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05" windowWidth="10515" windowHeight="10050" firstSheet="24" activeTab="30"/>
  </bookViews>
  <sheets>
    <sheet name="INGR 1 " sheetId="1" r:id="rId1"/>
    <sheet name="INGR 2 " sheetId="2" r:id="rId2"/>
    <sheet name="INGR 3" sheetId="3" r:id="rId3"/>
    <sheet name="INGR 4 " sheetId="4" r:id="rId4"/>
    <sheet name="INGR 5" sheetId="5" r:id="rId5"/>
    <sheet name="INGR 6" sheetId="6" r:id="rId6"/>
    <sheet name="INGR 7" sheetId="7" r:id="rId7"/>
    <sheet name="INGR 8" sheetId="8" r:id="rId8"/>
    <sheet name="INGR 9" sheetId="9" r:id="rId9"/>
    <sheet name="INGR 10" sheetId="10" r:id="rId10"/>
    <sheet name="INGR 11" sheetId="11" r:id="rId11"/>
    <sheet name="CONVENIOS A MAR 2016" sheetId="13" r:id="rId12"/>
    <sheet name="SUBSIDIOS A MAR 2016" sheetId="14" r:id="rId13"/>
    <sheet name="INGR 12" sheetId="12" r:id="rId14"/>
    <sheet name="TIPO-OBJETO DE GASTO" sheetId="15" r:id="rId15"/>
    <sheet name="CLASIFICACION ECONOMICA-PARTIDA" sheetId="16" r:id="rId16"/>
    <sheet name="FINALIDAD" sheetId="17" r:id="rId17"/>
    <sheet name="FINALIDAD-FUNCION" sheetId="18" r:id="rId18"/>
    <sheet name="FINALIDAD-FUNCION-DEVENGADO" sheetId="19" r:id="rId19"/>
    <sheet name="EJE - OBJETIVO" sheetId="20" r:id="rId20"/>
    <sheet name="EJE - OBJETIVO -DEVENGADO" sheetId="21" r:id="rId21"/>
    <sheet name="CLASIFICACION ADMINISTRATIVA" sheetId="22" r:id="rId22"/>
    <sheet name="FONDOS" sheetId="23" r:id="rId23"/>
    <sheet name="concentrado ene-mzo" sheetId="24" r:id="rId24"/>
    <sheet name="f deuda ene-mzo" sheetId="25" r:id="rId25"/>
    <sheet name="DEUDA MPAL ene-mzo" sheetId="26" r:id="rId26"/>
    <sheet name="Hoja1" sheetId="27" r:id="rId27"/>
    <sheet name="INGRE" sheetId="28" r:id="rId28"/>
    <sheet name="EGRES" sheetId="29" r:id="rId29"/>
    <sheet name="1er trim 2016" sheetId="30" r:id="rId30"/>
    <sheet name="Reporte de Avance Trimestral" sheetId="31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Alta">[4]CATALOGOS!$J$1:$J$6</definedName>
    <definedName name="_xlnm.Print_Area" localSheetId="21">'CLASIFICACION ADMINISTRATIVA'!$A$1:$E$214</definedName>
    <definedName name="_xlnm.Print_Area" localSheetId="23">'concentrado ene-mzo'!$B$1:$N$30</definedName>
    <definedName name="_xlnm.Print_Area" localSheetId="11">'CONVENIOS A MAR 2016'!$A$1:$C$42</definedName>
    <definedName name="_xlnm.Print_Area" localSheetId="25">'DEUDA MPAL ene-mzo'!$A$1:$F$5</definedName>
    <definedName name="_xlnm.Print_Area" localSheetId="19">'EJE - OBJETIVO'!$A$1:$E$103</definedName>
    <definedName name="_xlnm.Print_Area" localSheetId="17">'FINALIDAD-FUNCION'!$A$1:$E$76</definedName>
    <definedName name="_xlnm.Print_Area" localSheetId="4">'INGR 5'!$A$5:$E$77</definedName>
    <definedName name="_xlnm.Print_Area" localSheetId="30">'Reporte de Avance Trimestral'!$A$1:$J$15</definedName>
    <definedName name="_xlnm.Print_Area" localSheetId="12">'SUBSIDIOS A MAR 2016'!$A$1:$C$29</definedName>
    <definedName name="_xlnm.Print_Area" localSheetId="14">'TIPO-OBJETO DE GASTO'!$A$1:$H$38</definedName>
    <definedName name="ATEN14">#REF!</definedName>
    <definedName name="ATENCATORCE">#REF!</definedName>
    <definedName name="Base_datos_IM" localSheetId="23">[5]INDIRECTA!#REF!</definedName>
    <definedName name="Base_datos_IM" localSheetId="25">[5]INDIRECTA!#REF!</definedName>
    <definedName name="Base_datos_IM" localSheetId="24">[5]INDIRECTA!#REF!</definedName>
    <definedName name="Base_datos_IM">[5]INDIRECTA!#REF!</definedName>
    <definedName name="_xlnm.Database" localSheetId="23">[5]INDIRECTA!#REF!</definedName>
    <definedName name="_xlnm.Database" localSheetId="25">[5]INDIRECTA!#REF!</definedName>
    <definedName name="_xlnm.Database" localSheetId="24">[5]INDIRECTA!#REF!</definedName>
    <definedName name="_xlnm.Database">[5]INDIRECTA!#REF!</definedName>
    <definedName name="bonos" localSheetId="23">#REF!</definedName>
    <definedName name="bonos" localSheetId="25">#REF!</definedName>
    <definedName name="bonos" localSheetId="24">#REF!</definedName>
    <definedName name="bonos">#REF!</definedName>
    <definedName name="CCC" localSheetId="23">#REF!</definedName>
    <definedName name="CCC" localSheetId="25">#REF!</definedName>
    <definedName name="CCC" localSheetId="24">#REF!</definedName>
    <definedName name="CCC">#REF!</definedName>
    <definedName name="concentrado" localSheetId="23">#REF!</definedName>
    <definedName name="concentrado" localSheetId="25">#REF!</definedName>
    <definedName name="concentrado" localSheetId="24">#REF!</definedName>
    <definedName name="concentrado">#REF!</definedName>
    <definedName name="DEUDA_PUBLICA_DE_ENTIDADES_FEDERATIVAS_Y_MUNICIPIOS_POR_TIPO_DE_DEUDOR" localSheetId="23">#REF!</definedName>
    <definedName name="DEUDA_PUBLICA_DE_ENTIDADES_FEDERATIVAS_Y_MUNICIPIOS_POR_TIPO_DE_DEUDOR" localSheetId="25">#REF!</definedName>
    <definedName name="DEUDA_PUBLICA_DE_ENTIDADES_FEDERATIVAS_Y_MUNICIPIOS_POR_TIPO_DE_DEUDOR" localSheetId="24">#REF!</definedName>
    <definedName name="DEUDA_PUBLICA_DE_ENTIDADES_FEDERATIVAS_Y_MUNICIPIOS_POR_TIPO_DE_DEUDOR">#REF!</definedName>
    <definedName name="garantia" localSheetId="23">#REF!</definedName>
    <definedName name="garantia" localSheetId="25">#REF!</definedName>
    <definedName name="garantia" localSheetId="24">#REF!</definedName>
    <definedName name="garantia">#REF!</definedName>
    <definedName name="GobEdo" localSheetId="23">#REF!</definedName>
    <definedName name="GobEdo" localSheetId="25">#REF!</definedName>
    <definedName name="GobEdo" localSheetId="24">#REF!</definedName>
    <definedName name="GobEdo">#REF!</definedName>
    <definedName name="HSep_2010" localSheetId="23">#REF!</definedName>
    <definedName name="HSep_2010" localSheetId="25">#REF!</definedName>
    <definedName name="HSep_2010" localSheetId="24">#REF!</definedName>
    <definedName name="HSep_2010">#REF!</definedName>
    <definedName name="L" localSheetId="23">#REF!</definedName>
    <definedName name="L" localSheetId="25">#REF!</definedName>
    <definedName name="L" localSheetId="24">#REF!</definedName>
    <definedName name="L">#REF!</definedName>
    <definedName name="mensual" localSheetId="23">#REF!</definedName>
    <definedName name="mensual" localSheetId="25">#REF!</definedName>
    <definedName name="mensual" localSheetId="24">#REF!</definedName>
    <definedName name="mensual">#REF!</definedName>
    <definedName name="MIRES" localSheetId="23">[5]INDIRECTA!#REF!</definedName>
    <definedName name="MIRES" localSheetId="25">[5]INDIRECTA!#REF!</definedName>
    <definedName name="MIRES" localSheetId="24">[5]INDIRECTA!#REF!</definedName>
    <definedName name="MIRES">[5]INDIRECTA!#REF!</definedName>
    <definedName name="NOMINA" localSheetId="11">#REF!</definedName>
    <definedName name="NOMINA" localSheetId="22">#REF!</definedName>
    <definedName name="NOMINA" localSheetId="0">#REF!</definedName>
    <definedName name="NOMINA" localSheetId="13">#REF!</definedName>
    <definedName name="NOMINA" localSheetId="1">#REF!</definedName>
    <definedName name="NOMINA" localSheetId="2">#REF!</definedName>
    <definedName name="NOMINA" localSheetId="3">#REF!</definedName>
    <definedName name="NOMINA" localSheetId="8">#REF!</definedName>
    <definedName name="NOMINA" localSheetId="12">#REF!</definedName>
    <definedName name="NOMINA">#REF!</definedName>
    <definedName name="NUEVOOO" localSheetId="12">#REF!</definedName>
    <definedName name="NUEVOOO">#REF!</definedName>
    <definedName name="oax" localSheetId="23">#REF!</definedName>
    <definedName name="oax" localSheetId="25">#REF!</definedName>
    <definedName name="oax" localSheetId="24">#REF!</definedName>
    <definedName name="oax">#REF!</definedName>
    <definedName name="qq" localSheetId="23">#REF!</definedName>
    <definedName name="qq" localSheetId="25">#REF!</definedName>
    <definedName name="qq" localSheetId="24">#REF!</definedName>
    <definedName name="qq">#REF!</definedName>
    <definedName name="RESP" localSheetId="23">#REF!</definedName>
    <definedName name="RESP" localSheetId="25">#REF!</definedName>
    <definedName name="RESP" localSheetId="24">#REF!</definedName>
    <definedName name="RESP">#REF!</definedName>
    <definedName name="sobretasa" localSheetId="23">#REF!</definedName>
    <definedName name="sobretasa" localSheetId="25">#REF!</definedName>
    <definedName name="sobretasa" localSheetId="24">#REF!</definedName>
    <definedName name="sobretasa">#REF!</definedName>
    <definedName name="tasas" localSheetId="23">#REF!</definedName>
    <definedName name="tasas" localSheetId="25">#REF!</definedName>
    <definedName name="tasas" localSheetId="24">#REF!</definedName>
    <definedName name="tasas">#REF!</definedName>
    <definedName name="_xlnm.Print_Titles" localSheetId="11">'CONVENIOS A MAR 2016'!$1:$5</definedName>
    <definedName name="_xlnm.Print_Titles" localSheetId="4">'INGR 5'!$5:$13</definedName>
    <definedName name="_xlnm.Print_Titles" localSheetId="12">'SUBSIDIOS A MAR 2016'!$1:$5</definedName>
    <definedName name="_xlnm.Print_Titles" localSheetId="14">'TIPO-OBJETO DE GASTO'!$1:$8</definedName>
    <definedName name="VER" localSheetId="23">#REF!</definedName>
    <definedName name="VER" localSheetId="25">#REF!</definedName>
    <definedName name="VER" localSheetId="24">#REF!</definedName>
    <definedName name="VER">#REF!</definedName>
    <definedName name="W">[7]CATALOGOS!$E$1:$E$3</definedName>
    <definedName name="X">[7]CATALOGOS!$G$1:$G$6</definedName>
  </definedNames>
  <calcPr calcId="125725"/>
</workbook>
</file>

<file path=xl/calcChain.xml><?xml version="1.0" encoding="utf-8"?>
<calcChain xmlns="http://schemas.openxmlformats.org/spreadsheetml/2006/main">
  <c r="G53" i="30"/>
  <c r="G52" s="1"/>
  <c r="D53"/>
  <c r="D52" s="1"/>
  <c r="F52"/>
  <c r="C52"/>
  <c r="C54" s="1"/>
  <c r="B52"/>
  <c r="G51"/>
  <c r="D51"/>
  <c r="G50"/>
  <c r="D50"/>
  <c r="G49"/>
  <c r="D49"/>
  <c r="G48"/>
  <c r="F48"/>
  <c r="D48"/>
  <c r="C48"/>
  <c r="B48"/>
  <c r="B54" s="1"/>
  <c r="F47"/>
  <c r="G47" s="1"/>
  <c r="E47"/>
  <c r="D47"/>
  <c r="B47"/>
  <c r="F46"/>
  <c r="E46"/>
  <c r="B46"/>
  <c r="G46" s="1"/>
  <c r="F45"/>
  <c r="G45" s="1"/>
  <c r="E45"/>
  <c r="D45"/>
  <c r="B45"/>
  <c r="F44"/>
  <c r="E44"/>
  <c r="B44"/>
  <c r="G44" s="1"/>
  <c r="G43"/>
  <c r="D43"/>
  <c r="F42"/>
  <c r="G42" s="1"/>
  <c r="G41" s="1"/>
  <c r="E42"/>
  <c r="D42"/>
  <c r="D41" s="1"/>
  <c r="B42"/>
  <c r="E41"/>
  <c r="C41"/>
  <c r="B41"/>
  <c r="G40"/>
  <c r="F40"/>
  <c r="E40"/>
  <c r="D40"/>
  <c r="F39"/>
  <c r="E39"/>
  <c r="E38" s="1"/>
  <c r="E34" s="1"/>
  <c r="E54" s="1"/>
  <c r="B39"/>
  <c r="G39" s="1"/>
  <c r="G38" s="1"/>
  <c r="F38"/>
  <c r="C38"/>
  <c r="B38"/>
  <c r="B34" s="1"/>
  <c r="F37"/>
  <c r="G37" s="1"/>
  <c r="E37"/>
  <c r="D37"/>
  <c r="B37"/>
  <c r="G36"/>
  <c r="F36"/>
  <c r="D36"/>
  <c r="F35"/>
  <c r="E35"/>
  <c r="D35"/>
  <c r="B35"/>
  <c r="C34"/>
  <c r="C27"/>
  <c r="G26"/>
  <c r="D26"/>
  <c r="G25"/>
  <c r="D25"/>
  <c r="G24"/>
  <c r="D24"/>
  <c r="G23"/>
  <c r="D23"/>
  <c r="G22"/>
  <c r="D22"/>
  <c r="G21"/>
  <c r="D21"/>
  <c r="G20"/>
  <c r="D20"/>
  <c r="G19"/>
  <c r="D19"/>
  <c r="F18"/>
  <c r="E18"/>
  <c r="E27" s="1"/>
  <c r="B18"/>
  <c r="G18" s="1"/>
  <c r="G17"/>
  <c r="D17"/>
  <c r="G16"/>
  <c r="D16"/>
  <c r="F15"/>
  <c r="G15" s="1"/>
  <c r="E15"/>
  <c r="D15"/>
  <c r="B15"/>
  <c r="B27" s="1"/>
  <c r="G14"/>
  <c r="D14"/>
  <c r="G13"/>
  <c r="D13"/>
  <c r="G12"/>
  <c r="D12"/>
  <c r="G11"/>
  <c r="G27" s="1"/>
  <c r="D11"/>
  <c r="F34" l="1"/>
  <c r="F54" s="1"/>
  <c r="D18"/>
  <c r="D27" s="1"/>
  <c r="F27"/>
  <c r="G35"/>
  <c r="G34" s="1"/>
  <c r="G54" s="1"/>
  <c r="D39"/>
  <c r="D38" s="1"/>
  <c r="D34" s="1"/>
  <c r="D54" s="1"/>
  <c r="F41"/>
  <c r="D46"/>
  <c r="D44"/>
  <c r="E22" i="29" l="1"/>
  <c r="E4"/>
  <c r="E30" s="1"/>
  <c r="E10" i="28"/>
  <c r="E4"/>
  <c r="E16" s="1"/>
  <c r="E17" s="1"/>
  <c r="G24" i="27" l="1"/>
  <c r="E24"/>
  <c r="I11"/>
  <c r="I14" s="1"/>
  <c r="G11"/>
  <c r="E11"/>
  <c r="I7"/>
  <c r="G7"/>
  <c r="G14" s="1"/>
  <c r="G17" s="1"/>
  <c r="G19" s="1"/>
  <c r="E7"/>
  <c r="E14" s="1"/>
  <c r="E17" s="1"/>
  <c r="E19" s="1"/>
  <c r="E13" i="26" l="1"/>
  <c r="F13" s="1"/>
  <c r="E12"/>
  <c r="F12" s="1"/>
  <c r="F10" s="1"/>
  <c r="E10"/>
  <c r="D10"/>
  <c r="C10"/>
  <c r="B10"/>
  <c r="AO110" i="25"/>
  <c r="AQ105"/>
  <c r="AQ104"/>
  <c r="AN104"/>
  <c r="AO112" s="1"/>
  <c r="AQ103"/>
  <c r="AO102"/>
  <c r="AO99" s="1"/>
  <c r="AN102"/>
  <c r="AQ102" s="1"/>
  <c r="AQ99" s="1"/>
  <c r="AQ101"/>
  <c r="AO101"/>
  <c r="AP99"/>
  <c r="AN99"/>
  <c r="AJ91"/>
  <c r="AI91"/>
  <c r="AJ90"/>
  <c r="AI90"/>
  <c r="AJ89"/>
  <c r="AI89"/>
  <c r="AK88"/>
  <c r="AK86" s="1"/>
  <c r="AI88"/>
  <c r="AJ88" s="1"/>
  <c r="AJ86" s="1"/>
  <c r="AH86"/>
  <c r="AG86"/>
  <c r="AF86"/>
  <c r="AB76"/>
  <c r="AA76"/>
  <c r="Z76"/>
  <c r="AA75"/>
  <c r="Z75"/>
  <c r="AA74"/>
  <c r="Z74"/>
  <c r="AA73"/>
  <c r="Z73"/>
  <c r="AB72"/>
  <c r="AB70" s="1"/>
  <c r="Z72"/>
  <c r="AA72" s="1"/>
  <c r="AA70" s="1"/>
  <c r="Z70"/>
  <c r="Y70"/>
  <c r="X70"/>
  <c r="W70"/>
  <c r="AA55"/>
  <c r="AA54"/>
  <c r="R54"/>
  <c r="AA52"/>
  <c r="AA56" s="1"/>
  <c r="AB52" s="1"/>
  <c r="AB56" s="1"/>
  <c r="R51"/>
  <c r="J38"/>
  <c r="J37"/>
  <c r="J35" s="1"/>
  <c r="J29" s="1"/>
  <c r="J27" s="1"/>
  <c r="J36"/>
  <c r="J31"/>
  <c r="E16"/>
  <c r="E15"/>
  <c r="E14"/>
  <c r="E12" s="1"/>
  <c r="E8" s="1"/>
  <c r="F24" i="24"/>
  <c r="F17"/>
  <c r="F6"/>
  <c r="AB55" i="25" l="1"/>
  <c r="AB54"/>
  <c r="AI86"/>
  <c r="D25" i="23" l="1"/>
  <c r="D24"/>
  <c r="D23"/>
  <c r="D21"/>
  <c r="D20"/>
  <c r="C18"/>
  <c r="D18" s="1"/>
  <c r="B18"/>
  <c r="B9" s="1"/>
  <c r="D17"/>
  <c r="D16"/>
  <c r="D15"/>
  <c r="D14"/>
  <c r="C14"/>
  <c r="B14"/>
  <c r="D12"/>
  <c r="D11"/>
  <c r="C9"/>
  <c r="D9" l="1"/>
  <c r="F214" i="22" l="1"/>
  <c r="E214"/>
  <c r="F212"/>
  <c r="E212"/>
  <c r="F201"/>
  <c r="E201"/>
  <c r="F200"/>
  <c r="E200"/>
  <c r="F199"/>
  <c r="E199"/>
  <c r="F197"/>
  <c r="E197"/>
  <c r="E183"/>
  <c r="F182"/>
  <c r="E182"/>
  <c r="F181"/>
  <c r="E181"/>
  <c r="F180"/>
  <c r="E180"/>
  <c r="F179"/>
  <c r="E179"/>
  <c r="F178"/>
  <c r="E178"/>
  <c r="F177"/>
  <c r="E177"/>
  <c r="F176"/>
  <c r="E176"/>
  <c r="F175"/>
  <c r="E175"/>
  <c r="F174"/>
  <c r="E174"/>
  <c r="F173"/>
  <c r="E173"/>
  <c r="F172"/>
  <c r="E172"/>
  <c r="F171"/>
  <c r="E171"/>
  <c r="F170"/>
  <c r="E170"/>
  <c r="F169"/>
  <c r="E169"/>
  <c r="F162"/>
  <c r="E162"/>
  <c r="E161"/>
  <c r="F160"/>
  <c r="E160"/>
  <c r="F159"/>
  <c r="E159"/>
  <c r="F158"/>
  <c r="E158"/>
  <c r="F157"/>
  <c r="E157"/>
  <c r="F156"/>
  <c r="E156"/>
  <c r="F155"/>
  <c r="E155"/>
  <c r="F154"/>
  <c r="E154"/>
  <c r="F153"/>
  <c r="E153"/>
  <c r="F152"/>
  <c r="E152"/>
  <c r="F151"/>
  <c r="E151"/>
  <c r="F150"/>
  <c r="E150"/>
  <c r="F149"/>
  <c r="E149"/>
  <c r="F148"/>
  <c r="E148"/>
  <c r="F147"/>
  <c r="E147"/>
  <c r="F146"/>
  <c r="E146"/>
  <c r="F145"/>
  <c r="E145"/>
  <c r="F144"/>
  <c r="E144"/>
  <c r="F143"/>
  <c r="E143"/>
  <c r="E142"/>
  <c r="F141"/>
  <c r="E141"/>
  <c r="F140"/>
  <c r="E140"/>
  <c r="F139"/>
  <c r="E139"/>
  <c r="F138"/>
  <c r="E138"/>
  <c r="F137"/>
  <c r="E137"/>
  <c r="F136"/>
  <c r="E136"/>
  <c r="F135"/>
  <c r="E135"/>
  <c r="F134"/>
  <c r="E134"/>
  <c r="F133"/>
  <c r="E133"/>
  <c r="F132"/>
  <c r="E132"/>
  <c r="F131"/>
  <c r="E131"/>
  <c r="F130"/>
  <c r="E130"/>
  <c r="F129"/>
  <c r="E129"/>
  <c r="F128"/>
  <c r="E128"/>
  <c r="E127"/>
  <c r="F126"/>
  <c r="E126"/>
  <c r="F125"/>
  <c r="E125"/>
  <c r="F123"/>
  <c r="E123"/>
  <c r="E108"/>
  <c r="F107"/>
  <c r="E107"/>
  <c r="F106"/>
  <c r="E106"/>
  <c r="F105"/>
  <c r="E105"/>
  <c r="F104"/>
  <c r="E104"/>
  <c r="F103"/>
  <c r="E103"/>
  <c r="F101"/>
  <c r="E101"/>
  <c r="F90"/>
  <c r="E90"/>
  <c r="F89"/>
  <c r="E89"/>
  <c r="F87"/>
  <c r="E87"/>
  <c r="F76"/>
  <c r="E76"/>
  <c r="F75"/>
  <c r="E75"/>
  <c r="D73"/>
  <c r="F73" s="1"/>
  <c r="C73"/>
  <c r="B73"/>
  <c r="E60"/>
  <c r="F59"/>
  <c r="E59"/>
  <c r="F58"/>
  <c r="E58"/>
  <c r="F57"/>
  <c r="E57"/>
  <c r="F56"/>
  <c r="E56"/>
  <c r="F55"/>
  <c r="E55"/>
  <c r="F54"/>
  <c r="E54"/>
  <c r="F53"/>
  <c r="E53"/>
  <c r="F52"/>
  <c r="E52"/>
  <c r="F51"/>
  <c r="E51"/>
  <c r="F50"/>
  <c r="E50"/>
  <c r="F49"/>
  <c r="E49"/>
  <c r="F48"/>
  <c r="E48"/>
  <c r="F47"/>
  <c r="E47"/>
  <c r="E46"/>
  <c r="F45"/>
  <c r="E45"/>
  <c r="F44"/>
  <c r="E44"/>
  <c r="F43"/>
  <c r="E43"/>
  <c r="F42"/>
  <c r="E42"/>
  <c r="F41"/>
  <c r="E41"/>
  <c r="F40"/>
  <c r="E40"/>
  <c r="F39"/>
  <c r="E39"/>
  <c r="F38"/>
  <c r="E38"/>
  <c r="F37"/>
  <c r="E37"/>
  <c r="E36"/>
  <c r="F35"/>
  <c r="E35"/>
  <c r="F34"/>
  <c r="E34"/>
  <c r="F33"/>
  <c r="E33"/>
  <c r="F32"/>
  <c r="E32"/>
  <c r="F30"/>
  <c r="E30"/>
  <c r="F17"/>
  <c r="E17"/>
  <c r="F16"/>
  <c r="E16"/>
  <c r="F15"/>
  <c r="E15"/>
  <c r="F14"/>
  <c r="E14"/>
  <c r="F13"/>
  <c r="E13"/>
  <c r="F12"/>
  <c r="E12"/>
  <c r="F11"/>
  <c r="E11"/>
  <c r="F9"/>
  <c r="E9"/>
  <c r="I90" i="21"/>
  <c r="G90"/>
  <c r="E90"/>
  <c r="C90"/>
  <c r="I89"/>
  <c r="G89"/>
  <c r="E89"/>
  <c r="C89"/>
  <c r="I88"/>
  <c r="G88"/>
  <c r="E88"/>
  <c r="C88"/>
  <c r="I87"/>
  <c r="G87"/>
  <c r="E87"/>
  <c r="C87"/>
  <c r="I86"/>
  <c r="G86"/>
  <c r="E86"/>
  <c r="C86"/>
  <c r="I72"/>
  <c r="G72"/>
  <c r="E72"/>
  <c r="C72"/>
  <c r="I71"/>
  <c r="G71"/>
  <c r="E71"/>
  <c r="C71"/>
  <c r="I70"/>
  <c r="G70"/>
  <c r="E70"/>
  <c r="C70"/>
  <c r="I69"/>
  <c r="G69"/>
  <c r="E69"/>
  <c r="C69"/>
  <c r="I68"/>
  <c r="G68"/>
  <c r="E68"/>
  <c r="C68"/>
  <c r="I67"/>
  <c r="G67"/>
  <c r="E67"/>
  <c r="C67"/>
  <c r="I66"/>
  <c r="G66"/>
  <c r="E66"/>
  <c r="C66"/>
  <c r="I52"/>
  <c r="G52"/>
  <c r="E52"/>
  <c r="C52"/>
  <c r="I51"/>
  <c r="G51"/>
  <c r="E51"/>
  <c r="C51"/>
  <c r="I50"/>
  <c r="G50"/>
  <c r="E50"/>
  <c r="C50"/>
  <c r="I49"/>
  <c r="G49"/>
  <c r="E49"/>
  <c r="C49"/>
  <c r="I48"/>
  <c r="G48"/>
  <c r="E48"/>
  <c r="C48"/>
  <c r="I47"/>
  <c r="G47"/>
  <c r="E47"/>
  <c r="C47"/>
  <c r="I46"/>
  <c r="G46"/>
  <c r="E46"/>
  <c r="C46"/>
  <c r="I32"/>
  <c r="G32"/>
  <c r="E32"/>
  <c r="C32"/>
  <c r="I31"/>
  <c r="G31"/>
  <c r="E31"/>
  <c r="C31"/>
  <c r="I30"/>
  <c r="G30"/>
  <c r="E30"/>
  <c r="C30"/>
  <c r="I29"/>
  <c r="G29"/>
  <c r="E29"/>
  <c r="C29"/>
  <c r="I28"/>
  <c r="G28"/>
  <c r="E28"/>
  <c r="C28"/>
  <c r="I27"/>
  <c r="G27"/>
  <c r="E27"/>
  <c r="C27"/>
  <c r="I26"/>
  <c r="G26"/>
  <c r="E26"/>
  <c r="C26"/>
  <c r="F103" i="20"/>
  <c r="E103"/>
  <c r="E102"/>
  <c r="F101"/>
  <c r="E101"/>
  <c r="F100"/>
  <c r="E100"/>
  <c r="F99"/>
  <c r="E99"/>
  <c r="F98"/>
  <c r="E98"/>
  <c r="F96"/>
  <c r="E96"/>
  <c r="F82"/>
  <c r="E82"/>
  <c r="F81"/>
  <c r="E81"/>
  <c r="F80"/>
  <c r="E80"/>
  <c r="F79"/>
  <c r="E79"/>
  <c r="E78"/>
  <c r="F77"/>
  <c r="E77"/>
  <c r="F76"/>
  <c r="E76"/>
  <c r="F75"/>
  <c r="E75"/>
  <c r="F73"/>
  <c r="E73"/>
  <c r="F59"/>
  <c r="E59"/>
  <c r="F58"/>
  <c r="E58"/>
  <c r="E57"/>
  <c r="F56"/>
  <c r="E56"/>
  <c r="F55"/>
  <c r="E55"/>
  <c r="F54"/>
  <c r="E54"/>
  <c r="E53"/>
  <c r="F52"/>
  <c r="E52"/>
  <c r="F51"/>
  <c r="E51"/>
  <c r="F49"/>
  <c r="E49"/>
  <c r="F35"/>
  <c r="E35"/>
  <c r="F34"/>
  <c r="E34"/>
  <c r="F33"/>
  <c r="E33"/>
  <c r="F32"/>
  <c r="E32"/>
  <c r="F31"/>
  <c r="E31"/>
  <c r="F30"/>
  <c r="E30"/>
  <c r="F29"/>
  <c r="E29"/>
  <c r="F27"/>
  <c r="E27"/>
  <c r="F14"/>
  <c r="E14"/>
  <c r="F13"/>
  <c r="E13"/>
  <c r="F12"/>
  <c r="E12"/>
  <c r="F11"/>
  <c r="E11"/>
  <c r="F9"/>
  <c r="E9"/>
  <c r="I86" i="19"/>
  <c r="G86"/>
  <c r="E86"/>
  <c r="C86"/>
  <c r="I85"/>
  <c r="G85"/>
  <c r="E85"/>
  <c r="C85"/>
  <c r="I84"/>
  <c r="G84"/>
  <c r="E84"/>
  <c r="C84"/>
  <c r="I71"/>
  <c r="G71"/>
  <c r="E71"/>
  <c r="C71"/>
  <c r="I70"/>
  <c r="G70"/>
  <c r="E70"/>
  <c r="C70"/>
  <c r="I69"/>
  <c r="G69"/>
  <c r="E69"/>
  <c r="C69"/>
  <c r="I68"/>
  <c r="G68"/>
  <c r="E68"/>
  <c r="C68"/>
  <c r="I67"/>
  <c r="G67"/>
  <c r="E67"/>
  <c r="C67"/>
  <c r="I66"/>
  <c r="G66"/>
  <c r="E66"/>
  <c r="C66"/>
  <c r="I65"/>
  <c r="G65"/>
  <c r="E65"/>
  <c r="C65"/>
  <c r="I53"/>
  <c r="G53"/>
  <c r="E53"/>
  <c r="C53"/>
  <c r="I52"/>
  <c r="G52"/>
  <c r="E52"/>
  <c r="C52"/>
  <c r="I51"/>
  <c r="G51"/>
  <c r="E51"/>
  <c r="C51"/>
  <c r="I50"/>
  <c r="G50"/>
  <c r="E50"/>
  <c r="C50"/>
  <c r="I49"/>
  <c r="G49"/>
  <c r="E49"/>
  <c r="C49"/>
  <c r="I48"/>
  <c r="G48"/>
  <c r="E48"/>
  <c r="C48"/>
  <c r="I47"/>
  <c r="G47"/>
  <c r="E47"/>
  <c r="C47"/>
  <c r="I35"/>
  <c r="G35"/>
  <c r="E35"/>
  <c r="C35"/>
  <c r="I34"/>
  <c r="G34"/>
  <c r="E34"/>
  <c r="C34"/>
  <c r="I33"/>
  <c r="G33"/>
  <c r="E33"/>
  <c r="C33"/>
  <c r="I32"/>
  <c r="G32"/>
  <c r="E32"/>
  <c r="C32"/>
  <c r="I31"/>
  <c r="G31"/>
  <c r="E31"/>
  <c r="C31"/>
  <c r="I30"/>
  <c r="G30"/>
  <c r="E30"/>
  <c r="C30"/>
  <c r="I14"/>
  <c r="G14"/>
  <c r="E14"/>
  <c r="C14"/>
  <c r="I13"/>
  <c r="G13"/>
  <c r="E13"/>
  <c r="C13"/>
  <c r="I12"/>
  <c r="G12"/>
  <c r="E12"/>
  <c r="C12"/>
  <c r="I11"/>
  <c r="G11"/>
  <c r="E11"/>
  <c r="C11"/>
  <c r="E72" i="18"/>
  <c r="F71"/>
  <c r="E71"/>
  <c r="F70"/>
  <c r="E70"/>
  <c r="D69"/>
  <c r="E69" s="1"/>
  <c r="C69"/>
  <c r="B69"/>
  <c r="E57"/>
  <c r="F56"/>
  <c r="E56"/>
  <c r="F55"/>
  <c r="E55"/>
  <c r="F54"/>
  <c r="E54"/>
  <c r="F53"/>
  <c r="E53"/>
  <c r="E52"/>
  <c r="E51"/>
  <c r="F50"/>
  <c r="E50"/>
  <c r="F49"/>
  <c r="E49"/>
  <c r="D48"/>
  <c r="E48" s="1"/>
  <c r="C48"/>
  <c r="B48"/>
  <c r="F35"/>
  <c r="E35"/>
  <c r="F34"/>
  <c r="E34"/>
  <c r="F33"/>
  <c r="E33"/>
  <c r="F32"/>
  <c r="E32"/>
  <c r="F31"/>
  <c r="E31"/>
  <c r="F30"/>
  <c r="E30"/>
  <c r="F29"/>
  <c r="E29"/>
  <c r="D28"/>
  <c r="F28" s="1"/>
  <c r="C28"/>
  <c r="B28"/>
  <c r="F16"/>
  <c r="E16"/>
  <c r="F15"/>
  <c r="E15"/>
  <c r="F14"/>
  <c r="E14"/>
  <c r="F13"/>
  <c r="E13"/>
  <c r="F12"/>
  <c r="E12"/>
  <c r="F11"/>
  <c r="E11"/>
  <c r="D10"/>
  <c r="E10" s="1"/>
  <c r="C10"/>
  <c r="B10"/>
  <c r="F14" i="17"/>
  <c r="E14"/>
  <c r="F13"/>
  <c r="E13"/>
  <c r="F12"/>
  <c r="E12"/>
  <c r="F11"/>
  <c r="E11"/>
  <c r="D9"/>
  <c r="C9"/>
  <c r="B9"/>
  <c r="H38" i="15"/>
  <c r="G38"/>
  <c r="H37"/>
  <c r="G37"/>
  <c r="H35"/>
  <c r="G35"/>
  <c r="H34"/>
  <c r="G34"/>
  <c r="G32"/>
  <c r="H31"/>
  <c r="G31"/>
  <c r="H30"/>
  <c r="G30"/>
  <c r="H29"/>
  <c r="G29"/>
  <c r="H27"/>
  <c r="G27"/>
  <c r="H26"/>
  <c r="G26"/>
  <c r="H25"/>
  <c r="G25"/>
  <c r="H24"/>
  <c r="G24"/>
  <c r="H23"/>
  <c r="G23"/>
  <c r="H22"/>
  <c r="G22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F9"/>
  <c r="G9" s="1"/>
  <c r="E9"/>
  <c r="D9"/>
  <c r="E9" i="17" l="1"/>
  <c r="F10" i="18"/>
  <c r="E28"/>
  <c r="F48"/>
  <c r="F69"/>
  <c r="E73" i="22"/>
  <c r="H9" i="15"/>
  <c r="F9" i="17"/>
  <c r="B6" i="14" l="1"/>
  <c r="C25" s="1"/>
  <c r="B6" i="13"/>
  <c r="C39" s="1"/>
  <c r="C10" l="1"/>
  <c r="C14"/>
  <c r="C18"/>
  <c r="C22"/>
  <c r="C26"/>
  <c r="C30"/>
  <c r="C34"/>
  <c r="C38"/>
  <c r="C42"/>
  <c r="C8" i="14"/>
  <c r="C12"/>
  <c r="C16"/>
  <c r="C20"/>
  <c r="C24"/>
  <c r="C28"/>
  <c r="C9" i="13"/>
  <c r="C13"/>
  <c r="C17"/>
  <c r="C21"/>
  <c r="C25"/>
  <c r="C29"/>
  <c r="C33"/>
  <c r="C37"/>
  <c r="C41"/>
  <c r="C7" i="14"/>
  <c r="C11"/>
  <c r="C15"/>
  <c r="C19"/>
  <c r="C23"/>
  <c r="C27"/>
  <c r="C8" i="13"/>
  <c r="C12"/>
  <c r="C16"/>
  <c r="C20"/>
  <c r="C24"/>
  <c r="C28"/>
  <c r="C32"/>
  <c r="C36"/>
  <c r="C40"/>
  <c r="C10" i="14"/>
  <c r="C14"/>
  <c r="C18"/>
  <c r="C22"/>
  <c r="C26"/>
  <c r="C7" i="13"/>
  <c r="C11"/>
  <c r="C15"/>
  <c r="C19"/>
  <c r="C23"/>
  <c r="C27"/>
  <c r="C31"/>
  <c r="C35"/>
  <c r="C9" i="14"/>
  <c r="C13"/>
  <c r="C17"/>
  <c r="C21"/>
  <c r="C6" l="1"/>
  <c r="C6" i="13"/>
  <c r="G11" i="12" l="1"/>
  <c r="E11"/>
  <c r="G10"/>
  <c r="E10"/>
  <c r="E8"/>
  <c r="D8"/>
  <c r="C8"/>
  <c r="B8"/>
  <c r="A2"/>
  <c r="G18" i="11"/>
  <c r="F18"/>
  <c r="E18"/>
  <c r="G17"/>
  <c r="F17"/>
  <c r="E17"/>
  <c r="G16"/>
  <c r="F16"/>
  <c r="E16"/>
  <c r="G15"/>
  <c r="F15"/>
  <c r="E15"/>
  <c r="G14"/>
  <c r="F14"/>
  <c r="E14"/>
  <c r="G13"/>
  <c r="F13"/>
  <c r="E13"/>
  <c r="G12"/>
  <c r="F12"/>
  <c r="E12"/>
  <c r="E11" s="1"/>
  <c r="D11"/>
  <c r="G11" s="1"/>
  <c r="C11"/>
  <c r="B11"/>
  <c r="G10"/>
  <c r="F10"/>
  <c r="E10"/>
  <c r="G9"/>
  <c r="F9"/>
  <c r="E9"/>
  <c r="D8"/>
  <c r="G8" s="1"/>
  <c r="C8"/>
  <c r="B8"/>
  <c r="G13" i="10"/>
  <c r="F13"/>
  <c r="E13"/>
  <c r="G12"/>
  <c r="F12"/>
  <c r="E12"/>
  <c r="G11"/>
  <c r="F11"/>
  <c r="E11"/>
  <c r="E8" s="1"/>
  <c r="G10"/>
  <c r="F10"/>
  <c r="E10"/>
  <c r="G9"/>
  <c r="F9"/>
  <c r="E9"/>
  <c r="D8"/>
  <c r="G8" s="1"/>
  <c r="C8"/>
  <c r="B8"/>
  <c r="A2"/>
  <c r="D44" i="9"/>
  <c r="G44" s="1"/>
  <c r="C44"/>
  <c r="B44"/>
  <c r="G32"/>
  <c r="F32"/>
  <c r="E32"/>
  <c r="G29"/>
  <c r="F29"/>
  <c r="E29"/>
  <c r="G27"/>
  <c r="F27"/>
  <c r="E27"/>
  <c r="G26"/>
  <c r="F26"/>
  <c r="E26"/>
  <c r="G25"/>
  <c r="F25"/>
  <c r="E25"/>
  <c r="G24"/>
  <c r="F24"/>
  <c r="E24"/>
  <c r="G23"/>
  <c r="F23"/>
  <c r="E23"/>
  <c r="G22"/>
  <c r="F22"/>
  <c r="E22"/>
  <c r="G21"/>
  <c r="F21"/>
  <c r="E21"/>
  <c r="F20"/>
  <c r="E20"/>
  <c r="E17" s="1"/>
  <c r="D20"/>
  <c r="C20"/>
  <c r="B20"/>
  <c r="G19"/>
  <c r="F19"/>
  <c r="E19"/>
  <c r="G18"/>
  <c r="F18"/>
  <c r="E18"/>
  <c r="D17"/>
  <c r="G17" s="1"/>
  <c r="C17"/>
  <c r="B17"/>
  <c r="G15"/>
  <c r="F15"/>
  <c r="E15"/>
  <c r="G14"/>
  <c r="F14"/>
  <c r="E14"/>
  <c r="G13"/>
  <c r="F13"/>
  <c r="E13"/>
  <c r="G12"/>
  <c r="F12"/>
  <c r="E12"/>
  <c r="G11"/>
  <c r="F11"/>
  <c r="E11"/>
  <c r="D10"/>
  <c r="F10" s="1"/>
  <c r="C10"/>
  <c r="C8" s="1"/>
  <c r="B10"/>
  <c r="B8"/>
  <c r="D25" i="8"/>
  <c r="D39" i="7"/>
  <c r="D17"/>
  <c r="C28" i="6"/>
  <c r="D72" i="5"/>
  <c r="D58"/>
  <c r="D40"/>
  <c r="G20" i="4"/>
  <c r="F20"/>
  <c r="E20"/>
  <c r="G18"/>
  <c r="F18"/>
  <c r="E18"/>
  <c r="G17"/>
  <c r="F17"/>
  <c r="E17"/>
  <c r="D16"/>
  <c r="F16" s="1"/>
  <c r="C16"/>
  <c r="B16"/>
  <c r="B8" s="1"/>
  <c r="G14"/>
  <c r="F14"/>
  <c r="E14"/>
  <c r="G12"/>
  <c r="F12"/>
  <c r="E12"/>
  <c r="E10"/>
  <c r="D8"/>
  <c r="G29" i="3"/>
  <c r="F29"/>
  <c r="E29"/>
  <c r="D28"/>
  <c r="G28" s="1"/>
  <c r="C28"/>
  <c r="B28"/>
  <c r="G26"/>
  <c r="F26"/>
  <c r="E26"/>
  <c r="G24"/>
  <c r="F24"/>
  <c r="E24"/>
  <c r="D23"/>
  <c r="E23" s="1"/>
  <c r="C23"/>
  <c r="B23"/>
  <c r="G21"/>
  <c r="F21"/>
  <c r="E21"/>
  <c r="G20"/>
  <c r="F20"/>
  <c r="E20"/>
  <c r="D19"/>
  <c r="E19" s="1"/>
  <c r="C19"/>
  <c r="B19"/>
  <c r="G17"/>
  <c r="F17"/>
  <c r="E17"/>
  <c r="D16"/>
  <c r="C16"/>
  <c r="F16" s="1"/>
  <c r="B16"/>
  <c r="G14"/>
  <c r="F14"/>
  <c r="E14"/>
  <c r="G13"/>
  <c r="F13"/>
  <c r="E13"/>
  <c r="G12"/>
  <c r="F12"/>
  <c r="E12"/>
  <c r="G11"/>
  <c r="F11"/>
  <c r="E11"/>
  <c r="D10"/>
  <c r="C10"/>
  <c r="C8" s="1"/>
  <c r="C14" i="1" s="1"/>
  <c r="B10" i="3"/>
  <c r="B8"/>
  <c r="B26" i="2"/>
  <c r="C32" s="1"/>
  <c r="M18"/>
  <c r="M17"/>
  <c r="M16"/>
  <c r="M15"/>
  <c r="M14"/>
  <c r="M13"/>
  <c r="M12"/>
  <c r="M11"/>
  <c r="D37" i="1"/>
  <c r="B52" i="2" s="1"/>
  <c r="C37" i="1"/>
  <c r="B37"/>
  <c r="D34"/>
  <c r="G34" s="1"/>
  <c r="C34"/>
  <c r="B34"/>
  <c r="D31"/>
  <c r="B50" i="2" s="1"/>
  <c r="C31" i="1"/>
  <c r="C25" s="1"/>
  <c r="C23" s="1"/>
  <c r="B31"/>
  <c r="D29"/>
  <c r="C29"/>
  <c r="B29"/>
  <c r="B25" s="1"/>
  <c r="B23" s="1"/>
  <c r="D27"/>
  <c r="B48" i="2" s="1"/>
  <c r="C27" i="1"/>
  <c r="B27"/>
  <c r="D25"/>
  <c r="D21"/>
  <c r="G21" s="1"/>
  <c r="C21"/>
  <c r="B21"/>
  <c r="D20"/>
  <c r="C20"/>
  <c r="B20"/>
  <c r="D19"/>
  <c r="C19"/>
  <c r="C18" s="1"/>
  <c r="B19"/>
  <c r="D17"/>
  <c r="C17"/>
  <c r="B17"/>
  <c r="D16"/>
  <c r="C16"/>
  <c r="B16"/>
  <c r="D15"/>
  <c r="C15"/>
  <c r="B15"/>
  <c r="B14"/>
  <c r="G8" i="12" l="1"/>
  <c r="E8" i="11"/>
  <c r="F8" i="10"/>
  <c r="E8" i="9"/>
  <c r="E44"/>
  <c r="G20"/>
  <c r="D8"/>
  <c r="G8" s="1"/>
  <c r="G10"/>
  <c r="E10"/>
  <c r="F17"/>
  <c r="B18" i="1"/>
  <c r="G16" i="4"/>
  <c r="E16"/>
  <c r="E16" i="3"/>
  <c r="E28"/>
  <c r="G19"/>
  <c r="F10"/>
  <c r="G23"/>
  <c r="C13" i="1"/>
  <c r="C11" s="1"/>
  <c r="G25"/>
  <c r="B13"/>
  <c r="B11" s="1"/>
  <c r="G17"/>
  <c r="D18"/>
  <c r="E18" s="1"/>
  <c r="G29"/>
  <c r="D23"/>
  <c r="F23" s="1"/>
  <c r="E15"/>
  <c r="G19"/>
  <c r="E16"/>
  <c r="E20"/>
  <c r="F17"/>
  <c r="F19"/>
  <c r="F21"/>
  <c r="F25"/>
  <c r="F29"/>
  <c r="F34"/>
  <c r="C31" i="2"/>
  <c r="C35"/>
  <c r="E10" i="3"/>
  <c r="G16"/>
  <c r="F19"/>
  <c r="F23"/>
  <c r="F28"/>
  <c r="F8" i="9"/>
  <c r="F44"/>
  <c r="F8" i="11"/>
  <c r="F11"/>
  <c r="G16" i="1"/>
  <c r="E17"/>
  <c r="E19"/>
  <c r="G20"/>
  <c r="E21"/>
  <c r="G23"/>
  <c r="G27"/>
  <c r="E29"/>
  <c r="G31"/>
  <c r="E34"/>
  <c r="C30" i="2"/>
  <c r="C34"/>
  <c r="B49"/>
  <c r="B51"/>
  <c r="F16" i="1"/>
  <c r="F18"/>
  <c r="F20"/>
  <c r="F27"/>
  <c r="F31"/>
  <c r="G37"/>
  <c r="C29" i="2"/>
  <c r="C33"/>
  <c r="G10" i="3"/>
  <c r="C8" i="4"/>
  <c r="F8" s="1"/>
  <c r="G8"/>
  <c r="E27" i="1"/>
  <c r="E31"/>
  <c r="E37"/>
  <c r="C28" i="2"/>
  <c r="D8" i="3"/>
  <c r="G18" i="1" l="1"/>
  <c r="E25"/>
  <c r="E23" s="1"/>
  <c r="E8" i="3"/>
  <c r="D14" i="1"/>
  <c r="F8" i="3"/>
  <c r="G8"/>
  <c r="E8" i="4"/>
  <c r="C26" i="2"/>
  <c r="G14" i="1" l="1"/>
  <c r="E14"/>
  <c r="F14"/>
  <c r="D13"/>
  <c r="E13" l="1"/>
  <c r="F13"/>
  <c r="D11"/>
  <c r="B47" i="2"/>
  <c r="G13" i="1"/>
  <c r="B45" i="2" l="1"/>
  <c r="G11" i="1"/>
  <c r="E11"/>
  <c r="F11"/>
  <c r="C50" i="2" l="1"/>
  <c r="C52"/>
  <c r="C48"/>
  <c r="C51"/>
  <c r="C49"/>
  <c r="C47"/>
  <c r="C45" l="1"/>
</calcChain>
</file>

<file path=xl/sharedStrings.xml><?xml version="1.0" encoding="utf-8"?>
<sst xmlns="http://schemas.openxmlformats.org/spreadsheetml/2006/main" count="1542" uniqueCount="719">
  <si>
    <t>INGRESOS PRESUPUESTARIOS</t>
  </si>
  <si>
    <t>DEL 1 DE ENERO AL 31 DE MARZO DE 2016</t>
  </si>
  <si>
    <t>( Pesos )</t>
  </si>
  <si>
    <t>CONCEPTO</t>
  </si>
  <si>
    <t>RECAUDACIÓN</t>
  </si>
  <si>
    <t>VARIACIÓN RESPECTO A:</t>
  </si>
  <si>
    <t>OBTENIDO
 ENE-MAR 2015</t>
  </si>
  <si>
    <t>ENE-MAR 2016</t>
  </si>
  <si>
    <t>RECAUDACIÓN ESTIMADA:</t>
  </si>
  <si>
    <t>ESTIMADA</t>
  </si>
  <si>
    <t>OBTENIDA</t>
  </si>
  <si>
    <t>IMPORTE</t>
  </si>
  <si>
    <t>%</t>
  </si>
  <si>
    <t xml:space="preserve"> %  Real * </t>
  </si>
  <si>
    <t>TOTAL</t>
  </si>
  <si>
    <t>Ingresos de Gestión</t>
  </si>
  <si>
    <t>Impuestos</t>
  </si>
  <si>
    <t>Contribuciones de Mejoras</t>
  </si>
  <si>
    <t>N/R</t>
  </si>
  <si>
    <t>Derechos</t>
  </si>
  <si>
    <t xml:space="preserve">Productos </t>
  </si>
  <si>
    <t xml:space="preserve">Aprovechamientos  </t>
  </si>
  <si>
    <t xml:space="preserve">     Incentivos Derivados de la Colaboración Fiscal </t>
  </si>
  <si>
    <t xml:space="preserve">      Aprovechamientos del Estado</t>
  </si>
  <si>
    <t>Contribuciones no comprendidas en las fracciones de la Ley de Ingresos causados en ejercicios fiscales anteriores pendientes de liquidación o pago</t>
  </si>
  <si>
    <t>Participaciones y Aportaciones Transferencias, Asignaciones, Subsidios y Otras Ayudas</t>
  </si>
  <si>
    <t>Participaciones y Aportaciones</t>
  </si>
  <si>
    <t xml:space="preserve">Participaciones </t>
  </si>
  <si>
    <t xml:space="preserve">Aportaciones                                          </t>
  </si>
  <si>
    <t xml:space="preserve"> </t>
  </si>
  <si>
    <t>Convenios</t>
  </si>
  <si>
    <t>Transferencias, Asignaciones, Subsidios y Otras Ayudas</t>
  </si>
  <si>
    <t>Otros ingresos</t>
  </si>
  <si>
    <t>*Deflactado de acuerdo al Indice Nacional de Precios al Consumidor (INPC)</t>
  </si>
  <si>
    <t>N/R:No Representativo</t>
  </si>
  <si>
    <t xml:space="preserve">INGRESOS DEL SECTOR PUBLICO PRESUPUESTARIO  </t>
  </si>
  <si>
    <t>( Miles de Pesos )</t>
  </si>
  <si>
    <t>ENERO - JULIO 2004</t>
  </si>
  <si>
    <t>NOVIEMBRE/DICIEMBRE 2004</t>
  </si>
  <si>
    <t>Ingresos Propios</t>
  </si>
  <si>
    <t>Participaciones e Incentivos Federales</t>
  </si>
  <si>
    <t>Fondos de Aportaciones Federales ( Ramo 33 )</t>
  </si>
  <si>
    <t xml:space="preserve">Transferencias  por Convenios de Coordinación </t>
  </si>
  <si>
    <t xml:space="preserve">Transferencias por Convenios de Coordinación </t>
  </si>
  <si>
    <t>Programa de Apoyo para el Fortalecimiento de las Entidades Federativas ( PAFEF- Ramo 39 )</t>
  </si>
  <si>
    <t>Fideicomiso para la Infraestructura en los Estados (FIES)</t>
  </si>
  <si>
    <t>Fideicomiso para la Infraestructura en los Estados ( FIES )</t>
  </si>
  <si>
    <t xml:space="preserve">Ingresos derivados de Entidades del Sector Paraestatal </t>
  </si>
  <si>
    <t>Ingresos derivados de Entidades del Sector Paraestatal</t>
  </si>
  <si>
    <t>Ingresos por Empréstitos</t>
  </si>
  <si>
    <t>(  Pesos )</t>
  </si>
  <si>
    <t>Aportaciones</t>
  </si>
  <si>
    <t>Transferencias, Asignaciones,Subsidios y Otras Ayudas</t>
  </si>
  <si>
    <t>IMPUESTOS</t>
  </si>
  <si>
    <t>Impuestos Sobre Los Ingresos</t>
  </si>
  <si>
    <t>Sobre Rifas, Sorteos, Loterías y Concursos</t>
  </si>
  <si>
    <t>Sobre Diversiones y Espectáculos Públicos</t>
  </si>
  <si>
    <t>Cedular a los Ingresos por el Otorgamiento del Uso o Goce Temporal de Bienes Inmuebles</t>
  </si>
  <si>
    <t>Sobre las Demasías Caducas</t>
  </si>
  <si>
    <t>Impuestos Sobre el Patrimonio</t>
  </si>
  <si>
    <t>Sobre Tenencia o Uso de  Vehículos</t>
  </si>
  <si>
    <t>Impuestos Sobre la Producción, el Comercio, el Consumo y las Transacciones o Asimilables</t>
  </si>
  <si>
    <t>Impuesto Sobre la Adquisición de Vehículos  de Motor Usados</t>
  </si>
  <si>
    <t>Sobre la Prestación de Servicios de Hospedaje</t>
  </si>
  <si>
    <t>Impuesto sobre Erogaciones por Remuneraciones al Trabajo Personal</t>
  </si>
  <si>
    <t>Accesorios</t>
  </si>
  <si>
    <t>Otros Impuestos</t>
  </si>
  <si>
    <t>Para el Desarrollo Social</t>
  </si>
  <si>
    <t>OTROS INGRESOS DE GESTIÓN</t>
  </si>
  <si>
    <t>Productos</t>
  </si>
  <si>
    <t>Aprovechamientos</t>
  </si>
  <si>
    <t>Incentivos Derivados de                                Colaboracion Fiscal</t>
  </si>
  <si>
    <t xml:space="preserve">   Aprovechamientos del Estado</t>
  </si>
  <si>
    <t>DERECHOS</t>
  </si>
  <si>
    <t>DERECHOS POR EL USO, GOCE, APROVECHAMIENTO O EXPLOTACIÓN DE BIENES DE DOMINIO PÚBLICO</t>
  </si>
  <si>
    <t>Secretaría de las Culturas  y Artes de Oaxaca</t>
  </si>
  <si>
    <t>Secretaría de Administración</t>
  </si>
  <si>
    <t>Secretaría de Turismo y Desarrollo Económico</t>
  </si>
  <si>
    <t>DERECHOS POR PRESTACIÓN DE SERVICIOS PÚBLICOS</t>
  </si>
  <si>
    <t>Administración Pública</t>
  </si>
  <si>
    <t>Comunes</t>
  </si>
  <si>
    <t>Transparencia</t>
  </si>
  <si>
    <t>Secretaría General de Gobierno</t>
  </si>
  <si>
    <t>Legalización y Registro de Documentos</t>
  </si>
  <si>
    <t>Registro Civil</t>
  </si>
  <si>
    <t>Registro Público de la Propiedad y del Comercio</t>
  </si>
  <si>
    <t>Protección Civil</t>
  </si>
  <si>
    <t>Regularización de la Tenencia de la Tierra Urbana</t>
  </si>
  <si>
    <t>Servicios en materia de Control y Confianza</t>
  </si>
  <si>
    <t>Consejería Jurídica del Gobierno del Estado</t>
  </si>
  <si>
    <t>Ejercicio Notarial</t>
  </si>
  <si>
    <t>Publicaciones</t>
  </si>
  <si>
    <t>Secretaría de Seguridad Pública</t>
  </si>
  <si>
    <t>Servicios que presta la Secretaría de Seguridad Pública</t>
  </si>
  <si>
    <t>Secretaría de Vialidad y Transporte</t>
  </si>
  <si>
    <t>Servicio Público de Transporte y Control Vehicular</t>
  </si>
  <si>
    <t xml:space="preserve">Secretaría de Salud </t>
  </si>
  <si>
    <t>Atención en Salud</t>
  </si>
  <si>
    <t>Vigilancia y Control Sanitario</t>
  </si>
  <si>
    <t>Secretaría de las Infraestructruras y el Ordenamiento Territorial Sustentable</t>
  </si>
  <si>
    <t>Servicios relacionados con  Obra Pública y Protección Ambiental</t>
  </si>
  <si>
    <t>Eventos Lunes del Cerro</t>
  </si>
  <si>
    <t>Secretaría de las Culturas y Artes de Oaxaca</t>
  </si>
  <si>
    <t xml:space="preserve">Casa de la Cultura Oaxaqueña </t>
  </si>
  <si>
    <t>Artes Plásticas Rufino Tamayo</t>
  </si>
  <si>
    <t>Centro de Iniciación Musical de Oaxaca</t>
  </si>
  <si>
    <t>Secretaría de Desarrollo  Agropecuario, Forestal, Pesca y Acuacultura</t>
  </si>
  <si>
    <t>Control Zoosanitario</t>
  </si>
  <si>
    <t>Secretaría de Finanzas</t>
  </si>
  <si>
    <t>Relacionados con la Hacienda Pública Estatal</t>
  </si>
  <si>
    <t>Servicios Catastrales</t>
  </si>
  <si>
    <t>Relacionados con el Registro y Permisos</t>
  </si>
  <si>
    <t xml:space="preserve">Archivo del Poder Ejecutivo </t>
  </si>
  <si>
    <t>Secretaría de la Contraloría y Transparencia Gubernamental</t>
  </si>
  <si>
    <t>Servicios que presta la Secretaría de Contraloría y Transparencia Gubernamental</t>
  </si>
  <si>
    <t xml:space="preserve"> POR LOS SERVICIOS QUE SE PRESTAN EN MATERIA EDUCATIVA</t>
  </si>
  <si>
    <t>DERECHOS POR PRESTACIÓN DE SERVICIOS RELACIONADOS DE AGUA, ALCANTARILLADO Y DRENAJE</t>
  </si>
  <si>
    <t>Comisión Estatal del Agua</t>
  </si>
  <si>
    <t>Suministro de Agua Potable</t>
  </si>
  <si>
    <t>DERECHOS POR PRESTACIÓN DE SERVICIOS A CARGO DEL SISTEMA PARA EL DESARROLLO INTEGRAL DE LA FAMILIA</t>
  </si>
  <si>
    <t>Sistema DIF</t>
  </si>
  <si>
    <t>OTROS DERECHOS</t>
  </si>
  <si>
    <t>ACCESORIOS</t>
  </si>
  <si>
    <t>PRODUCTOS</t>
  </si>
  <si>
    <t>Productos Derivados de Uso, Goce y  Aprovechamiento de Bienes no Sujetos a Régimen de Dominio Público</t>
  </si>
  <si>
    <t>Productos Financieros Estatales</t>
  </si>
  <si>
    <t>Enajenación de Bienes Muebles e Inmuebles</t>
  </si>
  <si>
    <t>Otros Productos que Generen Ingresos Corrientes</t>
  </si>
  <si>
    <t>APROVECHAMIENTOS</t>
  </si>
  <si>
    <t>INCENTIVOS DERIVADOS DE COLABORACIÓN FISCAL</t>
  </si>
  <si>
    <t>Impuesto sobre Automóviles Nuevos</t>
  </si>
  <si>
    <t xml:space="preserve">Actos de Fiscalización </t>
  </si>
  <si>
    <t>Otros Incentivos</t>
  </si>
  <si>
    <t xml:space="preserve">Retenciones  de  5  al Millar </t>
  </si>
  <si>
    <t>ZOFEMAT</t>
  </si>
  <si>
    <t>De los Ingresos por la Enajenación de Terrenos, construcciones o terrenos y construcciones</t>
  </si>
  <si>
    <t>Impuestos a las Ventas Finales de Gasolinas y Diesel</t>
  </si>
  <si>
    <t xml:space="preserve">Incentivo Régimen de Incorporación Fiscal </t>
  </si>
  <si>
    <t xml:space="preserve">Incentivo derivado del Impuesto sobre la Renta </t>
  </si>
  <si>
    <t xml:space="preserve">Fondo Resarcitorio del Impuesto sobre Automóviles Nuevos </t>
  </si>
  <si>
    <t>Fondo de Compensación del Régimen de Pequeños Contribuyentes y Régimen de Intermedios</t>
  </si>
  <si>
    <t xml:space="preserve">    </t>
  </si>
  <si>
    <t>MULTAS</t>
  </si>
  <si>
    <t>OTROS APROVECHAMIENTOS</t>
  </si>
  <si>
    <t>Otros Aprovechamientos (Administración de</t>
  </si>
  <si>
    <t xml:space="preserve">Contribuciones Municipales, Fianzas, </t>
  </si>
  <si>
    <t>Retardos e Inasistencias, entre otros)</t>
  </si>
  <si>
    <t xml:space="preserve"> TOTAL                                                                                   </t>
  </si>
  <si>
    <t>CONTRIBUCIONES NO COMPRENDIDAS EN LAS FRACCIONES DE LA LEY DE INGRESOS CAUSADOS EN EJERCICIOS FISCALES ANTERIORES PENDIENTES DE LIQUIDACIÓN O PAGO</t>
  </si>
  <si>
    <t>Contribuciones no Comprendidas en las Fraccciones de la Ley de Ingresos Causados en Ejercicios Fiscales Anteriores Pendientes de Liquidación o Pago</t>
  </si>
  <si>
    <t>PARTICIPACIONES, APORTACIONES, TRANSFERENCIAS, ASIGNACIONES, SUBSIDIOS Y OTRAS AYUDAS</t>
  </si>
  <si>
    <t xml:space="preserve">PARTICIPACIONES </t>
  </si>
  <si>
    <t>Fondo General de Participaciones</t>
  </si>
  <si>
    <t>Fondo de Fomento Municipal</t>
  </si>
  <si>
    <t>Participaciones en Impuestos Especiales</t>
  </si>
  <si>
    <t>Fondo de Fiscalización para los Estados</t>
  </si>
  <si>
    <t>Fondo de Compensación</t>
  </si>
  <si>
    <t>APORTACIONES</t>
  </si>
  <si>
    <t>Fondo  de Aportaciones para la Nómina Educativa y Gasto operativo</t>
  </si>
  <si>
    <t>Fondo de Aportaciones para los Servicios de Salud</t>
  </si>
  <si>
    <t>Fondo de Aportaciones para la Infraestructura Social</t>
  </si>
  <si>
    <t xml:space="preserve">     Municipal</t>
  </si>
  <si>
    <t xml:space="preserve">     Estatal</t>
  </si>
  <si>
    <t xml:space="preserve">Fondo de Aportaciones para el Fortalecimiento de los Municipios y de las Demarcaciones Territoriales del Distrito Federal </t>
  </si>
  <si>
    <t>Fondo de Aportaciones Múltiples</t>
  </si>
  <si>
    <t>Fondo de Aportaciones para la Educación Tecnológica y de Adultos</t>
  </si>
  <si>
    <t>Fondo de Aportaciones para la Seguridad Pública de los Estados y del Distrito Federal</t>
  </si>
  <si>
    <t>Fondo de Aportaciones para el Fortalecimiento de las Entidades Federativas ( FAFEF )</t>
  </si>
  <si>
    <t>CONVENIOS</t>
  </si>
  <si>
    <t>TRANSFERENCIAS, ASIGNACIONES,SUBSIDIOS Y OTRAS AYUDAS</t>
  </si>
  <si>
    <t>PARTICIPACIONES</t>
  </si>
  <si>
    <t>(  de Pesos )</t>
  </si>
  <si>
    <t>OTROS INGRESOS</t>
  </si>
  <si>
    <t>Interes ganados de valores, Créditos, Bonos y Otros (Productos Financieros de Recursos Federales)</t>
  </si>
  <si>
    <t>Otros Ingresos</t>
  </si>
  <si>
    <t>IMPLEMENTACIÓN DE LA REFORMA SISTEMA JUSTICIA PENAL (RAMO 4)</t>
  </si>
  <si>
    <t>PROGRAMA DE INFRAESTRUCTURA INDIGENA (PROII 2015) (RAMO 06)</t>
  </si>
  <si>
    <t>CAPUFE 2015 (RAMO 09)</t>
  </si>
  <si>
    <t>DESARROLLO CULTURAL MUNICIPAL 2015 (RAMO 11)</t>
  </si>
  <si>
    <t>PROGRAMA DE ESTIMULO A LA CREACION Y DESARROLLO ARTISTICO (RAMO 11)</t>
  </si>
  <si>
    <t>REFORMA EDUCATIVA 2016 (RAMO 11)</t>
  </si>
  <si>
    <t>ATENCION A LA DEMANDA EDUCATIVA 2016 (RAMO 11)</t>
  </si>
  <si>
    <t>ESCUELAS DIGNAS 2015 (RAMO 11)</t>
  </si>
  <si>
    <t>ATENCION A LA DEMANDA EDUCATIVA 2015 (RAMO 11)</t>
  </si>
  <si>
    <t>FONDO DE AUTONOMIA DE GESTION 2015 (RAMO 11)</t>
  </si>
  <si>
    <t>FONDO DE PREVISION PRESUPUESTAL 2011 (RAMO 12)</t>
  </si>
  <si>
    <t>SEGURO POPULAR 2015 (RAMO 12)</t>
  </si>
  <si>
    <t>FONDO DE PROTECCIÓN CONTRA GASTOS CATASTROFICOS 2015 SSO (RAMO 12)</t>
  </si>
  <si>
    <t>FONDO DE PREVISION PRESUPUESTAL (RAMO 12)</t>
  </si>
  <si>
    <t>AFASPE 2016 (RAMO 12)</t>
  </si>
  <si>
    <t>SEGURO MEDICO SIGLO XXI CAPITA 2016 (RAMO 12)</t>
  </si>
  <si>
    <t>FONDO PREVENCION PRESUPUESTAL CENTRO DE SALUD COLONIA ESTRELLA EQUIPAMIENTO (RAMO 12)</t>
  </si>
  <si>
    <t>SEGURO POPULAR 2016  (RAMO 12)</t>
  </si>
  <si>
    <t>FONDO DE PROTECCION CONTRA GASTOS CATASTROFICOS HNO 2015 (RAMO 12 )</t>
  </si>
  <si>
    <t>FONDO DE PREVISION PRESUPUESTAL 2014 CENTRO DE SALUD COLONIA ESTRELLA (RAMO 12)</t>
  </si>
  <si>
    <t>FONDO DE PREVISION PRESUPUESTAL 2014 CENTRO DE SALUD URBANO SAN JUAN BAUTISTA TUXTEPEC (LOMA ALTA) (RAMO 12)</t>
  </si>
  <si>
    <t>FONDO DE PREVISION PRESUPUESTAL 2014 CENTRO DE SALUD SANTIAGO PINOTEPA NACIONAL (RAMO 12)</t>
  </si>
  <si>
    <t>PROGRAMA 32 POR 32 2014 (RAMO 12)</t>
  </si>
  <si>
    <t>PROGRAMA 32 POR 32 (RAMO 12)</t>
  </si>
  <si>
    <t>01-CNF/GEO/OAX/TF/2015-16 CONAFOR (RAMO 16)</t>
  </si>
  <si>
    <t>ZOFEMAT (RAMO 16)</t>
  </si>
  <si>
    <t>PAIMEF (PROGRAMA APOYO A INSTITUCIONES DE MUJERES EN LA ENTIDAD FEDDERATIVA)  (RAMO 20)</t>
  </si>
  <si>
    <t>FONDO PRODUCTORES DE HIDROCARBUROS 2015 (RAMO 23)</t>
  </si>
  <si>
    <t>FORTALECIMIENTO FINANCIERO 2016 1300 MDP (RAMO 23)</t>
  </si>
  <si>
    <t>FORTALECIMIENTO FINANCIERO 2016 122.6 MDP (RAMO 23)</t>
  </si>
  <si>
    <t>SOCORRO DE LEY 2015 (RAMO 36)</t>
  </si>
  <si>
    <t>INNOVACION TECNOLOGICA (RAMO 38)</t>
  </si>
  <si>
    <t>IDENTIFICACION SEMI O AUTOMATICA DE DESLAVES CONACYT UMAR 2016 (RAMO 38)</t>
  </si>
  <si>
    <t>CONVOCATORIA DEL 2DO AÑO DE ESTANCIAS CONACYT  UNIVERSIDAD TECTOLOGICA DE LA MIXTECA  2015 (RAMO 38)</t>
  </si>
  <si>
    <t>MEJORA DE LA OVINOCULTURA EN LA REGION DEL PAPALOAPAN UNIVERSIDAD DEL PAPALOAPAN 2013 (RAMO 38)</t>
  </si>
  <si>
    <t>SISTEMA DE CONSTRUCCION DE VIVIENDA CONACYT UNIVERSIDAD DEL PAPALOAPAN 2014 (RAMO 38)</t>
  </si>
  <si>
    <t>TRANSFERENCIAS ASIGNACIONES, SUBSIDIOS Y OTRAS AYUDAS</t>
  </si>
  <si>
    <t>UNIVERSIDAD DEL MAR 2016 (RAMO 11)</t>
  </si>
  <si>
    <t>UNIVERSIDAD TECNOLÓGICA DE LA MIXTECA 2016 (RAMO 11)</t>
  </si>
  <si>
    <t>SUBSIDIO FEDERAL ORDINARIO UABJO 2016 (RAMO 11)</t>
  </si>
  <si>
    <t>UNIVERSIDAD DEL PAPALOAPAM 2016 (RAMO 11)</t>
  </si>
  <si>
    <t>UNIVERSIDAD DE LA SIERRA SUR 2016 (RAMO 11)</t>
  </si>
  <si>
    <t>UNIVERSIDAD DEL ISTMO 2016 (RAMO 11)</t>
  </si>
  <si>
    <t>UNIVERSIDAD DE LA SIERRA JUAREZ 2016 (RAMO 11)</t>
  </si>
  <si>
    <t>SUBSIDIO CECYTEO 2016 (RAMO 11)</t>
  </si>
  <si>
    <t>SUBSIDIO COBAO 2016 (RAMO 11)</t>
  </si>
  <si>
    <t>SUBSIDIO  ICAPET 2016 (RAMO 11)</t>
  </si>
  <si>
    <t>UNIVERSIDAD DE LA CAÑADA 2016 (RAMO 11)</t>
  </si>
  <si>
    <t>UNIVERSIDAD TECNOLOGICA DE LOS VALLES CENTRALES DE OAXACA 2016 /RAMO 11)</t>
  </si>
  <si>
    <t>INSTITUTO TECNOLÓGICO SUPERIOR DE TEPOSCOLULA 2015 (RAMO 11)</t>
  </si>
  <si>
    <t>UNIVERSIDAD TECNOLÓGICA DE LA SIERRA SUR OAXACA 2016 (RAMO 11)</t>
  </si>
  <si>
    <t>COLEGIO SUPERIOR INTERCULTURAL 2016 (RAMO 11)</t>
  </si>
  <si>
    <t>COLEGIO SUPERIOR INTERCULTURAL BIC 2015 (RAMO 11)</t>
  </si>
  <si>
    <t>CECAM 2016 (RAMO 11)</t>
  </si>
  <si>
    <t>ICAPET (RAMO 11)</t>
  </si>
  <si>
    <t>TECNOLOGICO SUPERIOR DE TEPOSCOLULA 2016 (RAMO 11)</t>
  </si>
  <si>
    <t>PROEXOEES 2015 TLAXIACO - TUXTEPEC (RAMO 11)</t>
  </si>
  <si>
    <t>CECYTEO (RAMO 11)</t>
  </si>
  <si>
    <t>COBAO (RAMO 11)</t>
  </si>
  <si>
    <t>GOBIERNO DEL ESTADO DE OAXACA</t>
  </si>
  <si>
    <t>PRESUPUESTO DE EGRESOS 2016</t>
  </si>
  <si>
    <t>RESUMEN POR TIPO Y OBJETO DE GASTO</t>
  </si>
  <si>
    <t>PRIMER TRIMESTRE</t>
  </si>
  <si>
    <t>VARIACION</t>
  </si>
  <si>
    <t xml:space="preserve">DEVENGADO </t>
  </si>
  <si>
    <t>APROBADO</t>
  </si>
  <si>
    <t>APROBADO ESTIMADO</t>
  </si>
  <si>
    <t>TOTAL GENERAL</t>
  </si>
  <si>
    <t xml:space="preserve">GASTO CORRIENTE </t>
  </si>
  <si>
    <t>GASTO DE OPERACIÓN</t>
  </si>
  <si>
    <t>SERVICIOS PERSONALES</t>
  </si>
  <si>
    <t>MATERIALES Y SUMINISTROS</t>
  </si>
  <si>
    <t>SERVICIOS GENERALES</t>
  </si>
  <si>
    <t>PROYECTOS PPS</t>
  </si>
  <si>
    <t>GASTO DE CAPITAL</t>
  </si>
  <si>
    <t>INGRESOS Y DERECHOS AFECTOS A FIDEICOMISOS</t>
  </si>
  <si>
    <t>AMORTIZACIÓN DE LA DEUDA Y DISMINUCIÓN DE PASIVOS</t>
  </si>
  <si>
    <t>TRANSFERENCIAS CORRIENTES</t>
  </si>
  <si>
    <t>PENSIONES Y JUBILACIONES</t>
  </si>
  <si>
    <t>TRANSFERENCIAS, ASIGNACIONES, SUBSIDIOS Y OTRAS AYUDAS</t>
  </si>
  <si>
    <t>PARTICIPACIONES Y APORTACIONES</t>
  </si>
  <si>
    <t>INVERSIÓN PÚBLICA</t>
  </si>
  <si>
    <t>BIENES MUEBLES, INMUEBLES E INTANGIBLES</t>
  </si>
  <si>
    <t>TRANSFERENCIAS DE CAPITAL</t>
  </si>
  <si>
    <t>DEUDA PÚBLICA</t>
  </si>
  <si>
    <t>ADEFAS</t>
  </si>
  <si>
    <t>CLASIFICACIÓN POR OBJETO DEL GASTO POR FUENTE DE RECURSO</t>
  </si>
  <si>
    <t xml:space="preserve">ESTATAL </t>
  </si>
  <si>
    <t>RAMO 33</t>
  </si>
  <si>
    <t>FEDERAL</t>
  </si>
  <si>
    <t>DEVENGADO</t>
  </si>
  <si>
    <t xml:space="preserve">CLASIFICACIÓN FUNCIONAL </t>
  </si>
  <si>
    <t>FINALIDAD</t>
  </si>
  <si>
    <t>GOBIERNO</t>
  </si>
  <si>
    <t>DESARROLLO SOCIAL</t>
  </si>
  <si>
    <t xml:space="preserve">DESARROLLO ECONÓMICO </t>
  </si>
  <si>
    <t>OTRAS NO CLASIFICADAS EN FUNCIONES ANTERIORES</t>
  </si>
  <si>
    <t>PRESUPUESTO DE EGRESOS  2016</t>
  </si>
  <si>
    <t>CLASIFICACIÓN FINALIDAD-FUNCIÓN (GOBIERNO)</t>
  </si>
  <si>
    <t>LEGISLACIÓN</t>
  </si>
  <si>
    <t>JUSTICIA</t>
  </si>
  <si>
    <t>COORDINACIÓN  DE LA POLÍTICA DE GOBIERNO</t>
  </si>
  <si>
    <t>ASUNTOS FINANCIEROS Y HACENDARIOS</t>
  </si>
  <si>
    <t>ASUNTOS DE ORDEN PUBLICO Y DE SEGURIDAD</t>
  </si>
  <si>
    <t>OTROS SERVICIOS GENERALES</t>
  </si>
  <si>
    <t xml:space="preserve">GOBIERNO DEL ESTADO DE OAXACA </t>
  </si>
  <si>
    <t>CLASIFICACIÓN FINALIDAD-FUNCIÓN (DESARROLLO SOCIAL)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</si>
  <si>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</si>
  <si>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</si>
  <si>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</si>
  <si>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</si>
  <si>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</si>
  <si>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</si>
  <si>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</si>
  <si>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CLASIFICACIÓN FINALIDAD-FUNCIÓN (DESARROLLO ECONÓMICO)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</si>
  <si>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</si>
  <si>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</si>
  <si>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</si>
  <si>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</si>
  <si>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</si>
  <si>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</si>
  <si>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</si>
  <si>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</si>
  <si>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</si>
  <si>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N/R: No Representativo</t>
  </si>
  <si>
    <t>CLASIFICACIÓN FINALIDAD-FUNCIÓN (OTRAS NO CLASIFICADAS EN FUNCIONES ANTERIORES)</t>
  </si>
  <si>
    <t>TRANSACCIONES DE LA DEUDA PUBLICA/COSTO FINANCIERO DE LA DEUDA</t>
  </si>
  <si>
    <t>TRANSFERENCIAS, PARTICIPACIONES Y APORTACIONES ENTRE DIFERENTES NIVELES Y ORDENES DE GOBIERNO</t>
  </si>
  <si>
    <t>ADEUDOS DE EJERCICIOS FISCALES ANTERIORES</t>
  </si>
  <si>
    <t>RESUMEN POR FINALIDAD FUNCIÓN DEVENGADO</t>
  </si>
  <si>
    <t>PLAN ESTATAL DE DESARROLLO (PED)</t>
  </si>
  <si>
    <t>ESTADO DE DERECHO, GOBERNABILIDAD Y SEGURIDAD</t>
  </si>
  <si>
    <t>CRECIMIENTO ECONÓMICO, COMPETITIVIDAD Y EMPLEO</t>
  </si>
  <si>
    <t xml:space="preserve">DESARROLLO SOCIAL Y HUMANO </t>
  </si>
  <si>
    <t xml:space="preserve">GOBIERNO HONESTO Y DE RESULTADOS </t>
  </si>
  <si>
    <t>PED (ESTADO DE DERECHO, GOBERNABILIDAD Y SEGURIDAD)</t>
  </si>
  <si>
    <t>NUEVA GOBERNABILIDAD DEMOCRÁTICA</t>
  </si>
  <si>
    <t>COLABORACIÓN ENTRE PODERES Y CONSOLIDACIÓN DE ÓRGANOS AUTÓNOMOS</t>
  </si>
  <si>
    <t>FORTALECIMIENTO DEL MUNICIPIO</t>
  </si>
  <si>
    <t>FORTALECIMIENTO DE LA LIBRE DETERMINACIÓN Y AUTONOMÍA INDÍGENA</t>
  </si>
  <si>
    <t>CERTEZA JURÍDICA Y JUSTICIA PARA TODOS</t>
  </si>
  <si>
    <t>REGULARIZACIÓN DE LA TENENCIA DE LA TIERRA Y RESOLUCIÓN DE CONFLICTOS AGRARIOS</t>
  </si>
  <si>
    <t>SEGURIDAD PÚBLICA Y PAZ SOCIAL</t>
  </si>
  <si>
    <t>PED (CRECIMIENTO ECONÓMICO, COMPETITIVIDAD Y EMPLEO)</t>
  </si>
  <si>
    <t>INVERSIÓN Y FOMENTO PRODUCTIVO</t>
  </si>
  <si>
    <t>EMPLEO PRODUCTIVO Y MEJOR REMUNERADO</t>
  </si>
  <si>
    <t xml:space="preserve">IMPULSO A LA COMPETITIVIDAD </t>
  </si>
  <si>
    <t>CIENCIA , TECNOLOGÍA E INNOVACIÓN</t>
  </si>
  <si>
    <t>APOYO AL DESARROLLO AGROPECUARIO, FORESTAL Y PESQUERO</t>
  </si>
  <si>
    <t>DESARROLLO COMUNITARIO CON IDENTIDAD CULTURAL</t>
  </si>
  <si>
    <t xml:space="preserve">POLÍTICA INDUSTRIAL Y MIPYMES </t>
  </si>
  <si>
    <t>TURISMO: PALANCA DEL DESARROLLO</t>
  </si>
  <si>
    <t>ORDENAMIENTO TERRITORIAL E INFRAESTRUCTURAS</t>
  </si>
  <si>
    <t>PED (DESARROLLO SOCIAL Y HUMANO)</t>
  </si>
  <si>
    <t>COMBATE A LA POBREZA, LA DESIGUALDAD Y A LA MARGINACIÓN</t>
  </si>
  <si>
    <t>ARTE, CULTURA Y DEPORTE</t>
  </si>
  <si>
    <t xml:space="preserve">LENGUA, CULTURA E IDENTIDAD INDÍGENA </t>
  </si>
  <si>
    <t>OAXACA SALUDABLE</t>
  </si>
  <si>
    <t>NUEVAS REALIDADES Y NECESIDADES SOCIALES: NIÑOS, JÓVENES, ADULTOS MAYORES Y FAMILIAS</t>
  </si>
  <si>
    <t>ATENCIÓN A GRUPOS EN CONDICIONES DE VULNERABILIDAD</t>
  </si>
  <si>
    <t>APOYO A MIGRANTES</t>
  </si>
  <si>
    <t>PED (GOBIERNO HONESTO Y DE RESULTADOS )</t>
  </si>
  <si>
    <t>TRANSPARENCIA, RENDICIÓN DE CUENTAS Y COMBATE A LA CORRUPCIÓN</t>
  </si>
  <si>
    <t>FORTALECIMIENTO DE LAS FINANZAS Y EFICIENCIA DEL GASTO PÚBLICO</t>
  </si>
  <si>
    <t>GOBIERNO EFICAZ Y EFICIENTE</t>
  </si>
  <si>
    <t>PROFESIONALIZACIÓN Y DESEMPEÑO DE LOS SERVIDORES PÚBLICOS</t>
  </si>
  <si>
    <t xml:space="preserve">DIGNIFICACIÓN Y NUEVA CULTURA DEL SERVICIO PÚBLICO </t>
  </si>
  <si>
    <t>COORDINACIÓN INSTITUCIONAL</t>
  </si>
  <si>
    <t xml:space="preserve">RESUMEN POR EJE-OBJETIVO </t>
  </si>
  <si>
    <t>PED (ESTADO DE DERECHO, GOBERNABILIDAD Y SEGURIDAD</t>
  </si>
  <si>
    <t>EDUCACIÓN: FACTOR DE PROGRESO</t>
  </si>
  <si>
    <t>PED (GOBIERNO HONESTO Y DE RESULTADOS)</t>
  </si>
  <si>
    <t>CLASIFICACIÓN ADMINISTRATIVA</t>
  </si>
  <si>
    <t>ADMINISTRACION PUBLICA CENTRALIZADA</t>
  </si>
  <si>
    <t>PODER LEGISLATIVO</t>
  </si>
  <si>
    <t>PODER JUDICIAL</t>
  </si>
  <si>
    <t>ORGANOS AUTONOMOS</t>
  </si>
  <si>
    <t>ORGANISMOS PUBLICOS DESCENTRALIZADOS</t>
  </si>
  <si>
    <t>FIDEICOMISOS PUBLICOS</t>
  </si>
  <si>
    <t>INSTITUCIONES PÚBLICAS DE SEGURIDAD SOCIAL</t>
  </si>
  <si>
    <t>GUBERNATURA</t>
  </si>
  <si>
    <t>SECRETARIA GENERAL DE GOBIERNO</t>
  </si>
  <si>
    <t>PROCURADURÍA GENERAL DE JUSTICIA DEL ESTADO</t>
  </si>
  <si>
    <t>SECRETARIA DE SEGURIDAD PUBLICA</t>
  </si>
  <si>
    <t>SECRETARIA DE SALUD</t>
  </si>
  <si>
    <t>SECRETARIA DE LAS INFRAESTRUCTURAS Y EL ORDENAMIENTO TERRITORIAL SUSTENTABLE</t>
  </si>
  <si>
    <t>SECRETARIA DE TURISMO Y DESARROLLO ECONOMICO</t>
  </si>
  <si>
    <t>SECRETARIA DEL TRABAJO</t>
  </si>
  <si>
    <t>SECRETARIA DE VIALIDAD Y TRANSPORTE</t>
  </si>
  <si>
    <t>SECRETARIA DE DESARROLLO SOCIAL Y HUMANO</t>
  </si>
  <si>
    <t>SECRETARIA DE ASUNTOS INDIGENAS</t>
  </si>
  <si>
    <t>SECRETARIA DE DESARROLLO AGROPECUARIO, PESCA Y ACUACULTURA</t>
  </si>
  <si>
    <t>SECRETARIA DE FINANZAS</t>
  </si>
  <si>
    <t xml:space="preserve">FONDO DE INVERSION, PREVISION  Y PARI PASSU </t>
  </si>
  <si>
    <t>SECRETARIA DE FINANZAS-NORMATIVA</t>
  </si>
  <si>
    <t>SECRETARIA DE ADMINISTRACION</t>
  </si>
  <si>
    <t>SECRETARIA DE ADMINISTRACION-DIRECCION DE RECURSOS HUMANOS</t>
  </si>
  <si>
    <t>SECRETARIA DE LA CONTRALORIA Y TRANSPARENCIA GUBERNAMENTAL</t>
  </si>
  <si>
    <t>JEFATURA DE LA GUBERNATURA</t>
  </si>
  <si>
    <t>CONSEJERIA JURIDICA DEL GOBIERNO DEL ESTADO</t>
  </si>
  <si>
    <t>COORDINACION GENERAL DE EDUCACION MEDIA SUPERIOR Y SUPERIOR, CIENCIA Y TECNOLOGIA</t>
  </si>
  <si>
    <t>REPRESENTACION DEL GOBIERNO DEL ESTADO DE OAXACA EN EL DISTRITO FEDERAL</t>
  </si>
  <si>
    <t>COORDINACIÓN GENERAL DE COMUNICACIÓN SOCIAL</t>
  </si>
  <si>
    <t>COORDINACION PARA LA ATENCION DE LOS DERECHOS HUMANOS</t>
  </si>
  <si>
    <t>COORDINACIÓN GENERAL DEL COMITÉ ESTATAL DE PLANEACIÓN PARA EL DESARROLLO DE OAXACA</t>
  </si>
  <si>
    <t>SECRETARIADO EJECUTIVO DEL SISTEMA ESTATAL DE SEGURIDAD PÚBLICA</t>
  </si>
  <si>
    <t>MUNICIPIOS - PARTICIPACIONES Y APORTACIONES</t>
  </si>
  <si>
    <t>MUNICIPIOS INVERSION CONCERTADA - PLANEACION</t>
  </si>
  <si>
    <t>CONGRESO DEL ESTADO</t>
  </si>
  <si>
    <t>AUDITORIA SUPERIOR DEL ESTADO DE OAXACA</t>
  </si>
  <si>
    <t>TRIBUNAL SUPERIOR DE JUSTICIA</t>
  </si>
  <si>
    <t>CONSEJO DE LA JUDICATURA</t>
  </si>
  <si>
    <t>ORGANOS AUTÓNOMOS</t>
  </si>
  <si>
    <t>DEFENSORIA DE LOS DERECHOS HUMANOS DEL PUEBLO DE OAXACA</t>
  </si>
  <si>
    <t>INSTITUTO ESTATAL ELECTORAL Y DE PARTICIPACION CIUDADANA</t>
  </si>
  <si>
    <t>UNIVERSIDAD AUTONOMA "BENITO JUAREZ" DE OAXACA</t>
  </si>
  <si>
    <t>COMISION ESTATAL DE ARBITRAJE MEDICO DE OAXACA</t>
  </si>
  <si>
    <t>INSTITUTO DE ACCESO A LA INFORMACIÓN PÚBLICA Y PROTECCIÓN DE DATOS PERSONALES</t>
  </si>
  <si>
    <t>TRIBUNAL ELECTORAL DEL ESTADO DE OAXACA</t>
  </si>
  <si>
    <t>CAMINOS Y AEROPISTAS DE OAXACA</t>
  </si>
  <si>
    <t>CASA DE LA CULTURA OAXAQUEÑA</t>
  </si>
  <si>
    <t>CENTRO DE DISEÑO DE OAXACA</t>
  </si>
  <si>
    <t>CENTRO DE LAS ARTES DE SAN AGUSTIN</t>
  </si>
  <si>
    <t>COLEGIO DE BACHILLERES DEL ESTADO DE OAXACA</t>
  </si>
  <si>
    <t>COLEGIO DE ESTUDIOS CIENTIFICOS Y TECNOLOGICOS DEL ESTADO DE OAXACA</t>
  </si>
  <si>
    <t>COLEGIO SUPERIOR PARA LA EDUCACIÓN INTEGRAL INTERCULTURAL DE OAXACA</t>
  </si>
  <si>
    <t>COMISIÓN DE LA VERDAD</t>
  </si>
  <si>
    <t>COMISION ESTATAL DE CULTURA FISICA Y DEPORTE</t>
  </si>
  <si>
    <t>COMISION ESTATAL DE VIVIENDA</t>
  </si>
  <si>
    <t>COMISION ESTATAL DEL AGUA</t>
  </si>
  <si>
    <t>COMISIÓN ESTATAL FORESTAL</t>
  </si>
  <si>
    <t>COMISION ESTATAL PARA LA PLANEACION DE  LA  EDUCACIÓN  SUPERIOR</t>
  </si>
  <si>
    <t>COMISION ESTATAL PARA LA PLANEACION Y LA PROGRAMACION DE LA  EDUCACION MEDIA SUPERIOR</t>
  </si>
  <si>
    <t>COMISION PARA LA REGULARIZACIÓN DE LA TENENCIA DE LA TIERRA URBANA DEL ESTADO DE OAXACA</t>
  </si>
  <si>
    <t>CONSEJO ESTATAL DE PREVENCION Y CONTROL DEL SIDA</t>
  </si>
  <si>
    <t>CONSEJO OAXAQUEÑO DE CIENCIA Y TECNOLOGIA</t>
  </si>
  <si>
    <t>CONSEJO ESTATAL DEL CAFÉ DE OAXACA</t>
  </si>
  <si>
    <t>COORDINACION ESTATAL DE PROTECCION CIVIL DE OAXACA</t>
  </si>
  <si>
    <t>CORPORACION OAXAQUEÑA DE RADIO Y TELEVISION</t>
  </si>
  <si>
    <t>DIRECCION GENERAL DE POBLACION DE OAXACA</t>
  </si>
  <si>
    <t>HOSPITAL DE LA NIÑEZ OAXAQUEÑA</t>
  </si>
  <si>
    <t>INSTITUTO DE CAPACITACIÓN Y PRODUCTIVIDAD PARA EL TRABAJO DEL ESTADO DE OAXACA</t>
  </si>
  <si>
    <t>INSTITUTO DE ESTUDIOS DE BACHILLERATO DEL ESTADO DE OAXACA</t>
  </si>
  <si>
    <t>INSTITUTO DE LA JUVENTUD DEL ESTADO DE OAXACA</t>
  </si>
  <si>
    <t>INSTITUTO DE LA MUJER OAXAQUEÑA</t>
  </si>
  <si>
    <t>INSTITUTO DEL PATRIMONIO CULTURAL DEL ESTADO DE OAXACA</t>
  </si>
  <si>
    <t>INSTITUTO ESTATAL DE ECOLOGIA Y DESARROLLO SUSTENTABLE</t>
  </si>
  <si>
    <t>INSTITUTO ESTATAL DE EDUCACION PARA ADULTOS</t>
  </si>
  <si>
    <t>INSTITUTO ESTATAL DE EDUCACION PUBLICA DE OAXACA</t>
  </si>
  <si>
    <t>INSTITUTO OAXAQUEÑO CONSTRUCTOR DE INFRAESTRUCTURA FISICA EDUCATIVA</t>
  </si>
  <si>
    <t>INSTITUTO OAXAQUEÑO DE ATENCION AL MIGRANTE</t>
  </si>
  <si>
    <t>INSTITUTO OAXAQUEÑO DE LAS ARTESANIAS</t>
  </si>
  <si>
    <t>INSTITUTO TECNOLÓGICO SUPERIOR DE SAN MIGUEL EL GRANDE</t>
  </si>
  <si>
    <t>INSTITUTO TECNOLOGICO SUPERIOR DE TEPOSCOLULA</t>
  </si>
  <si>
    <t>NOVAUNIVERSITAS-OCOTLAN</t>
  </si>
  <si>
    <t>COORDINACIÓN DE ESPACIOS CULTURALES  DEL ESTADO DE OAXACA</t>
  </si>
  <si>
    <t>SERVICIOS DE AGUA POTABLE Y ALCANTARILLADO DE OAXACA</t>
  </si>
  <si>
    <t>continua …</t>
  </si>
  <si>
    <t>SERVICIOS DE SALUD DEL ESTADO DE OAXACA</t>
  </si>
  <si>
    <t>SISTEMA PARA EL DESARROLLO INTEGRAL DE LA FAMILIA DEL ESTADO DE OAXACA</t>
  </si>
  <si>
    <t>UNIVERSIDAD DE CHALCATONGO</t>
  </si>
  <si>
    <t>UNIVERSIDAD DE LA CAÑADA</t>
  </si>
  <si>
    <t>UNIVERSIDAD DE LA COSTA</t>
  </si>
  <si>
    <t>UNIVERSIDAD DE LA SIERRA JUAREZ</t>
  </si>
  <si>
    <t>UNIVERSIDAD DE LA SIERRA SUR</t>
  </si>
  <si>
    <t>UNIVERSIDAD DEL ISTMO</t>
  </si>
  <si>
    <t>UNIVERSIDAD DEL MAR</t>
  </si>
  <si>
    <t>UNIVERSIDAD DEL PAPALOAPAN</t>
  </si>
  <si>
    <t>UNIVERSIDAD TECNOLOGICA DE LA MIXTECA</t>
  </si>
  <si>
    <t>UNIVERSIDAD TECNOLOGICA DE LA SIERRA SUR DE OAXACA</t>
  </si>
  <si>
    <t>UNIVERSIDAD TECNOLOGICA DE LOS VALLES CENTRALES</t>
  </si>
  <si>
    <t>RÉGIMEN ESTATAL DE PROTECCIÓN SOCIAL EN SALUD</t>
  </si>
  <si>
    <t>DEFENSORÍA PÚBLICA DEL ESTADO DE OAXACA</t>
  </si>
  <si>
    <t>FIDEICOMISO PARA EL DESARROLLO LOGISTICO DEL ESTADO DE OAXACA</t>
  </si>
  <si>
    <t>FIDEICOMISO DE FOMENTO PARA EL ESTADO DE OAXACA</t>
  </si>
  <si>
    <t>OFICINA DE CONVENCIONES Y VISITANTES DE OAXACA</t>
  </si>
  <si>
    <t>OFICINA DE PENSIONES DEL ESTADO DE OAXACA</t>
  </si>
  <si>
    <t>FONDO DE APORTACIONES FEDERALES</t>
  </si>
  <si>
    <t>DEL 1 DE ENERO AL 30 DE MARZO DE 2016</t>
  </si>
  <si>
    <t>VARIACIÓN RESPECTO A PRESUPUESTO APROBADO</t>
  </si>
  <si>
    <t>Nomina Educativa y Gasto Operativo</t>
  </si>
  <si>
    <t>Servicios de Salud</t>
  </si>
  <si>
    <t>Infraestructura Social</t>
  </si>
  <si>
    <t xml:space="preserve">      Municipal</t>
  </si>
  <si>
    <t xml:space="preserve">      Estatal</t>
  </si>
  <si>
    <t xml:space="preserve">Fortalecimiento de los Municipios y de las Demarcaciones Territoriales  del Distrito Federal       </t>
  </si>
  <si>
    <t>Múltiples</t>
  </si>
  <si>
    <t xml:space="preserve">      Asistencia Social</t>
  </si>
  <si>
    <t xml:space="preserve">      Infraestructura Educativa Básica</t>
  </si>
  <si>
    <t xml:space="preserve">      Infraestructura Educativa Superior</t>
  </si>
  <si>
    <t xml:space="preserve">      Infraestructura Media Superior</t>
  </si>
  <si>
    <t>Educación Tecnológica y de Adultos</t>
  </si>
  <si>
    <t>Seguridad Pública de los Estados y del Distrito Federal</t>
  </si>
  <si>
    <t>Fortalecimiento de las Entidades Federativas</t>
  </si>
  <si>
    <t xml:space="preserve"> SALDO Y CARACTERÍSTICAS DE LA DEUDA PÚBLICA ESTATAL Y OBLIGACIONES DE PAGOS</t>
  </si>
  <si>
    <t>(cantidades en pesos)</t>
  </si>
  <si>
    <t>Deudor</t>
  </si>
  <si>
    <t>Acreedor</t>
  </si>
  <si>
    <t>Monto Contratado</t>
  </si>
  <si>
    <t>Saldo a marzo 2016</t>
  </si>
  <si>
    <t>Tasa  Interés</t>
  </si>
  <si>
    <t>Sobre-tasa</t>
  </si>
  <si>
    <t>Fecha  Sucripción</t>
  </si>
  <si>
    <t>Plazo Meses</t>
  </si>
  <si>
    <t>Fecha de Vencimiento</t>
  </si>
  <si>
    <t>Fuente de Pago</t>
  </si>
  <si>
    <t>Califiación Créditicia</t>
  </si>
  <si>
    <t>A. Deuda Pública a Largo Plazo</t>
  </si>
  <si>
    <t>GOBIERNO DEL ESTADO</t>
  </si>
  <si>
    <t xml:space="preserve">TENEDORES   CERT.  BURSÁTILES OAXACA11 </t>
  </si>
  <si>
    <t>TIIE 91 DIAS</t>
  </si>
  <si>
    <t>SP (mx AAA);   FITCH  (AAA mex);  HR  (HR AAA (E ))</t>
  </si>
  <si>
    <t>TENEDORES  CERT.  BURSÁTILES OAXACA13</t>
  </si>
  <si>
    <t>FAFEF - PARTICIPACIONES</t>
  </si>
  <si>
    <t xml:space="preserve">GOBIERNO DEL ESTADO     </t>
  </si>
  <si>
    <t>BANOBRAS</t>
  </si>
  <si>
    <t>FISE</t>
  </si>
  <si>
    <t>FAFEF - PARTICPACIONES</t>
  </si>
  <si>
    <t xml:space="preserve"> FITCH  AA+(mex)     </t>
  </si>
  <si>
    <r>
      <t>BANOBRAS</t>
    </r>
    <r>
      <rPr>
        <b/>
        <sz val="10"/>
        <rFont val="Arial"/>
        <family val="2"/>
      </rPr>
      <t xml:space="preserve"> /1</t>
    </r>
  </si>
  <si>
    <t>TASA BASE</t>
  </si>
  <si>
    <t>PARTICIPACIONES FGP</t>
  </si>
  <si>
    <t xml:space="preserve">INTERACCIONES </t>
  </si>
  <si>
    <t>TIIE 28 DIAS</t>
  </si>
  <si>
    <t xml:space="preserve"> PARTICIPACIONES  </t>
  </si>
  <si>
    <t xml:space="preserve"> INTERACCIONES</t>
  </si>
  <si>
    <t xml:space="preserve"> PARTICIPACIONES </t>
  </si>
  <si>
    <t xml:space="preserve">BBVA BANCOMER </t>
  </si>
  <si>
    <t xml:space="preserve"> FITCH   AA-(mex) </t>
  </si>
  <si>
    <t>SANTANDER</t>
  </si>
  <si>
    <t xml:space="preserve"> PARTICIPACIONES FGP</t>
  </si>
  <si>
    <t>B. Créditos Bono Cupón Cero  a Largo Plazo   /2</t>
  </si>
  <si>
    <t>BANOBRAS -  FONREC I</t>
  </si>
  <si>
    <t>6.84-8.04</t>
  </si>
  <si>
    <t xml:space="preserve">FITCH   AA(mex)  </t>
  </si>
  <si>
    <t>BANOBRAS - PROFISE</t>
  </si>
  <si>
    <t>6.91-7.07</t>
  </si>
  <si>
    <t>BANOBRAS  - FONREC II</t>
  </si>
  <si>
    <t>6.18 - 7.85</t>
  </si>
  <si>
    <t>BANOBRAS -  FONREC III</t>
  </si>
  <si>
    <t>6.58 - 7.63</t>
  </si>
  <si>
    <r>
      <t xml:space="preserve">BANOBRAS - JUSTICIA PENAL       </t>
    </r>
    <r>
      <rPr>
        <b/>
        <sz val="10"/>
        <rFont val="Arial"/>
        <family val="2"/>
      </rPr>
      <t>3/</t>
    </r>
  </si>
  <si>
    <t>7.10-7.14</t>
  </si>
  <si>
    <t>C.   Créditos Bancarios  a Corto Plazo  /4</t>
  </si>
  <si>
    <t>INTERACCIONES</t>
  </si>
  <si>
    <t>INGRESOS PROPIOS</t>
  </si>
  <si>
    <t>HSBC</t>
  </si>
  <si>
    <t>BANORTE</t>
  </si>
  <si>
    <r>
      <rPr>
        <b/>
        <sz val="10"/>
        <rFont val="Arial"/>
        <family val="2"/>
      </rPr>
      <t>1/</t>
    </r>
    <r>
      <rPr>
        <sz val="10"/>
        <rFont val="Arial"/>
        <family val="2"/>
      </rPr>
      <t xml:space="preserve">   Financiamiento en proceso de inscripción ante la SHCP.</t>
    </r>
  </si>
  <si>
    <r>
      <t xml:space="preserve">2/  </t>
    </r>
    <r>
      <rPr>
        <sz val="10"/>
        <color theme="1"/>
        <rFont val="Arial"/>
        <family val="2"/>
      </rPr>
      <t>Créditos considerados como Obligaciones de Pago,  debido a que el Estado solamente paga intereses; el principal será cubierto con bonos cupón  cero consituidos por el Gobierno                                                                    Federal.</t>
    </r>
  </si>
  <si>
    <r>
      <t xml:space="preserve">3/  </t>
    </r>
    <r>
      <rPr>
        <sz val="10"/>
        <color theme="1"/>
        <rFont val="Arial"/>
        <family val="2"/>
      </rPr>
      <t>Crédito en proceso de disposición, cuenta con 18 meses para disponer del recurso.</t>
    </r>
  </si>
  <si>
    <r>
      <t xml:space="preserve">4/  </t>
    </r>
    <r>
      <rPr>
        <sz val="10"/>
        <color theme="1"/>
        <rFont val="Arial"/>
        <family val="2"/>
      </rPr>
      <t>Créditos considerados como Obligaciones de Pago.</t>
    </r>
  </si>
  <si>
    <t>SALDO DE LA DEUDA  BRUTA  O NETA DEL SECTOR PÚBLICO PRESUPUESTARIO POR VENCIMIENTO</t>
  </si>
  <si>
    <t>(Pesos)</t>
  </si>
  <si>
    <t>Concepto</t>
  </si>
  <si>
    <t xml:space="preserve">  Saldo a            marzo                2016</t>
  </si>
  <si>
    <t>1. Deuda Neta</t>
  </si>
  <si>
    <t>(3-2)</t>
  </si>
  <si>
    <t>2. Activos   1/</t>
  </si>
  <si>
    <t>3. Deuda Bruta</t>
  </si>
  <si>
    <t>Largo Plazo</t>
  </si>
  <si>
    <t xml:space="preserve">Certificados Bursátiles </t>
  </si>
  <si>
    <t>Banca de Desarrollo</t>
  </si>
  <si>
    <t>Banca Múltiple</t>
  </si>
  <si>
    <r>
      <rPr>
        <b/>
        <sz val="9"/>
        <color theme="1"/>
        <rFont val="Arial"/>
        <family val="2"/>
      </rPr>
      <t>1/</t>
    </r>
    <r>
      <rPr>
        <sz val="9"/>
        <color theme="1"/>
        <rFont val="Arial"/>
        <family val="2"/>
      </rPr>
      <t xml:space="preserve">  Valor de mercado del  Bono Cupón Cero, adquirido en diciembre 2013, para el pago de la amoritzación voluntaria de la Emisión de Certificados Bursátiles Oaxaca 13.</t>
    </r>
  </si>
  <si>
    <t>ENDEUDAMIENTO NETO SECTOR PÚBLICO PRESUPUESTARIO</t>
  </si>
  <si>
    <t>Registrado</t>
  </si>
  <si>
    <t>T o t a l</t>
  </si>
  <si>
    <t>(1+2)</t>
  </si>
  <si>
    <t>1. Sector Gobierno</t>
  </si>
  <si>
    <t>(A-B)</t>
  </si>
  <si>
    <t xml:space="preserve">A. </t>
  </si>
  <si>
    <t>Financiamiento</t>
  </si>
  <si>
    <t>Banca de Múltiple</t>
  </si>
  <si>
    <t xml:space="preserve">B. </t>
  </si>
  <si>
    <t>Amortizaciôn</t>
  </si>
  <si>
    <t>Certificados Bursátiles</t>
  </si>
  <si>
    <t>2. Sector Paraestal No Financiero</t>
  </si>
  <si>
    <t>A.</t>
  </si>
  <si>
    <t>B.</t>
  </si>
  <si>
    <t>Amortización</t>
  </si>
  <si>
    <t>COSTO FINANCIERO DE LA DEUDA DEL SECTOR PÚBLICO PRESUPUESTARIO</t>
  </si>
  <si>
    <t>Presupuesto</t>
  </si>
  <si>
    <t>com</t>
  </si>
  <si>
    <t>gto</t>
  </si>
  <si>
    <t>T O T A L</t>
  </si>
  <si>
    <t>fafef</t>
  </si>
  <si>
    <t>fise</t>
  </si>
  <si>
    <t>Intereses</t>
  </si>
  <si>
    <t>pne</t>
  </si>
  <si>
    <t>Comisiones</t>
  </si>
  <si>
    <t xml:space="preserve">Gastos </t>
  </si>
  <si>
    <t>Costos por coberturas</t>
  </si>
  <si>
    <t>SALDO Y COSTO FINANCIERO DE LOS CRÉDITOS BONO CUPÓN CERO</t>
  </si>
  <si>
    <t>SALDO A    DICIEMBRE       2015</t>
  </si>
  <si>
    <t>ENDEUDAMIENTO</t>
  </si>
  <si>
    <t>SALDO A             MARZO                2016</t>
  </si>
  <si>
    <r>
      <t xml:space="preserve">COSTO FINANCIERO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/1</t>
    </r>
  </si>
  <si>
    <t>DISPOSICIÓN</t>
  </si>
  <si>
    <t>AMORTIZACIÓN</t>
  </si>
  <si>
    <t>NETO</t>
  </si>
  <si>
    <t>Crédito Bono Cupón Cero Largo Plazo</t>
  </si>
  <si>
    <t>Banobras- FONREC I</t>
  </si>
  <si>
    <t>Banobras- FONREC II</t>
  </si>
  <si>
    <t>Banobras- FONREC III</t>
  </si>
  <si>
    <t>Banobras- PROFISE</t>
  </si>
  <si>
    <t>Banobras- JUSTICIA PENAL</t>
  </si>
  <si>
    <r>
      <rPr>
        <b/>
        <sz val="8"/>
        <color theme="1"/>
        <rFont val="Arial"/>
        <family val="2"/>
      </rPr>
      <t xml:space="preserve">1/ </t>
    </r>
    <r>
      <rPr>
        <sz val="8"/>
        <color theme="1"/>
        <rFont val="Arial"/>
        <family val="2"/>
      </rPr>
      <t>El costo financierio incluye el pago de intereses y  gastos por servicios financieros</t>
    </r>
  </si>
  <si>
    <t>SALDO Y COSTO FINANCIERO DE LOS CRÉDITOS BANCARIOS  A CORTO PLAZO</t>
  </si>
  <si>
    <t>SALDO A        DICIEMBRE           2015</t>
  </si>
  <si>
    <t>SALDO A        MARZO                 2016</t>
  </si>
  <si>
    <t>Crédito Bancario  Corto plazo</t>
  </si>
  <si>
    <t>Interacciones</t>
  </si>
  <si>
    <t>Banorte</t>
  </si>
  <si>
    <t>BBVA Bancomer</t>
  </si>
  <si>
    <r>
      <rPr>
        <b/>
        <sz val="8"/>
        <color theme="1"/>
        <rFont val="Arial"/>
        <family val="2"/>
      </rPr>
      <t xml:space="preserve">1/ </t>
    </r>
    <r>
      <rPr>
        <sz val="8"/>
        <color theme="1"/>
        <rFont val="Arial"/>
        <family val="2"/>
      </rPr>
      <t>El costo financierio incluye el pago de intereses y comisiones por servicios financieros</t>
    </r>
  </si>
  <si>
    <t>SERVICIO DE LA DEUDA PÚBLICA Y OBLIGACIONES DE PAGO POR FUENTE DE FINANCIAMIENTO</t>
  </si>
  <si>
    <t>R   E   C   U   R   S   O</t>
  </si>
  <si>
    <t>Totales</t>
  </si>
  <si>
    <t>FAFEF</t>
  </si>
  <si>
    <t>T o t  a  l</t>
  </si>
  <si>
    <t>Capital y/o  principal</t>
  </si>
  <si>
    <t>Gastos</t>
  </si>
  <si>
    <t>Costo por Coberturas</t>
  </si>
  <si>
    <t>PRESUPUESTO</t>
  </si>
  <si>
    <t>EVOLUCIÓN  DE LA DEUDA PÚBLICA MUNICIPAL</t>
  </si>
  <si>
    <t>SALDO A    DICIEMBRE         2015</t>
  </si>
  <si>
    <t>SALDO A       MARZO                   2016</t>
  </si>
  <si>
    <t>Deuda Pública Municipal</t>
  </si>
  <si>
    <t>Banobras</t>
  </si>
  <si>
    <t>Indicadores de Postura Fiscal</t>
  </si>
  <si>
    <t>Del 01 de Enero al 31 de marzo de 2016</t>
  </si>
  <si>
    <t>(pesos)</t>
  </si>
  <si>
    <t>Aprobado</t>
  </si>
  <si>
    <t>Devengado</t>
  </si>
  <si>
    <t>Recaudado/Devengado</t>
  </si>
  <si>
    <t>I. Ingresos Presupuestarios (I=1+2)</t>
  </si>
  <si>
    <t>1.- Ingresos del Gobierno de la Entidad Federativa</t>
  </si>
  <si>
    <t>2. Ingresos del Sector Paraestatal</t>
  </si>
  <si>
    <t>II. Egresos Presupuestarios (II=3+4)</t>
  </si>
  <si>
    <t>3. Egresos del Gobierno de la Entidad Federativa</t>
  </si>
  <si>
    <t>4. Egresos del Sector Paraestatal</t>
  </si>
  <si>
    <t>III. Balance Presupuestario (Superávit o Déficit) (III=I-II)</t>
  </si>
  <si>
    <t>III. Balance presupuestario (Superávit o Déficit)</t>
  </si>
  <si>
    <t>IV. Intereses, Comisiones  y Gastos de la Deuda</t>
  </si>
  <si>
    <t>V. Balance Primario (Superávit o Déficit) (V=III-IV)</t>
  </si>
  <si>
    <t>A. Financiamiento</t>
  </si>
  <si>
    <t>B. Amortizacion de la Deuda</t>
  </si>
  <si>
    <t>C. E ndeudamiento ó desendeudamiento (C=A-B)</t>
  </si>
  <si>
    <t>1.- Los ingresos que se presentan son los ingresos Presupuestario totales sin incluir los ingresos por financiamientos. Los Ingresos del Gobierno de la Entidad Federativa corresponden a los del Poder Ejecutivo, Legislativo Judicial y Autonomos.</t>
  </si>
  <si>
    <t>2.- Los egresos que se presentan son los egresos presupuestarios totales sin incluir los egresos por amortización. Los egresos del Gobierno de la Entidad Federativa corresponden a los del Poder Ejecutivo, Legislativo, Judicial y Organos Autonomos.</t>
  </si>
  <si>
    <t>3.- Para Ingresos se reportan los ingresos recaudados; para egresos se reportan los egresos devengados</t>
  </si>
  <si>
    <t>GOBIERNO DEL ESTADO DE OAXACA
Conciliación entre los Ingresos Presupuestarios y  Contables
Correspondiente del 01 Enero del 2016 al 31 de Marzo del 2016</t>
  </si>
  <si>
    <t>1. Ingresos Presupuestarios</t>
  </si>
  <si>
    <t>2. Más ingresos contables no presupuestarios</t>
  </si>
  <si>
    <t>Incremento por variación de inventarios</t>
  </si>
  <si>
    <t>Disminución   del   exceso   de   estimaciones   por pérdida o deterioro u obsolescencia</t>
  </si>
  <si>
    <t>Disminución del exceso de provisiones</t>
  </si>
  <si>
    <t>Otros ingresos y beneficios varios</t>
  </si>
  <si>
    <t>Otros ingresos contables no presupuestarios</t>
  </si>
  <si>
    <t>3. Menos ingresos presupuestarios no contables</t>
  </si>
  <si>
    <t>Productos de capital</t>
  </si>
  <si>
    <t>Aprovechamientos capital</t>
  </si>
  <si>
    <t>Ingresos derivados de financiamientos</t>
  </si>
  <si>
    <t>Otros Ingresos presupuestarios no contables</t>
  </si>
  <si>
    <t>4. Ingresos Contables</t>
  </si>
  <si>
    <t>GOBIERNO DEL ESTADO DE OAXACA
Conciliación entre los Egresos Presupuestarios y los Gastos Contables
Correspondiente del 01 Enero del 201 al 31 de Marzo del 2016</t>
  </si>
  <si>
    <t>1. Total de egresos (presupuestarios)</t>
  </si>
  <si>
    <t>2. Menos egresos presupuestarios no contables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</si>
  <si>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</si>
  <si>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</si>
  <si>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</si>
  <si>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</si>
  <si>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</si>
  <si>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</si>
  <si>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</si>
  <si>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</si>
  <si>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</si>
  <si>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Obra pública en bienes propios</t>
  </si>
  <si>
    <t>Acciones y participaciones de capital</t>
  </si>
  <si>
    <t>Compra de títulos y valores</t>
  </si>
  <si>
    <t>Inversiones en fideicomisos, mandatos y otros análogos</t>
  </si>
  <si>
    <t>Provisiones   para   contingencias   y   otras   erogaciones especiales</t>
  </si>
  <si>
    <t>Amortización de la deuda publica</t>
  </si>
  <si>
    <t>Adeudos de ejercicios fiscales anteriores (ADEFAS)</t>
  </si>
  <si>
    <t>Otros Egresos Presupuestales No Contables (inversion publica)</t>
  </si>
  <si>
    <t>3. Más gastos contables no presupuestales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</si>
  <si>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</si>
  <si>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</si>
  <si>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</si>
  <si>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u obsolescencia</t>
  </si>
  <si>
    <t>Aumento por insuficiencia de provisiones</t>
  </si>
  <si>
    <t>Otros Gastos</t>
  </si>
  <si>
    <t>Otros Gastos Contables No Presupuestales</t>
  </si>
  <si>
    <t>4. Total de Gastos Contable(4=1-2+3)</t>
  </si>
  <si>
    <t>ESTADO ANALÍTICO DE INGRESOS PRESUPUESTARIOS</t>
  </si>
  <si>
    <t>(EN PESOS)</t>
  </si>
  <si>
    <t>Rubro de Ingresos</t>
  </si>
  <si>
    <t>Ingreso</t>
  </si>
  <si>
    <t>Estimado</t>
  </si>
  <si>
    <t xml:space="preserve">Ampliaciones y Reducciones                        </t>
  </si>
  <si>
    <t>Modificado</t>
  </si>
  <si>
    <t>Recaudado</t>
  </si>
  <si>
    <t>Diferencia</t>
  </si>
  <si>
    <t>(1)</t>
  </si>
  <si>
    <t>(2)</t>
  </si>
  <si>
    <t>(3=1+2)</t>
  </si>
  <si>
    <t>(4)</t>
  </si>
  <si>
    <t>(5)</t>
  </si>
  <si>
    <t>(6=5-1)</t>
  </si>
  <si>
    <t>Cuotas y Aportaciones de Seguridad Social</t>
  </si>
  <si>
    <t>Corriente</t>
  </si>
  <si>
    <t>Capital</t>
  </si>
  <si>
    <t>Ingresos por Ventas de Bienes y Servicios</t>
  </si>
  <si>
    <t>Contribuciones no Comprendidas en las Fracciones de la Ley de Ingresos Causados en Ejercicios Fiscales Anteriores Pendientes de Liquidació o Pago</t>
  </si>
  <si>
    <t>Ingresos Derivados de Financiamiento</t>
  </si>
  <si>
    <t>Ingresos excedentes</t>
  </si>
  <si>
    <t>Estado Analítico de Ingresos Por Fuente de Financiamiento</t>
  </si>
  <si>
    <t>Ingresos del Gobierno</t>
  </si>
  <si>
    <t>Ingresos de Organismos y Empresas</t>
  </si>
  <si>
    <t xml:space="preserve">Ingresos por Ventas de Bienes y Servicios </t>
  </si>
  <si>
    <t>Ingresos Derivados de financiamiento</t>
  </si>
  <si>
    <t>SECRETARÍA DE DESARROLLO SOCIAL Y HUMANO</t>
  </si>
  <si>
    <t>MONTOS PAGADOS POR AYUDAS Y SUBSIDIOS</t>
  </si>
  <si>
    <t>REPORTE DE AVANCE TRIMESTRAL</t>
  </si>
  <si>
    <t>PERIODO ENERO-MARZO 2016</t>
  </si>
  <si>
    <t>NOMBRE DEL PROGRAMA</t>
  </si>
  <si>
    <t>UNIDAD DE MEDIDA</t>
  </si>
  <si>
    <t>PROGRAMACION PRESUPUESTAL Y METAS 2016</t>
  </si>
  <si>
    <t>EJERCIDO PRIMER TRIMESTRE 2016</t>
  </si>
  <si>
    <t>ACUMULADO ANUAL</t>
  </si>
  <si>
    <t>METAS</t>
  </si>
  <si>
    <t>PRESUPUESTO DEL EJERCICIO</t>
  </si>
  <si>
    <t>INVERSION TOTAL EN EL TRIMESTRE</t>
  </si>
  <si>
    <t>INVERSION</t>
  </si>
  <si>
    <t>GASTOS DE OPERACIÓN</t>
  </si>
  <si>
    <t>AYUDAS</t>
  </si>
  <si>
    <t xml:space="preserve">Programa Bienestar de Dotación Gratuita de Uniformes y Útiles Escolares a Alumnos de Escuelas Públicas de Educación Básica del Estado de Oaxaca. </t>
  </si>
  <si>
    <t xml:space="preserve">Juego de Uniformes Escolares </t>
  </si>
  <si>
    <t>Paquetes de Útiles Escolares</t>
  </si>
  <si>
    <t>Programa Bienestar de Apoyo a Personas con Discapacidad</t>
  </si>
  <si>
    <t>Apoyos económicos bimestrales</t>
  </si>
  <si>
    <t xml:space="preserve">Programa de Microfinanciamiento a la Economía Familiar con Perspectiva de Género </t>
  </si>
  <si>
    <t xml:space="preserve">Microcrédito </t>
  </si>
</sst>
</file>

<file path=xl/styles.xml><?xml version="1.0" encoding="utf-8"?>
<styleSheet xmlns="http://schemas.openxmlformats.org/spreadsheetml/2006/main">
  <numFmts count="19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.0"/>
    <numFmt numFmtId="166" formatCode="#,##0_ ;\-#,##0\ "/>
    <numFmt numFmtId="167" formatCode="_-[$€-2]* #,##0.00_-;\-[$€-2]* #,##0.00_-;_-[$€-2]* &quot;-&quot;??_-"/>
    <numFmt numFmtId="168" formatCode="_(* #,##0.00_);_(* \(#,##0.00\);_(* &quot;-&quot;??_);_(@_)"/>
    <numFmt numFmtId="169" formatCode="#,##0.00_);\-#,##0.00"/>
    <numFmt numFmtId="170" formatCode="#,##0.00_ ;\-#,##0.00\ "/>
    <numFmt numFmtId="172" formatCode="#,##0_);\-#,##0"/>
    <numFmt numFmtId="173" formatCode="[$-80A]d&quot; de &quot;mmmm&quot; de &quot;yyyy;@"/>
    <numFmt numFmtId="174" formatCode="d\-mmm\-yy"/>
    <numFmt numFmtId="175" formatCode="General_)"/>
    <numFmt numFmtId="176" formatCode="*-;*-;*-;*-"/>
    <numFmt numFmtId="177" formatCode="_(* #,##0_);_(* \(#,##0\);_(* &quot;-&quot;??_);_(@_)"/>
    <numFmt numFmtId="178" formatCode="00"/>
    <numFmt numFmtId="179" formatCode="[$$-80A]#,##0.00;\-[$$-80A]#,##0.00"/>
    <numFmt numFmtId="180" formatCode="#,###,##0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sz val="5"/>
      <name val="Arial"/>
      <family val="2"/>
    </font>
    <font>
      <b/>
      <sz val="5"/>
      <name val="Arial"/>
      <family val="2"/>
    </font>
    <font>
      <u/>
      <sz val="8"/>
      <name val="Arial"/>
      <family val="2"/>
    </font>
    <font>
      <sz val="5"/>
      <name val="Times New Roman"/>
      <family val="1"/>
    </font>
    <font>
      <sz val="6"/>
      <name val="Arial"/>
      <family val="2"/>
    </font>
    <font>
      <u/>
      <sz val="10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Calibri"/>
      <family val="2"/>
      <scheme val="minor"/>
    </font>
    <font>
      <u/>
      <sz val="10.6"/>
      <color theme="1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Cambria"/>
      <family val="1"/>
    </font>
    <font>
      <sz val="10"/>
      <color theme="1"/>
      <name val="Times New Roman"/>
      <family val="1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MS Sans Serif"/>
    </font>
    <font>
      <b/>
      <sz val="8"/>
      <color indexed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indexed="8"/>
      <name val="Calibri"/>
      <family val="2"/>
      <scheme val="minor"/>
    </font>
    <font>
      <u/>
      <sz val="8"/>
      <color indexed="8"/>
      <name val="Calibri"/>
      <family val="2"/>
      <scheme val="minor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8"/>
      <name val="MS Sans Serif"/>
      <family val="2"/>
    </font>
    <font>
      <b/>
      <u val="singleAccounting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20.05"/>
      <color indexed="22"/>
      <name val="Arial Narrow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7"/>
      <color theme="1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b/>
      <sz val="15"/>
      <color indexed="44"/>
      <name val="Calibri"/>
      <family val="2"/>
    </font>
    <font>
      <b/>
      <sz val="13"/>
      <color indexed="44"/>
      <name val="Calibri"/>
      <family val="2"/>
    </font>
    <font>
      <b/>
      <sz val="11"/>
      <color indexed="44"/>
      <name val="Calibri"/>
      <family val="2"/>
    </font>
    <font>
      <sz val="10"/>
      <color rgb="FF9C0006"/>
      <name val="Arial"/>
      <family val="2"/>
    </font>
    <font>
      <sz val="10"/>
      <color indexed="20"/>
      <name val="Arial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b/>
      <sz val="10"/>
      <color indexed="63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i/>
      <sz val="10"/>
      <color rgb="FF7F7F7F"/>
      <name val="Arial"/>
      <family val="2"/>
    </font>
    <font>
      <i/>
      <sz val="10"/>
      <color indexed="23"/>
      <name val="Arial"/>
      <family val="2"/>
    </font>
    <font>
      <b/>
      <sz val="18"/>
      <color indexed="44"/>
      <name val="Cambria"/>
      <family val="2"/>
    </font>
    <font>
      <b/>
      <sz val="15"/>
      <color theme="3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5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b/>
      <sz val="14"/>
      <name val="Calibri"/>
      <family val="2"/>
      <scheme val="minor"/>
    </font>
    <font>
      <b/>
      <sz val="17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D9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48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C0C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76C38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4"/>
      </top>
      <bottom style="double">
        <color indexed="4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520">
    <xf numFmtId="0" fontId="0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1" fillId="0" borderId="0" applyNumberFormat="0" applyFill="0" applyBorder="0" applyAlignment="0" applyProtection="0">
      <alignment vertical="top"/>
      <protection locked="0"/>
    </xf>
    <xf numFmtId="167" fontId="3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5" fillId="0" borderId="0"/>
    <xf numFmtId="0" fontId="43" fillId="0" borderId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43" fillId="0" borderId="0"/>
    <xf numFmtId="0" fontId="47" fillId="0" borderId="0"/>
    <xf numFmtId="0" fontId="48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175" fontId="3" fillId="0" borderId="0"/>
    <xf numFmtId="175" fontId="58" fillId="0" borderId="0"/>
    <xf numFmtId="175" fontId="3" fillId="0" borderId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2" borderId="0" applyNumberFormat="0" applyBorder="0" applyAlignment="0" applyProtection="0"/>
    <xf numFmtId="0" fontId="55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0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55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55" fillId="14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0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55" fillId="14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55" fillId="18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0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55" fillId="18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55" fillId="22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0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55" fillId="22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55" fillId="26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0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55" fillId="26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55" fillId="3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0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55" fillId="3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49" borderId="0" applyNumberFormat="0" applyBorder="0" applyAlignment="0" applyProtection="0"/>
    <xf numFmtId="0" fontId="34" fillId="44" borderId="0" applyNumberFormat="0" applyBorder="0" applyAlignment="0" applyProtection="0"/>
    <xf numFmtId="0" fontId="34" fillId="42" borderId="0" applyNumberFormat="0" applyBorder="0" applyAlignment="0" applyProtection="0"/>
    <xf numFmtId="0" fontId="55" fillId="11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0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55" fillId="11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55" fillId="1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0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55" fillId="1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55" fillId="19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0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55" fillId="19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55" fillId="23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0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55" fillId="23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55" fillId="2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0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55" fillId="2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55" fillId="3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3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55" fillId="3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49" borderId="0" applyNumberFormat="0" applyBorder="0" applyAlignment="0" applyProtection="0"/>
    <xf numFmtId="0" fontId="59" fillId="55" borderId="0" applyNumberFormat="0" applyBorder="0" applyAlignment="0" applyProtection="0"/>
    <xf numFmtId="0" fontId="59" fillId="42" borderId="0" applyNumberFormat="0" applyBorder="0" applyAlignment="0" applyProtection="0"/>
    <xf numFmtId="0" fontId="60" fillId="12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6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60" fillId="12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60" fillId="16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61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60" fillId="16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60" fillId="20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61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60" fillId="20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60" fillId="2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61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60" fillId="2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60" fillId="28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6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60" fillId="28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60" fillId="3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6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60" fillId="3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2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55" borderId="0" applyNumberFormat="0" applyBorder="0" applyAlignment="0" applyProtection="0"/>
    <xf numFmtId="0" fontId="59" fillId="62" borderId="0" applyNumberFormat="0" applyBorder="0" applyAlignment="0" applyProtection="0"/>
    <xf numFmtId="0" fontId="62" fillId="46" borderId="0" applyNumberFormat="0" applyBorder="0" applyAlignment="0" applyProtection="0"/>
    <xf numFmtId="0" fontId="63" fillId="2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5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3" fillId="2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6" fillId="41" borderId="44" applyNumberFormat="0" applyAlignment="0" applyProtection="0"/>
    <xf numFmtId="0" fontId="67" fillId="6" borderId="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8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7" fillId="6" borderId="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66" fillId="49" borderId="44" applyNumberFormat="0" applyAlignment="0" applyProtection="0"/>
    <xf numFmtId="0" fontId="50" fillId="7" borderId="7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70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50" fillId="7" borderId="7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69" fillId="63" borderId="45" applyNumberFormat="0" applyAlignment="0" applyProtection="0"/>
    <xf numFmtId="0" fontId="71" fillId="0" borderId="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3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1" fillId="0" borderId="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69" fillId="63" borderId="45" applyNumberFormat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0" fillId="9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61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60" fillId="9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60" fillId="1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61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60" fillId="1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60" fillId="17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6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60" fillId="17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60" fillId="21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61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60" fillId="21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60" fillId="2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6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60" fillId="2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60" fillId="29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6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60" fillId="29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77" fillId="5" borderId="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9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7" fillId="5" borderId="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0" fontId="78" fillId="42" borderId="44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64" fillId="47" borderId="0" applyNumberFormat="0" applyBorder="0" applyAlignment="0" applyProtection="0"/>
    <xf numFmtId="0" fontId="81" fillId="0" borderId="47" applyNumberFormat="0" applyFill="0" applyAlignment="0" applyProtection="0"/>
    <xf numFmtId="0" fontId="82" fillId="0" borderId="48" applyNumberFormat="0" applyFill="0" applyAlignment="0" applyProtection="0"/>
    <xf numFmtId="0" fontId="83" fillId="0" borderId="49" applyNumberFormat="0" applyFill="0" applyAlignment="0" applyProtection="0"/>
    <xf numFmtId="0" fontId="83" fillId="0" borderId="0" applyNumberFormat="0" applyFill="0" applyBorder="0" applyAlignment="0" applyProtection="0"/>
    <xf numFmtId="0" fontId="84" fillId="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85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84" fillId="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78" fillId="42" borderId="44" applyNumberFormat="0" applyAlignment="0" applyProtection="0"/>
    <xf numFmtId="176" fontId="58" fillId="0" borderId="0" applyFont="0" applyFill="0" applyBorder="0" applyAlignment="0" applyProtection="0"/>
    <xf numFmtId="0" fontId="72" fillId="0" borderId="46" applyNumberFormat="0" applyFill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86" fillId="4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6" fillId="4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87" fillId="5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8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55" fillId="8" borderId="8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55" fillId="8" borderId="8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3" fillId="43" borderId="50" applyNumberFormat="0" applyFont="0" applyAlignment="0" applyProtection="0"/>
    <xf numFmtId="0" fontId="90" fillId="41" borderId="51" applyNumberFormat="0" applyAlignment="0" applyProtection="0"/>
    <xf numFmtId="0" fontId="3" fillId="65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1" fillId="6" borderId="5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2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1" fillId="6" borderId="5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0" fillId="49" borderId="51" applyNumberFormat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1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1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99" fillId="0" borderId="1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0" fillId="0" borderId="52" applyNumberFormat="0" applyFill="0" applyAlignment="0" applyProtection="0"/>
    <xf numFmtId="0" fontId="102" fillId="0" borderId="2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4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2" fillId="0" borderId="2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74" fillId="0" borderId="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6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4" fillId="0" borderId="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75" fillId="0" borderId="53" applyNumberFormat="0" applyFill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3" fillId="0" borderId="9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5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53" fillId="0" borderId="9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3" fillId="66" borderId="0"/>
    <xf numFmtId="0" fontId="94" fillId="0" borderId="0" applyNumberForma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91">
    <xf numFmtId="0" fontId="0" fillId="0" borderId="0" xfId="0"/>
    <xf numFmtId="0" fontId="3" fillId="0" borderId="0" xfId="4"/>
    <xf numFmtId="0" fontId="3" fillId="0" borderId="0" xfId="4" applyAlignme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6" fillId="0" borderId="0" xfId="4" applyFont="1" applyAlignment="1"/>
    <xf numFmtId="0" fontId="6" fillId="0" borderId="10" xfId="4" applyFont="1" applyBorder="1" applyAlignment="1"/>
    <xf numFmtId="0" fontId="7" fillId="0" borderId="11" xfId="4" applyFont="1" applyBorder="1" applyAlignment="1">
      <alignment horizontal="center" vertical="center"/>
    </xf>
    <xf numFmtId="0" fontId="7" fillId="0" borderId="12" xfId="4" applyFont="1" applyBorder="1" applyAlignment="1">
      <alignment horizontal="center"/>
    </xf>
    <xf numFmtId="0" fontId="7" fillId="0" borderId="13" xfId="4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7" fillId="0" borderId="16" xfId="4" applyFont="1" applyBorder="1" applyAlignment="1">
      <alignment horizontal="center"/>
    </xf>
    <xf numFmtId="0" fontId="3" fillId="0" borderId="17" xfId="4" applyBorder="1" applyAlignment="1">
      <alignment horizontal="center" vertical="center"/>
    </xf>
    <xf numFmtId="0" fontId="7" fillId="0" borderId="11" xfId="4" applyFont="1" applyBorder="1" applyAlignment="1">
      <alignment horizontal="center" vertical="center" wrapText="1"/>
    </xf>
    <xf numFmtId="17" fontId="7" fillId="0" borderId="12" xfId="4" applyNumberFormat="1" applyFont="1" applyBorder="1" applyAlignment="1">
      <alignment horizontal="center"/>
    </xf>
    <xf numFmtId="0" fontId="7" fillId="0" borderId="18" xfId="4" applyFont="1" applyBorder="1" applyAlignment="1">
      <alignment horizontal="center"/>
    </xf>
    <xf numFmtId="0" fontId="3" fillId="0" borderId="19" xfId="4" applyBorder="1" applyAlignment="1">
      <alignment horizontal="center" vertical="center"/>
    </xf>
    <xf numFmtId="0" fontId="3" fillId="0" borderId="19" xfId="4" applyBorder="1" applyAlignment="1">
      <alignment horizontal="center" vertical="center" wrapText="1"/>
    </xf>
    <xf numFmtId="0" fontId="7" fillId="0" borderId="12" xfId="4" applyFont="1" applyBorder="1" applyAlignment="1">
      <alignment horizontal="center"/>
    </xf>
    <xf numFmtId="0" fontId="7" fillId="0" borderId="20" xfId="4" applyFont="1" applyBorder="1" applyAlignment="1">
      <alignment horizontal="center"/>
    </xf>
    <xf numFmtId="0" fontId="7" fillId="0" borderId="19" xfId="4" applyFont="1" applyBorder="1" applyAlignment="1">
      <alignment horizontal="center"/>
    </xf>
    <xf numFmtId="0" fontId="9" fillId="0" borderId="11" xfId="4" applyFont="1" applyBorder="1"/>
    <xf numFmtId="3" fontId="9" fillId="0" borderId="21" xfId="4" applyNumberFormat="1" applyFont="1" applyBorder="1" applyAlignment="1">
      <alignment horizontal="right"/>
    </xf>
    <xf numFmtId="2" fontId="7" fillId="0" borderId="21" xfId="4" applyNumberFormat="1" applyFont="1" applyBorder="1" applyAlignment="1">
      <alignment horizontal="right"/>
    </xf>
    <xf numFmtId="2" fontId="7" fillId="0" borderId="17" xfId="4" applyNumberFormat="1" applyFont="1" applyBorder="1" applyAlignment="1">
      <alignment horizontal="right"/>
    </xf>
    <xf numFmtId="43" fontId="0" fillId="0" borderId="0" xfId="1" applyFont="1"/>
    <xf numFmtId="0" fontId="10" fillId="0" borderId="17" xfId="4" applyFont="1" applyBorder="1"/>
    <xf numFmtId="0" fontId="10" fillId="0" borderId="22" xfId="4" applyFont="1" applyBorder="1" applyAlignment="1">
      <alignment horizontal="right"/>
    </xf>
    <xf numFmtId="3" fontId="11" fillId="0" borderId="22" xfId="4" applyNumberFormat="1" applyFont="1" applyBorder="1" applyAlignment="1">
      <alignment horizontal="right"/>
    </xf>
    <xf numFmtId="2" fontId="11" fillId="0" borderId="22" xfId="4" applyNumberFormat="1" applyFont="1" applyBorder="1" applyAlignment="1">
      <alignment horizontal="right"/>
    </xf>
    <xf numFmtId="0" fontId="10" fillId="0" borderId="0" xfId="4" applyFont="1"/>
    <xf numFmtId="0" fontId="9" fillId="0" borderId="17" xfId="4" applyFont="1" applyBorder="1"/>
    <xf numFmtId="3" fontId="9" fillId="0" borderId="22" xfId="4" applyNumberFormat="1" applyFont="1" applyFill="1" applyBorder="1" applyAlignment="1">
      <alignment horizontal="right"/>
    </xf>
    <xf numFmtId="3" fontId="9" fillId="0" borderId="22" xfId="4" applyNumberFormat="1" applyFont="1" applyBorder="1" applyAlignment="1">
      <alignment horizontal="right"/>
    </xf>
    <xf numFmtId="2" fontId="7" fillId="0" borderId="22" xfId="4" applyNumberFormat="1" applyFont="1" applyBorder="1" applyAlignment="1">
      <alignment horizontal="right"/>
    </xf>
    <xf numFmtId="0" fontId="3" fillId="0" borderId="0" xfId="4" applyFont="1"/>
    <xf numFmtId="0" fontId="8" fillId="0" borderId="17" xfId="4" applyFont="1" applyBorder="1"/>
    <xf numFmtId="3" fontId="8" fillId="0" borderId="22" xfId="4" applyNumberFormat="1" applyFont="1" applyBorder="1" applyAlignment="1">
      <alignment horizontal="right"/>
    </xf>
    <xf numFmtId="2" fontId="8" fillId="0" borderId="22" xfId="4" applyNumberFormat="1" applyFont="1" applyBorder="1" applyAlignment="1">
      <alignment horizontal="right"/>
    </xf>
    <xf numFmtId="2" fontId="8" fillId="0" borderId="17" xfId="4" applyNumberFormat="1" applyFont="1" applyBorder="1" applyAlignment="1">
      <alignment horizontal="right"/>
    </xf>
    <xf numFmtId="3" fontId="12" fillId="0" borderId="22" xfId="4" applyNumberFormat="1" applyFont="1" applyBorder="1" applyAlignment="1">
      <alignment horizontal="right"/>
    </xf>
    <xf numFmtId="0" fontId="8" fillId="0" borderId="0" xfId="4" applyFont="1"/>
    <xf numFmtId="0" fontId="8" fillId="0" borderId="17" xfId="4" applyFont="1" applyBorder="1" applyAlignment="1">
      <alignment horizontal="left" vertical="center" wrapText="1"/>
    </xf>
    <xf numFmtId="3" fontId="8" fillId="0" borderId="22" xfId="4" applyNumberFormat="1" applyFont="1" applyFill="1" applyBorder="1" applyAlignment="1">
      <alignment horizontal="right" vertical="center"/>
    </xf>
    <xf numFmtId="3" fontId="8" fillId="0" borderId="22" xfId="4" applyNumberFormat="1" applyFont="1" applyBorder="1" applyAlignment="1">
      <alignment horizontal="right" vertical="center"/>
    </xf>
    <xf numFmtId="2" fontId="8" fillId="0" borderId="22" xfId="4" applyNumberFormat="1" applyFont="1" applyBorder="1" applyAlignment="1">
      <alignment horizontal="right" vertical="center"/>
    </xf>
    <xf numFmtId="3" fontId="8" fillId="0" borderId="22" xfId="4" applyNumberFormat="1" applyFont="1" applyFill="1" applyBorder="1" applyAlignment="1">
      <alignment horizontal="right"/>
    </xf>
    <xf numFmtId="2" fontId="8" fillId="0" borderId="22" xfId="4" applyNumberFormat="1" applyFont="1" applyFill="1" applyBorder="1" applyAlignment="1">
      <alignment horizontal="right"/>
    </xf>
    <xf numFmtId="0" fontId="8" fillId="0" borderId="17" xfId="4" applyFont="1" applyBorder="1" applyAlignment="1">
      <alignment horizontal="right"/>
    </xf>
    <xf numFmtId="0" fontId="9" fillId="0" borderId="17" xfId="4" applyFont="1" applyBorder="1" applyAlignment="1">
      <alignment horizontal="left" vertical="top" wrapText="1"/>
    </xf>
    <xf numFmtId="0" fontId="12" fillId="0" borderId="17" xfId="4" applyFont="1" applyBorder="1"/>
    <xf numFmtId="0" fontId="11" fillId="0" borderId="22" xfId="4" applyFont="1" applyBorder="1" applyAlignment="1">
      <alignment horizontal="right"/>
    </xf>
    <xf numFmtId="3" fontId="10" fillId="0" borderId="22" xfId="4" applyNumberFormat="1" applyFont="1" applyBorder="1" applyAlignment="1">
      <alignment horizontal="right"/>
    </xf>
    <xf numFmtId="2" fontId="10" fillId="0" borderId="22" xfId="4" applyNumberFormat="1" applyFont="1" applyBorder="1" applyAlignment="1">
      <alignment horizontal="right"/>
    </xf>
    <xf numFmtId="0" fontId="8" fillId="0" borderId="17" xfId="4" applyFont="1" applyBorder="1" applyAlignment="1">
      <alignment wrapText="1"/>
    </xf>
    <xf numFmtId="0" fontId="13" fillId="0" borderId="17" xfId="4" applyFont="1" applyBorder="1"/>
    <xf numFmtId="0" fontId="13" fillId="0" borderId="22" xfId="4" applyFont="1" applyBorder="1" applyAlignment="1">
      <alignment horizontal="right"/>
    </xf>
    <xf numFmtId="3" fontId="3" fillId="0" borderId="0" xfId="4" applyNumberFormat="1" applyAlignment="1"/>
    <xf numFmtId="0" fontId="12" fillId="0" borderId="17" xfId="4" applyFont="1" applyBorder="1" applyAlignment="1">
      <alignment horizontal="left" vertical="top" wrapText="1"/>
    </xf>
    <xf numFmtId="0" fontId="9" fillId="0" borderId="17" xfId="4" applyFont="1" applyBorder="1" applyAlignment="1">
      <alignment wrapText="1"/>
    </xf>
    <xf numFmtId="43" fontId="7" fillId="0" borderId="17" xfId="1" applyFont="1" applyBorder="1" applyAlignment="1">
      <alignment horizontal="right"/>
    </xf>
    <xf numFmtId="3" fontId="9" fillId="0" borderId="19" xfId="4" applyNumberFormat="1" applyFont="1" applyBorder="1" applyAlignment="1">
      <alignment horizontal="right"/>
    </xf>
    <xf numFmtId="0" fontId="14" fillId="0" borderId="23" xfId="4" applyFont="1" applyBorder="1"/>
    <xf numFmtId="0" fontId="6" fillId="0" borderId="23" xfId="4" applyFont="1" applyBorder="1"/>
    <xf numFmtId="0" fontId="6" fillId="0" borderId="0" xfId="4" applyFont="1"/>
    <xf numFmtId="0" fontId="14" fillId="0" borderId="0" xfId="4" applyFont="1"/>
    <xf numFmtId="3" fontId="6" fillId="0" borderId="0" xfId="4" applyNumberFormat="1" applyFont="1"/>
    <xf numFmtId="3" fontId="3" fillId="0" borderId="0" xfId="4" applyNumberFormat="1"/>
    <xf numFmtId="43" fontId="3" fillId="0" borderId="0" xfId="1"/>
    <xf numFmtId="0" fontId="6" fillId="0" borderId="24" xfId="4" applyFont="1" applyBorder="1"/>
    <xf numFmtId="0" fontId="7" fillId="0" borderId="25" xfId="4" applyFont="1" applyBorder="1" applyAlignment="1">
      <alignment horizontal="center"/>
    </xf>
    <xf numFmtId="0" fontId="7" fillId="0" borderId="26" xfId="4" applyFont="1" applyBorder="1" applyAlignment="1">
      <alignment horizontal="center"/>
    </xf>
    <xf numFmtId="0" fontId="7" fillId="0" borderId="27" xfId="4" applyFont="1" applyBorder="1" applyAlignment="1">
      <alignment horizontal="center"/>
    </xf>
    <xf numFmtId="17" fontId="7" fillId="0" borderId="26" xfId="4" applyNumberFormat="1" applyFont="1" applyBorder="1" applyAlignment="1">
      <alignment horizontal="center"/>
    </xf>
    <xf numFmtId="0" fontId="7" fillId="0" borderId="28" xfId="4" applyFont="1" applyBorder="1" applyAlignment="1">
      <alignment horizontal="center"/>
    </xf>
    <xf numFmtId="0" fontId="9" fillId="0" borderId="29" xfId="4" applyFont="1" applyBorder="1"/>
    <xf numFmtId="3" fontId="9" fillId="0" borderId="30" xfId="4" applyNumberFormat="1" applyFont="1" applyBorder="1" applyAlignment="1">
      <alignment horizontal="right"/>
    </xf>
    <xf numFmtId="0" fontId="9" fillId="0" borderId="30" xfId="4" applyFont="1" applyBorder="1" applyAlignment="1">
      <alignment horizontal="right"/>
    </xf>
    <xf numFmtId="0" fontId="6" fillId="0" borderId="29" xfId="4" applyFont="1" applyBorder="1"/>
    <xf numFmtId="0" fontId="6" fillId="0" borderId="30" xfId="4" applyFont="1" applyBorder="1" applyAlignment="1">
      <alignment horizontal="right"/>
    </xf>
    <xf numFmtId="3" fontId="8" fillId="0" borderId="30" xfId="4" applyNumberFormat="1" applyFont="1" applyBorder="1" applyAlignment="1">
      <alignment horizontal="right"/>
    </xf>
    <xf numFmtId="0" fontId="8" fillId="0" borderId="30" xfId="4" applyFont="1" applyBorder="1" applyAlignment="1">
      <alignment horizontal="right"/>
    </xf>
    <xf numFmtId="0" fontId="8" fillId="0" borderId="29" xfId="4" applyFont="1" applyBorder="1"/>
    <xf numFmtId="0" fontId="8" fillId="0" borderId="27" xfId="4" applyFont="1" applyBorder="1"/>
    <xf numFmtId="0" fontId="6" fillId="0" borderId="26" xfId="4" applyFont="1" applyBorder="1" applyAlignment="1">
      <alignment horizontal="right"/>
    </xf>
    <xf numFmtId="0" fontId="6" fillId="0" borderId="27" xfId="4" applyFont="1" applyBorder="1"/>
    <xf numFmtId="3" fontId="8" fillId="0" borderId="26" xfId="4" applyNumberFormat="1" applyFont="1" applyBorder="1" applyAlignment="1">
      <alignment horizontal="right"/>
    </xf>
    <xf numFmtId="0" fontId="8" fillId="0" borderId="26" xfId="4" applyFont="1" applyBorder="1" applyAlignment="1">
      <alignment horizontal="right"/>
    </xf>
    <xf numFmtId="0" fontId="8" fillId="0" borderId="0" xfId="4" applyFont="1" applyBorder="1"/>
    <xf numFmtId="3" fontId="8" fillId="0" borderId="0" xfId="4" applyNumberFormat="1" applyFont="1" applyBorder="1" applyAlignment="1">
      <alignment horizontal="right"/>
    </xf>
    <xf numFmtId="0" fontId="8" fillId="0" borderId="0" xfId="4" applyFont="1" applyBorder="1" applyAlignment="1">
      <alignment horizontal="right"/>
    </xf>
    <xf numFmtId="3" fontId="8" fillId="0" borderId="0" xfId="4" applyNumberFormat="1" applyFont="1"/>
    <xf numFmtId="165" fontId="8" fillId="0" borderId="30" xfId="4" applyNumberFormat="1" applyFont="1" applyBorder="1" applyAlignment="1">
      <alignment horizontal="right"/>
    </xf>
    <xf numFmtId="3" fontId="8" fillId="0" borderId="29" xfId="4" applyNumberFormat="1" applyFont="1" applyBorder="1"/>
    <xf numFmtId="3" fontId="8" fillId="0" borderId="27" xfId="4" applyNumberFormat="1" applyFont="1" applyBorder="1"/>
    <xf numFmtId="165" fontId="8" fillId="0" borderId="27" xfId="4" applyNumberFormat="1" applyFont="1" applyBorder="1" applyAlignment="1">
      <alignment horizontal="right"/>
    </xf>
    <xf numFmtId="0" fontId="6" fillId="0" borderId="0" xfId="4" applyFont="1" applyBorder="1"/>
    <xf numFmtId="0" fontId="7" fillId="0" borderId="31" xfId="4" applyFont="1" applyBorder="1" applyAlignment="1">
      <alignment horizontal="center" vertical="center"/>
    </xf>
    <xf numFmtId="0" fontId="7" fillId="0" borderId="25" xfId="4" applyFont="1" applyBorder="1" applyAlignment="1">
      <alignment horizontal="center"/>
    </xf>
    <xf numFmtId="0" fontId="7" fillId="0" borderId="32" xfId="4" applyFont="1" applyBorder="1" applyAlignment="1">
      <alignment horizontal="center" vertical="center"/>
    </xf>
    <xf numFmtId="0" fontId="7" fillId="0" borderId="33" xfId="4" applyFont="1" applyBorder="1" applyAlignment="1">
      <alignment horizontal="center" vertical="center"/>
    </xf>
    <xf numFmtId="0" fontId="7" fillId="0" borderId="27" xfId="4" applyFont="1" applyBorder="1" applyAlignment="1">
      <alignment horizontal="center"/>
    </xf>
    <xf numFmtId="0" fontId="7" fillId="0" borderId="26" xfId="4" applyFont="1" applyBorder="1" applyAlignment="1">
      <alignment horizontal="center" vertical="center"/>
    </xf>
    <xf numFmtId="0" fontId="9" fillId="0" borderId="25" xfId="4" applyFont="1" applyBorder="1"/>
    <xf numFmtId="3" fontId="9" fillId="0" borderId="30" xfId="4" applyNumberFormat="1" applyFont="1" applyFill="1" applyBorder="1" applyAlignment="1">
      <alignment horizontal="right"/>
    </xf>
    <xf numFmtId="4" fontId="7" fillId="0" borderId="32" xfId="4" applyNumberFormat="1" applyFont="1" applyBorder="1" applyAlignment="1">
      <alignment horizontal="right"/>
    </xf>
    <xf numFmtId="0" fontId="6" fillId="0" borderId="30" xfId="4" applyFont="1" applyFill="1" applyBorder="1" applyAlignment="1">
      <alignment horizontal="right"/>
    </xf>
    <xf numFmtId="4" fontId="6" fillId="0" borderId="30" xfId="4" applyNumberFormat="1" applyFont="1" applyBorder="1" applyAlignment="1">
      <alignment horizontal="right"/>
    </xf>
    <xf numFmtId="3" fontId="8" fillId="0" borderId="34" xfId="4" applyNumberFormat="1" applyFont="1" applyBorder="1" applyAlignment="1">
      <alignment wrapText="1"/>
    </xf>
    <xf numFmtId="3" fontId="8" fillId="0" borderId="29" xfId="4" applyNumberFormat="1" applyFont="1" applyFill="1" applyBorder="1" applyAlignment="1">
      <alignment horizontal="right" wrapText="1"/>
    </xf>
    <xf numFmtId="4" fontId="8" fillId="0" borderId="30" xfId="4" applyNumberFormat="1" applyFont="1" applyBorder="1" applyAlignment="1">
      <alignment horizontal="right"/>
    </xf>
    <xf numFmtId="0" fontId="8" fillId="0" borderId="22" xfId="4" applyFont="1" applyBorder="1" applyAlignment="1">
      <alignment wrapText="1"/>
    </xf>
    <xf numFmtId="3" fontId="8" fillId="0" borderId="33" xfId="4" applyNumberFormat="1" applyFont="1" applyBorder="1" applyAlignment="1">
      <alignment wrapText="1"/>
    </xf>
    <xf numFmtId="3" fontId="8" fillId="0" borderId="27" xfId="4" applyNumberFormat="1" applyFont="1" applyBorder="1" applyAlignment="1">
      <alignment horizontal="right" wrapText="1"/>
    </xf>
    <xf numFmtId="4" fontId="8" fillId="0" borderId="27" xfId="4" applyNumberFormat="1" applyFont="1" applyBorder="1" applyAlignment="1">
      <alignment horizontal="right"/>
    </xf>
    <xf numFmtId="0" fontId="15" fillId="0" borderId="0" xfId="4" applyFont="1"/>
    <xf numFmtId="0" fontId="4" fillId="0" borderId="0" xfId="4" applyFont="1" applyFill="1" applyAlignment="1">
      <alignment horizontal="center"/>
    </xf>
    <xf numFmtId="0" fontId="5" fillId="0" borderId="0" xfId="4" applyFont="1" applyAlignment="1">
      <alignment horizontal="center"/>
    </xf>
    <xf numFmtId="0" fontId="3" fillId="0" borderId="0" xfId="4" applyAlignment="1">
      <alignment vertical="center"/>
    </xf>
    <xf numFmtId="0" fontId="3" fillId="0" borderId="0" xfId="4" applyAlignment="1">
      <alignment vertical="center" wrapText="1"/>
    </xf>
    <xf numFmtId="0" fontId="9" fillId="0" borderId="21" xfId="4" applyFont="1" applyBorder="1" applyAlignment="1"/>
    <xf numFmtId="3" fontId="9" fillId="0" borderId="11" xfId="4" applyNumberFormat="1" applyFont="1" applyBorder="1" applyAlignment="1">
      <alignment horizontal="right"/>
    </xf>
    <xf numFmtId="2" fontId="7" fillId="0" borderId="11" xfId="4" applyNumberFormat="1" applyFont="1" applyBorder="1" applyAlignment="1">
      <alignment horizontal="right"/>
    </xf>
    <xf numFmtId="0" fontId="3" fillId="0" borderId="17" xfId="4" applyBorder="1"/>
    <xf numFmtId="0" fontId="7" fillId="0" borderId="22" xfId="4" applyFont="1" applyBorder="1" applyAlignment="1"/>
    <xf numFmtId="3" fontId="9" fillId="0" borderId="17" xfId="4" applyNumberFormat="1" applyFont="1" applyBorder="1" applyAlignment="1"/>
    <xf numFmtId="3" fontId="9" fillId="0" borderId="35" xfId="4" applyNumberFormat="1" applyFont="1" applyBorder="1" applyAlignment="1"/>
    <xf numFmtId="3" fontId="9" fillId="0" borderId="22" xfId="4" applyNumberFormat="1" applyFont="1" applyBorder="1" applyAlignment="1"/>
    <xf numFmtId="0" fontId="8" fillId="0" borderId="22" xfId="4" applyFont="1" applyBorder="1" applyAlignment="1"/>
    <xf numFmtId="3" fontId="8" fillId="0" borderId="17" xfId="4" applyNumberFormat="1" applyFont="1" applyFill="1" applyBorder="1" applyAlignment="1">
      <alignment horizontal="right"/>
    </xf>
    <xf numFmtId="2" fontId="8" fillId="0" borderId="17" xfId="4" applyNumberFormat="1" applyFont="1" applyFill="1" applyBorder="1" applyAlignment="1">
      <alignment horizontal="right"/>
    </xf>
    <xf numFmtId="0" fontId="7" fillId="0" borderId="22" xfId="4" applyFont="1" applyBorder="1" applyAlignment="1">
      <alignment wrapText="1"/>
    </xf>
    <xf numFmtId="3" fontId="9" fillId="0" borderId="17" xfId="4" applyNumberFormat="1" applyFont="1" applyFill="1" applyBorder="1" applyAlignment="1">
      <alignment horizontal="right"/>
    </xf>
    <xf numFmtId="3" fontId="7" fillId="0" borderId="22" xfId="4" applyNumberFormat="1" applyFont="1" applyFill="1" applyBorder="1" applyAlignment="1">
      <alignment horizontal="right"/>
    </xf>
    <xf numFmtId="3" fontId="7" fillId="0" borderId="22" xfId="4" applyNumberFormat="1" applyFont="1" applyBorder="1" applyAlignment="1">
      <alignment horizontal="right"/>
    </xf>
    <xf numFmtId="0" fontId="8" fillId="0" borderId="22" xfId="4" applyFont="1" applyFill="1" applyBorder="1" applyAlignment="1">
      <alignment wrapText="1"/>
    </xf>
    <xf numFmtId="3" fontId="8" fillId="0" borderId="17" xfId="4" applyNumberFormat="1" applyFont="1" applyBorder="1" applyAlignment="1">
      <alignment horizontal="right"/>
    </xf>
    <xf numFmtId="0" fontId="3" fillId="0" borderId="36" xfId="4" applyFont="1" applyBorder="1" applyAlignment="1"/>
    <xf numFmtId="0" fontId="8" fillId="0" borderId="19" xfId="4" applyFont="1" applyBorder="1" applyAlignment="1"/>
    <xf numFmtId="0" fontId="8" fillId="0" borderId="37" xfId="4" applyFont="1" applyBorder="1" applyAlignment="1"/>
    <xf numFmtId="0" fontId="8" fillId="0" borderId="36" xfId="4" applyFont="1" applyBorder="1" applyAlignment="1"/>
    <xf numFmtId="0" fontId="8" fillId="0" borderId="36" xfId="4" applyFont="1" applyBorder="1" applyAlignment="1">
      <alignment horizontal="right"/>
    </xf>
    <xf numFmtId="0" fontId="8" fillId="0" borderId="19" xfId="4" applyFont="1" applyBorder="1" applyAlignment="1">
      <alignment horizontal="right"/>
    </xf>
    <xf numFmtId="0" fontId="14" fillId="0" borderId="23" xfId="4" applyFont="1" applyBorder="1" applyAlignment="1"/>
    <xf numFmtId="0" fontId="6" fillId="0" borderId="23" xfId="4" applyFont="1" applyBorder="1" applyAlignment="1"/>
    <xf numFmtId="0" fontId="14" fillId="0" borderId="0" xfId="4" applyFont="1" applyAlignment="1"/>
    <xf numFmtId="164" fontId="8" fillId="0" borderId="0" xfId="1" applyNumberFormat="1" applyFont="1" applyAlignment="1"/>
    <xf numFmtId="0" fontId="9" fillId="0" borderId="11" xfId="4" applyFont="1" applyBorder="1" applyAlignment="1"/>
    <xf numFmtId="0" fontId="6" fillId="0" borderId="17" xfId="4" applyFont="1" applyBorder="1" applyAlignment="1"/>
    <xf numFmtId="0" fontId="6" fillId="0" borderId="17" xfId="4" applyFont="1" applyBorder="1" applyAlignment="1">
      <alignment horizontal="right"/>
    </xf>
    <xf numFmtId="0" fontId="6" fillId="0" borderId="22" xfId="4" applyFont="1" applyBorder="1" applyAlignment="1">
      <alignment horizontal="right"/>
    </xf>
    <xf numFmtId="2" fontId="6" fillId="0" borderId="22" xfId="4" applyNumberFormat="1" applyFont="1" applyBorder="1" applyAlignment="1">
      <alignment horizontal="right"/>
    </xf>
    <xf numFmtId="2" fontId="6" fillId="0" borderId="17" xfId="4" applyNumberFormat="1" applyFont="1" applyBorder="1" applyAlignment="1">
      <alignment horizontal="right"/>
    </xf>
    <xf numFmtId="0" fontId="8" fillId="0" borderId="17" xfId="4" applyFont="1" applyBorder="1" applyAlignment="1"/>
    <xf numFmtId="3" fontId="8" fillId="0" borderId="35" xfId="4" applyNumberFormat="1" applyFont="1" applyBorder="1" applyAlignment="1"/>
    <xf numFmtId="3" fontId="8" fillId="0" borderId="17" xfId="4" applyNumberFormat="1" applyFont="1" applyBorder="1" applyAlignment="1"/>
    <xf numFmtId="0" fontId="6" fillId="0" borderId="35" xfId="4" applyFont="1" applyBorder="1" applyAlignment="1">
      <alignment horizontal="right"/>
    </xf>
    <xf numFmtId="3" fontId="8" fillId="0" borderId="35" xfId="4" applyNumberFormat="1" applyFont="1" applyBorder="1" applyAlignment="1">
      <alignment horizontal="right"/>
    </xf>
    <xf numFmtId="0" fontId="3" fillId="0" borderId="17" xfId="4" applyBorder="1" applyAlignment="1"/>
    <xf numFmtId="0" fontId="3" fillId="0" borderId="0" xfId="4" applyBorder="1" applyAlignment="1"/>
    <xf numFmtId="0" fontId="8" fillId="0" borderId="17" xfId="4" applyFont="1" applyFill="1" applyBorder="1" applyAlignment="1"/>
    <xf numFmtId="3" fontId="9" fillId="0" borderId="17" xfId="4" applyNumberFormat="1" applyFont="1" applyBorder="1" applyAlignment="1">
      <alignment horizontal="right"/>
    </xf>
    <xf numFmtId="0" fontId="8" fillId="0" borderId="17" xfId="4" applyFont="1" applyBorder="1" applyAlignment="1">
      <alignment horizontal="left" vertical="center" wrapText="1" indent="1"/>
    </xf>
    <xf numFmtId="2" fontId="8" fillId="0" borderId="17" xfId="4" applyNumberFormat="1" applyFont="1" applyBorder="1" applyAlignment="1">
      <alignment horizontal="right" vertical="center"/>
    </xf>
    <xf numFmtId="0" fontId="8" fillId="0" borderId="17" xfId="4" applyFont="1" applyFill="1" applyBorder="1" applyAlignment="1">
      <alignment horizontal="left"/>
    </xf>
    <xf numFmtId="0" fontId="8" fillId="0" borderId="17" xfId="4" applyFont="1" applyBorder="1" applyAlignment="1">
      <alignment horizontal="left"/>
    </xf>
    <xf numFmtId="0" fontId="6" fillId="0" borderId="19" xfId="4" applyFont="1" applyBorder="1" applyAlignment="1"/>
    <xf numFmtId="0" fontId="6" fillId="0" borderId="19" xfId="4" applyFont="1" applyFill="1" applyBorder="1" applyAlignment="1">
      <alignment horizontal="right"/>
    </xf>
    <xf numFmtId="0" fontId="6" fillId="0" borderId="36" xfId="4" applyFont="1" applyBorder="1" applyAlignment="1">
      <alignment horizontal="right"/>
    </xf>
    <xf numFmtId="0" fontId="6" fillId="0" borderId="36" xfId="4" applyFont="1" applyBorder="1" applyAlignment="1">
      <alignment horizontal="center"/>
    </xf>
    <xf numFmtId="0" fontId="6" fillId="0" borderId="19" xfId="4" applyFont="1" applyBorder="1" applyAlignment="1">
      <alignment horizontal="center"/>
    </xf>
    <xf numFmtId="43" fontId="16" fillId="0" borderId="0" xfId="1" applyFont="1" applyAlignment="1"/>
    <xf numFmtId="0" fontId="17" fillId="0" borderId="31" xfId="4" applyFont="1" applyBorder="1" applyAlignment="1">
      <alignment horizontal="center"/>
    </xf>
    <xf numFmtId="0" fontId="17" fillId="0" borderId="38" xfId="4" applyFont="1" applyBorder="1" applyAlignment="1">
      <alignment horizontal="center"/>
    </xf>
    <xf numFmtId="0" fontId="17" fillId="0" borderId="32" xfId="4" applyFont="1" applyBorder="1" applyAlignment="1">
      <alignment horizontal="center"/>
    </xf>
    <xf numFmtId="0" fontId="18" fillId="0" borderId="34" xfId="4" applyFont="1" applyBorder="1" applyAlignment="1">
      <alignment horizontal="center"/>
    </xf>
    <xf numFmtId="0" fontId="18" fillId="0" borderId="0" xfId="4" applyFont="1" applyBorder="1" applyAlignment="1">
      <alignment horizontal="center"/>
    </xf>
    <xf numFmtId="0" fontId="18" fillId="0" borderId="30" xfId="4" applyFont="1" applyBorder="1" applyAlignment="1">
      <alignment horizontal="center"/>
    </xf>
    <xf numFmtId="0" fontId="3" fillId="0" borderId="34" xfId="4" applyFont="1" applyBorder="1" applyAlignment="1">
      <alignment horizontal="center"/>
    </xf>
    <xf numFmtId="0" fontId="3" fillId="0" borderId="0" xfId="4" applyFont="1" applyBorder="1" applyAlignment="1">
      <alignment horizontal="center"/>
    </xf>
    <xf numFmtId="0" fontId="3" fillId="0" borderId="30" xfId="4" applyFont="1" applyBorder="1" applyAlignment="1">
      <alignment horizontal="center"/>
    </xf>
    <xf numFmtId="0" fontId="18" fillId="0" borderId="33" xfId="4" applyFont="1" applyBorder="1" applyAlignment="1">
      <alignment horizontal="center"/>
    </xf>
    <xf numFmtId="0" fontId="18" fillId="0" borderId="24" xfId="4" applyFont="1" applyBorder="1" applyAlignment="1">
      <alignment horizontal="center"/>
    </xf>
    <xf numFmtId="0" fontId="18" fillId="0" borderId="26" xfId="4" applyFont="1" applyBorder="1" applyAlignment="1">
      <alignment horizontal="center"/>
    </xf>
    <xf numFmtId="0" fontId="18" fillId="0" borderId="31" xfId="4" applyFont="1" applyBorder="1" applyAlignment="1">
      <alignment horizontal="center"/>
    </xf>
    <xf numFmtId="0" fontId="18" fillId="0" borderId="38" xfId="4" applyFont="1" applyBorder="1" applyAlignment="1">
      <alignment horizontal="center"/>
    </xf>
    <xf numFmtId="0" fontId="3" fillId="0" borderId="32" xfId="4" applyBorder="1"/>
    <xf numFmtId="0" fontId="3" fillId="0" borderId="34" xfId="4" applyBorder="1"/>
    <xf numFmtId="0" fontId="3" fillId="0" borderId="0" xfId="4" applyBorder="1" applyAlignment="1">
      <alignment horizontal="left"/>
    </xf>
    <xf numFmtId="0" fontId="3" fillId="0" borderId="0" xfId="4" applyBorder="1"/>
    <xf numFmtId="0" fontId="3" fillId="0" borderId="30" xfId="4" applyBorder="1"/>
    <xf numFmtId="0" fontId="18" fillId="0" borderId="0" xfId="4" applyFont="1" applyBorder="1" applyAlignment="1">
      <alignment horizontal="left"/>
    </xf>
    <xf numFmtId="0" fontId="18" fillId="0" borderId="0" xfId="4" applyFont="1" applyBorder="1" applyAlignment="1">
      <alignment horizontal="center"/>
    </xf>
    <xf numFmtId="3" fontId="18" fillId="0" borderId="0" xfId="4" applyNumberFormat="1" applyFont="1" applyBorder="1" applyAlignment="1">
      <alignment horizontal="right"/>
    </xf>
    <xf numFmtId="0" fontId="18" fillId="0" borderId="34" xfId="4" applyFont="1" applyBorder="1" applyAlignment="1">
      <alignment horizontal="left" wrapText="1"/>
    </xf>
    <xf numFmtId="0" fontId="18" fillId="0" borderId="0" xfId="4" applyFont="1" applyBorder="1" applyAlignment="1">
      <alignment horizontal="left" wrapText="1"/>
    </xf>
    <xf numFmtId="0" fontId="3" fillId="0" borderId="0" xfId="4" applyFont="1" applyBorder="1"/>
    <xf numFmtId="0" fontId="3" fillId="0" borderId="0" xfId="4" applyFont="1" applyFill="1" applyBorder="1"/>
    <xf numFmtId="164" fontId="3" fillId="0" borderId="0" xfId="1" applyNumberFormat="1" applyFont="1" applyBorder="1" applyAlignment="1">
      <alignment horizontal="right"/>
    </xf>
    <xf numFmtId="0" fontId="18" fillId="0" borderId="34" xfId="4" applyFont="1" applyBorder="1" applyAlignment="1"/>
    <xf numFmtId="0" fontId="18" fillId="0" borderId="34" xfId="4" applyFont="1" applyBorder="1"/>
    <xf numFmtId="164" fontId="3" fillId="0" borderId="0" xfId="1" applyNumberFormat="1" applyFont="1" applyFill="1" applyBorder="1" applyAlignment="1">
      <alignment horizontal="right"/>
    </xf>
    <xf numFmtId="0" fontId="18" fillId="0" borderId="33" xfId="4" applyFont="1" applyBorder="1"/>
    <xf numFmtId="0" fontId="3" fillId="0" borderId="24" xfId="4" applyFont="1" applyFill="1" applyBorder="1"/>
    <xf numFmtId="0" fontId="18" fillId="0" borderId="24" xfId="4" applyFont="1" applyFill="1" applyBorder="1" applyAlignment="1">
      <alignment horizontal="center"/>
    </xf>
    <xf numFmtId="164" fontId="3" fillId="0" borderId="24" xfId="1" applyNumberFormat="1" applyFont="1" applyFill="1" applyBorder="1" applyAlignment="1">
      <alignment horizontal="right"/>
    </xf>
    <xf numFmtId="0" fontId="3" fillId="0" borderId="26" xfId="4" applyBorder="1"/>
    <xf numFmtId="0" fontId="18" fillId="0" borderId="0" xfId="4" applyFont="1" applyFill="1" applyBorder="1" applyAlignment="1">
      <alignment horizontal="center"/>
    </xf>
    <xf numFmtId="0" fontId="18" fillId="0" borderId="34" xfId="4" applyFont="1" applyFill="1" applyBorder="1"/>
    <xf numFmtId="0" fontId="3" fillId="0" borderId="0" xfId="4" applyFont="1" applyFill="1" applyBorder="1" applyAlignment="1">
      <alignment vertical="justify"/>
    </xf>
    <xf numFmtId="0" fontId="3" fillId="0" borderId="30" xfId="4" applyFill="1" applyBorder="1"/>
    <xf numFmtId="0" fontId="3" fillId="0" borderId="0" xfId="4" applyFill="1"/>
    <xf numFmtId="0" fontId="18" fillId="0" borderId="34" xfId="4" applyFont="1" applyFill="1" applyBorder="1" applyAlignment="1"/>
    <xf numFmtId="0" fontId="18" fillId="0" borderId="34" xfId="4" applyFont="1" applyFill="1" applyBorder="1" applyAlignment="1">
      <alignment horizontal="left" wrapText="1"/>
    </xf>
    <xf numFmtId="0" fontId="18" fillId="0" borderId="0" xfId="4" applyFont="1" applyFill="1" applyBorder="1" applyAlignment="1">
      <alignment horizontal="left" wrapText="1"/>
    </xf>
    <xf numFmtId="164" fontId="3" fillId="0" borderId="0" xfId="1" applyNumberFormat="1" applyBorder="1"/>
    <xf numFmtId="0" fontId="3" fillId="0" borderId="0" xfId="4" applyFont="1" applyBorder="1" applyAlignment="1">
      <alignment horizontal="left"/>
    </xf>
    <xf numFmtId="0" fontId="3" fillId="0" borderId="34" xfId="4" applyBorder="1" applyAlignment="1">
      <alignment horizontal="right"/>
    </xf>
    <xf numFmtId="0" fontId="18" fillId="0" borderId="0" xfId="4" applyFont="1" applyFill="1" applyBorder="1" applyAlignment="1">
      <alignment horizontal="right" wrapText="1"/>
    </xf>
    <xf numFmtId="0" fontId="18" fillId="0" borderId="0" xfId="4" applyFont="1" applyBorder="1" applyAlignment="1">
      <alignment horizontal="right"/>
    </xf>
    <xf numFmtId="164" fontId="18" fillId="0" borderId="23" xfId="1" applyNumberFormat="1" applyFont="1" applyBorder="1" applyAlignment="1">
      <alignment horizontal="right"/>
    </xf>
    <xf numFmtId="0" fontId="3" fillId="0" borderId="30" xfId="4" applyBorder="1" applyAlignment="1">
      <alignment horizontal="right"/>
    </xf>
    <xf numFmtId="0" fontId="3" fillId="0" borderId="0" xfId="4" applyAlignment="1">
      <alignment horizontal="right"/>
    </xf>
    <xf numFmtId="0" fontId="18" fillId="0" borderId="0" xfId="4" applyFont="1" applyBorder="1"/>
    <xf numFmtId="164" fontId="18" fillId="0" borderId="39" xfId="1" applyNumberFormat="1" applyFont="1" applyBorder="1"/>
    <xf numFmtId="3" fontId="3" fillId="0" borderId="0" xfId="4" applyNumberFormat="1" applyBorder="1"/>
    <xf numFmtId="0" fontId="3" fillId="0" borderId="33" xfId="4" applyBorder="1"/>
    <xf numFmtId="0" fontId="3" fillId="0" borderId="24" xfId="4" applyFont="1" applyBorder="1" applyAlignment="1">
      <alignment horizontal="left"/>
    </xf>
    <xf numFmtId="0" fontId="3" fillId="0" borderId="24" xfId="4" applyBorder="1"/>
    <xf numFmtId="0" fontId="3" fillId="0" borderId="0" xfId="4" applyFont="1" applyAlignment="1">
      <alignment horizontal="left"/>
    </xf>
    <xf numFmtId="43" fontId="3" fillId="0" borderId="0" xfId="4" applyNumberFormat="1"/>
    <xf numFmtId="0" fontId="3" fillId="0" borderId="0" xfId="4" applyAlignment="1">
      <alignment horizontal="left"/>
    </xf>
    <xf numFmtId="0" fontId="3" fillId="0" borderId="33" xfId="4" applyFont="1" applyBorder="1" applyAlignment="1">
      <alignment horizontal="center"/>
    </xf>
    <xf numFmtId="0" fontId="3" fillId="0" borderId="24" xfId="4" applyFont="1" applyBorder="1" applyAlignment="1">
      <alignment horizontal="center"/>
    </xf>
    <xf numFmtId="0" fontId="3" fillId="0" borderId="26" xfId="4" applyFont="1" applyBorder="1" applyAlignment="1">
      <alignment horizontal="center"/>
    </xf>
    <xf numFmtId="0" fontId="18" fillId="0" borderId="32" xfId="4" applyFont="1" applyBorder="1" applyAlignment="1">
      <alignment horizontal="center"/>
    </xf>
    <xf numFmtId="0" fontId="18" fillId="0" borderId="34" xfId="4" applyFont="1" applyBorder="1" applyAlignment="1">
      <alignment horizontal="center"/>
    </xf>
    <xf numFmtId="3" fontId="3" fillId="0" borderId="0" xfId="4" applyNumberFormat="1" applyFont="1" applyBorder="1" applyAlignment="1">
      <alignment horizontal="right"/>
    </xf>
    <xf numFmtId="0" fontId="18" fillId="0" borderId="34" xfId="4" applyFont="1" applyBorder="1" applyAlignment="1">
      <alignment horizontal="justify"/>
    </xf>
    <xf numFmtId="0" fontId="18" fillId="0" borderId="0" xfId="4" applyFont="1" applyBorder="1" applyAlignment="1">
      <alignment horizontal="justify"/>
    </xf>
    <xf numFmtId="0" fontId="18" fillId="0" borderId="34" xfId="4" applyFont="1" applyBorder="1" applyAlignment="1">
      <alignment horizontal="left"/>
    </xf>
    <xf numFmtId="0" fontId="3" fillId="0" borderId="0" xfId="4" applyFont="1" applyBorder="1" applyAlignment="1">
      <alignment horizontal="left" wrapText="1"/>
    </xf>
    <xf numFmtId="3" fontId="3" fillId="0" borderId="0" xfId="4" applyNumberFormat="1" applyFont="1" applyBorder="1" applyAlignment="1">
      <alignment horizontal="left" wrapText="1"/>
    </xf>
    <xf numFmtId="3" fontId="3" fillId="0" borderId="10" xfId="4" applyNumberFormat="1" applyBorder="1"/>
    <xf numFmtId="0" fontId="18" fillId="0" borderId="0" xfId="4" applyFont="1" applyBorder="1" applyAlignment="1">
      <alignment horizontal="right" wrapText="1"/>
    </xf>
    <xf numFmtId="3" fontId="18" fillId="0" borderId="39" xfId="4" applyNumberFormat="1" applyFont="1" applyBorder="1"/>
    <xf numFmtId="3" fontId="3" fillId="0" borderId="24" xfId="4" applyNumberFormat="1" applyBorder="1"/>
    <xf numFmtId="3" fontId="18" fillId="0" borderId="0" xfId="4" applyNumberFormat="1" applyFont="1" applyBorder="1"/>
    <xf numFmtId="0" fontId="16" fillId="0" borderId="0" xfId="4" applyFont="1" applyBorder="1" applyAlignment="1">
      <alignment horizontal="left" wrapText="1"/>
    </xf>
    <xf numFmtId="3" fontId="16" fillId="0" borderId="0" xfId="4" applyNumberFormat="1" applyFont="1" applyBorder="1" applyAlignment="1">
      <alignment horizontal="right"/>
    </xf>
    <xf numFmtId="3" fontId="3" fillId="0" borderId="0" xfId="4" applyNumberFormat="1" applyFont="1"/>
    <xf numFmtId="43" fontId="18" fillId="0" borderId="0" xfId="4" applyNumberFormat="1" applyFont="1" applyBorder="1" applyAlignment="1">
      <alignment horizontal="center"/>
    </xf>
    <xf numFmtId="3" fontId="15" fillId="0" borderId="0" xfId="4" applyNumberFormat="1" applyFont="1" applyBorder="1" applyAlignment="1">
      <alignment horizontal="right"/>
    </xf>
    <xf numFmtId="3" fontId="3" fillId="0" borderId="0" xfId="4" applyNumberFormat="1" applyFont="1" applyAlignment="1">
      <alignment horizontal="left" indent="1"/>
    </xf>
    <xf numFmtId="0" fontId="8" fillId="0" borderId="0" xfId="4" applyFont="1" applyBorder="1" applyAlignment="1">
      <alignment horizontal="left" indent="4"/>
    </xf>
    <xf numFmtId="164" fontId="8" fillId="0" borderId="0" xfId="1" applyNumberFormat="1" applyFont="1" applyFill="1" applyBorder="1" applyAlignment="1">
      <alignment horizontal="center"/>
    </xf>
    <xf numFmtId="43" fontId="3" fillId="0" borderId="0" xfId="4" applyNumberFormat="1" applyFont="1"/>
    <xf numFmtId="0" fontId="3" fillId="0" borderId="34" xfId="4" applyFont="1" applyBorder="1"/>
    <xf numFmtId="43" fontId="18" fillId="0" borderId="0" xfId="1" applyFont="1"/>
    <xf numFmtId="3" fontId="3" fillId="0" borderId="0" xfId="4" applyNumberFormat="1" applyBorder="1" applyAlignment="1">
      <alignment horizontal="right"/>
    </xf>
    <xf numFmtId="43" fontId="3" fillId="0" borderId="0" xfId="1" applyFont="1"/>
    <xf numFmtId="43" fontId="19" fillId="0" borderId="0" xfId="1" applyFont="1"/>
    <xf numFmtId="3" fontId="18" fillId="0" borderId="40" xfId="4" applyNumberFormat="1" applyFont="1" applyBorder="1"/>
    <xf numFmtId="0" fontId="18" fillId="0" borderId="34" xfId="4" applyFont="1" applyBorder="1" applyAlignment="1">
      <alignment horizontal="center" vertical="justify"/>
    </xf>
    <xf numFmtId="0" fontId="18" fillId="0" borderId="0" xfId="4" applyFont="1" applyBorder="1" applyAlignment="1">
      <alignment horizontal="center" vertical="justify"/>
    </xf>
    <xf numFmtId="0" fontId="18" fillId="0" borderId="30" xfId="4" applyFont="1" applyBorder="1" applyAlignment="1">
      <alignment horizontal="center" vertical="justify"/>
    </xf>
    <xf numFmtId="0" fontId="18" fillId="0" borderId="0" xfId="4" applyFont="1" applyBorder="1" applyAlignment="1">
      <alignment horizontal="left" vertical="justify"/>
    </xf>
    <xf numFmtId="164" fontId="18" fillId="0" borderId="0" xfId="1" applyNumberFormat="1" applyFont="1" applyBorder="1" applyAlignment="1">
      <alignment horizontal="left"/>
    </xf>
    <xf numFmtId="0" fontId="18" fillId="0" borderId="30" xfId="4" applyFont="1" applyBorder="1" applyAlignment="1">
      <alignment horizontal="left"/>
    </xf>
    <xf numFmtId="0" fontId="9" fillId="0" borderId="17" xfId="4" applyFont="1" applyBorder="1" applyAlignment="1"/>
    <xf numFmtId="3" fontId="8" fillId="0" borderId="22" xfId="4" applyNumberFormat="1" applyFont="1" applyBorder="1" applyAlignment="1"/>
    <xf numFmtId="3" fontId="9" fillId="0" borderId="22" xfId="4" applyNumberFormat="1" applyFont="1" applyBorder="1" applyAlignment="1">
      <alignment wrapText="1"/>
    </xf>
    <xf numFmtId="2" fontId="7" fillId="0" borderId="22" xfId="4" applyNumberFormat="1" applyFont="1" applyBorder="1" applyAlignment="1">
      <alignment horizontal="right" wrapText="1"/>
    </xf>
    <xf numFmtId="0" fontId="3" fillId="0" borderId="0" xfId="4" applyAlignment="1">
      <alignment wrapText="1"/>
    </xf>
    <xf numFmtId="3" fontId="8" fillId="0" borderId="22" xfId="4" applyNumberFormat="1" applyFont="1" applyBorder="1" applyAlignment="1">
      <alignment wrapText="1"/>
    </xf>
    <xf numFmtId="3" fontId="8" fillId="0" borderId="22" xfId="4" applyNumberFormat="1" applyFont="1" applyBorder="1" applyAlignment="1">
      <alignment horizontal="right" wrapText="1"/>
    </xf>
    <xf numFmtId="2" fontId="8" fillId="0" borderId="22" xfId="4" applyNumberFormat="1" applyFont="1" applyBorder="1" applyAlignment="1">
      <alignment horizontal="right" wrapText="1"/>
    </xf>
    <xf numFmtId="3" fontId="8" fillId="0" borderId="22" xfId="4" applyNumberFormat="1" applyFont="1" applyFill="1" applyBorder="1" applyAlignment="1">
      <alignment wrapText="1"/>
    </xf>
    <xf numFmtId="2" fontId="8" fillId="0" borderId="17" xfId="4" applyNumberFormat="1" applyFont="1" applyBorder="1" applyAlignment="1">
      <alignment horizontal="right" wrapText="1"/>
    </xf>
    <xf numFmtId="3" fontId="12" fillId="0" borderId="22" xfId="4" applyNumberFormat="1" applyFont="1" applyBorder="1" applyAlignment="1">
      <alignment wrapText="1"/>
    </xf>
    <xf numFmtId="0" fontId="8" fillId="0" borderId="17" xfId="4" applyFont="1" applyBorder="1" applyAlignment="1">
      <alignment horizontal="left" wrapText="1"/>
    </xf>
    <xf numFmtId="166" fontId="8" fillId="0" borderId="22" xfId="1" applyNumberFormat="1" applyFont="1" applyFill="1" applyBorder="1" applyAlignment="1">
      <alignment wrapText="1"/>
    </xf>
    <xf numFmtId="3" fontId="8" fillId="0" borderId="22" xfId="4" applyNumberFormat="1" applyFont="1" applyFill="1" applyBorder="1" applyAlignment="1">
      <alignment horizontal="right" wrapText="1"/>
    </xf>
    <xf numFmtId="3" fontId="8" fillId="0" borderId="17" xfId="4" applyNumberFormat="1" applyFont="1" applyBorder="1" applyAlignment="1">
      <alignment horizontal="right" wrapText="1"/>
    </xf>
    <xf numFmtId="0" fontId="18" fillId="0" borderId="0" xfId="4" applyFont="1" applyAlignment="1">
      <alignment wrapText="1"/>
    </xf>
    <xf numFmtId="2" fontId="7" fillId="0" borderId="17" xfId="4" applyNumberFormat="1" applyFont="1" applyBorder="1" applyAlignment="1">
      <alignment horizontal="right" wrapText="1"/>
    </xf>
    <xf numFmtId="0" fontId="8" fillId="0" borderId="19" xfId="4" applyFont="1" applyBorder="1" applyAlignment="1">
      <alignment wrapText="1"/>
    </xf>
    <xf numFmtId="3" fontId="8" fillId="0" borderId="19" xfId="4" applyNumberFormat="1" applyFont="1" applyBorder="1" applyAlignment="1">
      <alignment wrapText="1"/>
    </xf>
    <xf numFmtId="2" fontId="8" fillId="0" borderId="36" xfId="4" applyNumberFormat="1" applyFont="1" applyBorder="1" applyAlignment="1">
      <alignment horizontal="right" wrapText="1"/>
    </xf>
    <xf numFmtId="2" fontId="8" fillId="0" borderId="19" xfId="4" applyNumberFormat="1" applyFont="1" applyBorder="1" applyAlignment="1">
      <alignment horizontal="right" wrapText="1"/>
    </xf>
    <xf numFmtId="0" fontId="6" fillId="0" borderId="0" xfId="4" applyFont="1" applyBorder="1" applyAlignment="1"/>
    <xf numFmtId="3" fontId="8" fillId="0" borderId="0" xfId="4" applyNumberFormat="1" applyFont="1" applyAlignment="1"/>
    <xf numFmtId="0" fontId="21" fillId="0" borderId="0" xfId="5" applyAlignment="1" applyProtection="1"/>
    <xf numFmtId="0" fontId="8" fillId="0" borderId="0" xfId="4" applyFont="1" applyAlignment="1"/>
    <xf numFmtId="2" fontId="8" fillId="0" borderId="35" xfId="4" applyNumberFormat="1" applyFont="1" applyBorder="1" applyAlignment="1">
      <alignment horizontal="right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/>
    <xf numFmtId="0" fontId="25" fillId="0" borderId="0" xfId="0" applyFont="1" applyBorder="1" applyAlignment="1">
      <alignment vertical="center"/>
    </xf>
    <xf numFmtId="17" fontId="7" fillId="0" borderId="14" xfId="4" applyNumberFormat="1" applyFont="1" applyBorder="1" applyAlignment="1">
      <alignment horizontal="center"/>
    </xf>
    <xf numFmtId="0" fontId="7" fillId="0" borderId="19" xfId="4" applyFont="1" applyBorder="1" applyAlignment="1">
      <alignment horizontal="center" vertical="center" wrapText="1"/>
    </xf>
    <xf numFmtId="0" fontId="26" fillId="0" borderId="17" xfId="0" applyFont="1" applyBorder="1" applyAlignment="1">
      <alignment vertical="center" wrapText="1"/>
    </xf>
    <xf numFmtId="3" fontId="26" fillId="0" borderId="11" xfId="0" applyNumberFormat="1" applyFont="1" applyBorder="1" applyAlignment="1">
      <alignment horizontal="right" vertical="center" wrapText="1"/>
    </xf>
    <xf numFmtId="2" fontId="27" fillId="0" borderId="11" xfId="0" applyNumberFormat="1" applyFont="1" applyBorder="1" applyAlignment="1">
      <alignment horizontal="right" vertical="center" wrapText="1"/>
    </xf>
    <xf numFmtId="2" fontId="27" fillId="0" borderId="41" xfId="0" applyNumberFormat="1" applyFont="1" applyBorder="1" applyAlignment="1">
      <alignment horizontal="right" vertical="center"/>
    </xf>
    <xf numFmtId="3" fontId="8" fillId="0" borderId="22" xfId="4" applyNumberFormat="1" applyFont="1" applyBorder="1" applyAlignment="1">
      <alignment vertical="center" wrapText="1"/>
    </xf>
    <xf numFmtId="3" fontId="8" fillId="0" borderId="17" xfId="4" applyNumberFormat="1" applyFont="1" applyBorder="1" applyAlignment="1">
      <alignment vertical="center" wrapText="1"/>
    </xf>
    <xf numFmtId="3" fontId="28" fillId="0" borderId="17" xfId="0" applyNumberFormat="1" applyFont="1" applyBorder="1" applyAlignment="1">
      <alignment horizontal="right" vertical="center" wrapText="1"/>
    </xf>
    <xf numFmtId="2" fontId="28" fillId="0" borderId="17" xfId="0" applyNumberFormat="1" applyFont="1" applyBorder="1" applyAlignment="1">
      <alignment horizontal="right" vertical="center" wrapText="1"/>
    </xf>
    <xf numFmtId="2" fontId="28" fillId="0" borderId="35" xfId="0" applyNumberFormat="1" applyFont="1" applyBorder="1" applyAlignment="1">
      <alignment horizontal="right" vertical="center"/>
    </xf>
    <xf numFmtId="0" fontId="28" fillId="0" borderId="17" xfId="0" applyFont="1" applyBorder="1" applyAlignment="1">
      <alignment vertical="center" wrapText="1"/>
    </xf>
    <xf numFmtId="3" fontId="12" fillId="0" borderId="22" xfId="4" applyNumberFormat="1" applyFont="1" applyBorder="1" applyAlignment="1">
      <alignment horizontal="right" vertical="center" wrapText="1"/>
    </xf>
    <xf numFmtId="3" fontId="12" fillId="0" borderId="17" xfId="4" applyNumberFormat="1" applyFont="1" applyBorder="1" applyAlignment="1">
      <alignment vertical="center" wrapText="1"/>
    </xf>
    <xf numFmtId="3" fontId="8" fillId="0" borderId="22" xfId="4" applyNumberFormat="1" applyFont="1" applyFill="1" applyBorder="1" applyAlignment="1">
      <alignment vertical="center" wrapText="1"/>
    </xf>
    <xf numFmtId="166" fontId="8" fillId="0" borderId="17" xfId="1" applyNumberFormat="1" applyFont="1" applyFill="1" applyBorder="1" applyAlignment="1">
      <alignment wrapText="1"/>
    </xf>
    <xf numFmtId="3" fontId="8" fillId="0" borderId="17" xfId="4" applyNumberFormat="1" applyFont="1" applyBorder="1" applyAlignment="1">
      <alignment wrapText="1"/>
    </xf>
    <xf numFmtId="3" fontId="8" fillId="0" borderId="17" xfId="4" applyNumberFormat="1" applyFont="1" applyFill="1" applyBorder="1" applyAlignment="1">
      <alignment horizontal="right" vertical="center" wrapText="1"/>
    </xf>
    <xf numFmtId="3" fontId="8" fillId="0" borderId="17" xfId="4" applyNumberFormat="1" applyFont="1" applyFill="1" applyBorder="1" applyAlignment="1">
      <alignment vertical="center" wrapText="1"/>
    </xf>
    <xf numFmtId="0" fontId="28" fillId="0" borderId="19" xfId="0" applyFont="1" applyBorder="1" applyAlignment="1">
      <alignment vertical="center" wrapText="1"/>
    </xf>
    <xf numFmtId="3" fontId="8" fillId="0" borderId="36" xfId="4" applyNumberFormat="1" applyFont="1" applyBorder="1" applyAlignment="1">
      <alignment vertical="center" wrapText="1"/>
    </xf>
    <xf numFmtId="3" fontId="8" fillId="0" borderId="19" xfId="4" applyNumberFormat="1" applyFont="1" applyBorder="1" applyAlignment="1">
      <alignment horizontal="right" vertical="center" wrapText="1"/>
    </xf>
    <xf numFmtId="3" fontId="8" fillId="0" borderId="19" xfId="4" applyNumberFormat="1" applyFont="1" applyBorder="1" applyAlignment="1">
      <alignment vertical="center" wrapText="1"/>
    </xf>
    <xf numFmtId="2" fontId="28" fillId="0" borderId="19" xfId="0" applyNumberFormat="1" applyFont="1" applyBorder="1" applyAlignment="1">
      <alignment horizontal="right" vertical="center" wrapText="1"/>
    </xf>
    <xf numFmtId="2" fontId="28" fillId="0" borderId="37" xfId="0" applyNumberFormat="1" applyFont="1" applyBorder="1" applyAlignment="1">
      <alignment horizontal="right" vertical="center"/>
    </xf>
    <xf numFmtId="0" fontId="28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right" vertical="center" wrapText="1"/>
    </xf>
    <xf numFmtId="0" fontId="29" fillId="0" borderId="0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7" fillId="0" borderId="17" xfId="4" applyFont="1" applyBorder="1" applyAlignment="1">
      <alignment horizontal="center" vertical="center"/>
    </xf>
    <xf numFmtId="0" fontId="7" fillId="0" borderId="19" xfId="4" applyFont="1" applyBorder="1" applyAlignment="1">
      <alignment horizontal="center" vertical="center"/>
    </xf>
    <xf numFmtId="2" fontId="7" fillId="0" borderId="21" xfId="4" applyNumberFormat="1" applyFont="1" applyBorder="1" applyAlignment="1">
      <alignment horizontal="center"/>
    </xf>
    <xf numFmtId="0" fontId="9" fillId="0" borderId="17" xfId="4" applyFont="1" applyBorder="1" applyAlignment="1">
      <alignment vertical="center"/>
    </xf>
    <xf numFmtId="0" fontId="8" fillId="0" borderId="22" xfId="4" applyFont="1" applyBorder="1" applyAlignment="1">
      <alignment vertical="center"/>
    </xf>
    <xf numFmtId="3" fontId="8" fillId="0" borderId="22" xfId="4" applyNumberFormat="1" applyFont="1" applyBorder="1" applyAlignment="1">
      <alignment vertical="center"/>
    </xf>
    <xf numFmtId="2" fontId="7" fillId="0" borderId="22" xfId="4" applyNumberFormat="1" applyFont="1" applyBorder="1" applyAlignment="1">
      <alignment horizontal="center" vertical="center"/>
    </xf>
    <xf numFmtId="2" fontId="7" fillId="0" borderId="17" xfId="4" applyNumberFormat="1" applyFont="1" applyBorder="1" applyAlignment="1">
      <alignment horizontal="right" vertical="center"/>
    </xf>
    <xf numFmtId="0" fontId="7" fillId="0" borderId="17" xfId="4" applyFont="1" applyBorder="1" applyAlignment="1">
      <alignment vertical="center" wrapText="1"/>
    </xf>
    <xf numFmtId="3" fontId="7" fillId="0" borderId="22" xfId="4" applyNumberFormat="1" applyFont="1" applyBorder="1" applyAlignment="1">
      <alignment vertical="center" wrapText="1"/>
    </xf>
    <xf numFmtId="3" fontId="7" fillId="0" borderId="22" xfId="4" applyNumberFormat="1" applyFont="1" applyBorder="1" applyAlignment="1">
      <alignment horizontal="right" vertical="center" wrapText="1"/>
    </xf>
    <xf numFmtId="2" fontId="7" fillId="0" borderId="22" xfId="4" applyNumberFormat="1" applyFont="1" applyBorder="1" applyAlignment="1">
      <alignment horizontal="center" vertical="center" wrapText="1"/>
    </xf>
    <xf numFmtId="3" fontId="7" fillId="0" borderId="22" xfId="4" applyNumberFormat="1" applyFont="1" applyFill="1" applyBorder="1" applyAlignment="1">
      <alignment vertical="center" wrapText="1"/>
    </xf>
    <xf numFmtId="43" fontId="7" fillId="0" borderId="19" xfId="1" applyFont="1" applyBorder="1" applyAlignment="1">
      <alignment horizontal="right" vertical="center"/>
    </xf>
    <xf numFmtId="3" fontId="0" fillId="0" borderId="0" xfId="0" applyNumberFormat="1"/>
    <xf numFmtId="0" fontId="4" fillId="0" borderId="0" xfId="40" applyFont="1" applyFill="1" applyAlignment="1">
      <alignment horizontal="center"/>
    </xf>
    <xf numFmtId="0" fontId="3" fillId="0" borderId="0" xfId="40" applyFill="1"/>
    <xf numFmtId="0" fontId="3" fillId="0" borderId="0" xfId="40" applyFill="1" applyBorder="1"/>
    <xf numFmtId="0" fontId="5" fillId="0" borderId="0" xfId="40" applyFont="1" applyFill="1" applyAlignment="1">
      <alignment horizontal="center"/>
    </xf>
    <xf numFmtId="0" fontId="6" fillId="0" borderId="0" xfId="40" applyFont="1" applyFill="1" applyAlignment="1">
      <alignment horizontal="center" wrapText="1"/>
    </xf>
    <xf numFmtId="0" fontId="6" fillId="0" borderId="0" xfId="40" applyFont="1" applyFill="1" applyAlignment="1">
      <alignment horizontal="center"/>
    </xf>
    <xf numFmtId="0" fontId="7" fillId="0" borderId="12" xfId="40" applyFont="1" applyFill="1" applyBorder="1" applyAlignment="1">
      <alignment horizontal="center" wrapText="1"/>
    </xf>
    <xf numFmtId="0" fontId="7" fillId="0" borderId="20" xfId="40" applyFont="1" applyFill="1" applyBorder="1" applyAlignment="1">
      <alignment horizontal="center"/>
    </xf>
    <xf numFmtId="0" fontId="7" fillId="0" borderId="16" xfId="40" applyFont="1" applyFill="1" applyBorder="1" applyAlignment="1">
      <alignment horizontal="center"/>
    </xf>
    <xf numFmtId="0" fontId="9" fillId="0" borderId="11" xfId="40" applyFont="1" applyFill="1" applyBorder="1" applyAlignment="1">
      <alignment wrapText="1"/>
    </xf>
    <xf numFmtId="164" fontId="9" fillId="0" borderId="11" xfId="14" applyNumberFormat="1" applyFont="1" applyFill="1" applyBorder="1" applyAlignment="1">
      <alignment horizontal="right"/>
    </xf>
    <xf numFmtId="4" fontId="9" fillId="0" borderId="41" xfId="40" applyNumberFormat="1" applyFont="1" applyFill="1" applyBorder="1" applyAlignment="1">
      <alignment horizontal="right"/>
    </xf>
    <xf numFmtId="43" fontId="0" fillId="0" borderId="0" xfId="14" applyFont="1" applyFill="1"/>
    <xf numFmtId="43" fontId="0" fillId="0" borderId="0" xfId="8" applyFont="1" applyFill="1" applyBorder="1"/>
    <xf numFmtId="0" fontId="20" fillId="0" borderId="22" xfId="0" applyFont="1" applyFill="1" applyBorder="1" applyAlignment="1">
      <alignment wrapText="1"/>
    </xf>
    <xf numFmtId="164" fontId="32" fillId="0" borderId="17" xfId="14" applyNumberFormat="1" applyFont="1" applyFill="1" applyBorder="1"/>
    <xf numFmtId="2" fontId="8" fillId="0" borderId="35" xfId="40" applyNumberFormat="1" applyFont="1" applyFill="1" applyBorder="1" applyAlignment="1">
      <alignment vertical="top"/>
    </xf>
    <xf numFmtId="0" fontId="3" fillId="0" borderId="0" xfId="40" applyFill="1" applyAlignment="1">
      <alignment vertical="top"/>
    </xf>
    <xf numFmtId="0" fontId="3" fillId="0" borderId="0" xfId="40" applyFill="1" applyBorder="1" applyAlignment="1">
      <alignment vertical="top"/>
    </xf>
    <xf numFmtId="0" fontId="20" fillId="0" borderId="22" xfId="0" applyNumberFormat="1" applyFont="1" applyFill="1" applyBorder="1" applyAlignment="1" applyProtection="1">
      <alignment wrapText="1"/>
    </xf>
    <xf numFmtId="49" fontId="33" fillId="0" borderId="0" xfId="40" applyNumberFormat="1" applyFont="1" applyFill="1" applyBorder="1" applyAlignment="1">
      <alignment horizontal="center"/>
    </xf>
    <xf numFmtId="2" fontId="8" fillId="0" borderId="35" xfId="40" applyNumberFormat="1" applyFont="1" applyFill="1" applyBorder="1" applyAlignment="1">
      <alignment vertical="center"/>
    </xf>
    <xf numFmtId="164" fontId="32" fillId="0" borderId="17" xfId="14" applyNumberFormat="1" applyFont="1" applyFill="1" applyBorder="1" applyAlignment="1">
      <alignment vertical="center"/>
    </xf>
    <xf numFmtId="49" fontId="3" fillId="0" borderId="0" xfId="40" applyNumberFormat="1" applyFill="1" applyBorder="1" applyAlignment="1">
      <alignment horizontal="center"/>
    </xf>
    <xf numFmtId="0" fontId="20" fillId="0" borderId="36" xfId="40" applyFont="1" applyFill="1" applyBorder="1" applyAlignment="1">
      <alignment wrapText="1"/>
    </xf>
    <xf numFmtId="164" fontId="32" fillId="0" borderId="19" xfId="14" applyNumberFormat="1" applyFont="1" applyFill="1" applyBorder="1" applyAlignment="1">
      <alignment vertical="center"/>
    </xf>
    <xf numFmtId="2" fontId="8" fillId="0" borderId="37" xfId="40" applyNumberFormat="1" applyFont="1" applyFill="1" applyBorder="1" applyAlignment="1">
      <alignment vertical="top"/>
    </xf>
    <xf numFmtId="0" fontId="3" fillId="0" borderId="0" xfId="40" applyFill="1" applyAlignment="1">
      <alignment wrapText="1"/>
    </xf>
    <xf numFmtId="0" fontId="9" fillId="0" borderId="21" xfId="40" applyFont="1" applyFill="1" applyBorder="1" applyAlignment="1">
      <alignment wrapText="1"/>
    </xf>
    <xf numFmtId="4" fontId="9" fillId="0" borderId="11" xfId="40" applyNumberFormat="1" applyFont="1" applyFill="1" applyBorder="1" applyAlignment="1">
      <alignment horizontal="right"/>
    </xf>
    <xf numFmtId="4" fontId="0" fillId="0" borderId="0" xfId="0" applyNumberFormat="1" applyFill="1" applyBorder="1"/>
    <xf numFmtId="0" fontId="32" fillId="0" borderId="22" xfId="0" applyFont="1" applyBorder="1" applyAlignment="1">
      <alignment wrapText="1"/>
    </xf>
    <xf numFmtId="164" fontId="20" fillId="0" borderId="17" xfId="14" applyNumberFormat="1" applyFont="1" applyBorder="1" applyAlignment="1">
      <alignment wrapText="1"/>
    </xf>
    <xf numFmtId="2" fontId="8" fillId="0" borderId="17" xfId="40" applyNumberFormat="1" applyFont="1" applyFill="1" applyBorder="1" applyAlignment="1">
      <alignment vertical="top"/>
    </xf>
    <xf numFmtId="4" fontId="0" fillId="0" borderId="0" xfId="0" applyNumberFormat="1"/>
    <xf numFmtId="43" fontId="0" fillId="0" borderId="0" xfId="14" applyFont="1"/>
    <xf numFmtId="0" fontId="32" fillId="0" borderId="36" xfId="0" applyFont="1" applyBorder="1" applyAlignment="1">
      <alignment wrapText="1"/>
    </xf>
    <xf numFmtId="43" fontId="20" fillId="0" borderId="19" xfId="14" applyFont="1" applyBorder="1" applyAlignment="1">
      <alignment wrapText="1"/>
    </xf>
    <xf numFmtId="2" fontId="8" fillId="0" borderId="19" xfId="40" applyNumberFormat="1" applyFont="1" applyFill="1" applyBorder="1" applyAlignment="1">
      <alignment vertical="top"/>
    </xf>
    <xf numFmtId="0" fontId="8" fillId="0" borderId="0" xfId="40" applyFont="1" applyFill="1" applyAlignment="1">
      <alignment wrapText="1"/>
    </xf>
    <xf numFmtId="0" fontId="8" fillId="0" borderId="0" xfId="40" applyFont="1" applyFill="1"/>
    <xf numFmtId="0" fontId="36" fillId="0" borderId="0" xfId="62" applyNumberFormat="1" applyFont="1" applyFill="1" applyBorder="1" applyAlignment="1" applyProtection="1">
      <alignment horizontal="center" vertical="center"/>
    </xf>
    <xf numFmtId="0" fontId="36" fillId="0" borderId="0" xfId="62" applyNumberFormat="1" applyFont="1" applyFill="1" applyBorder="1" applyAlignment="1" applyProtection="1">
      <alignment vertical="center"/>
    </xf>
    <xf numFmtId="0" fontId="36" fillId="0" borderId="0" xfId="62" applyNumberFormat="1" applyFont="1" applyFill="1" applyBorder="1" applyAlignment="1" applyProtection="1">
      <alignment horizontal="center" vertical="center"/>
    </xf>
    <xf numFmtId="0" fontId="37" fillId="0" borderId="21" xfId="62" applyNumberFormat="1" applyFont="1" applyFill="1" applyBorder="1" applyAlignment="1" applyProtection="1">
      <alignment horizontal="center" vertical="center" wrapText="1"/>
    </xf>
    <xf numFmtId="0" fontId="37" fillId="0" borderId="23" xfId="62" applyNumberFormat="1" applyFont="1" applyFill="1" applyBorder="1" applyAlignment="1" applyProtection="1">
      <alignment horizontal="center" vertical="center" wrapText="1"/>
    </xf>
    <xf numFmtId="0" fontId="37" fillId="0" borderId="41" xfId="62" applyNumberFormat="1" applyFont="1" applyFill="1" applyBorder="1" applyAlignment="1" applyProtection="1">
      <alignment horizontal="center" vertical="center" wrapText="1"/>
    </xf>
    <xf numFmtId="0" fontId="37" fillId="0" borderId="20" xfId="62" applyNumberFormat="1" applyFont="1" applyFill="1" applyBorder="1" applyAlignment="1" applyProtection="1">
      <alignment horizontal="center" vertical="center"/>
    </xf>
    <xf numFmtId="0" fontId="37" fillId="0" borderId="12" xfId="62" applyNumberFormat="1" applyFont="1" applyFill="1" applyBorder="1" applyAlignment="1" applyProtection="1">
      <alignment horizontal="center" vertical="center"/>
    </xf>
    <xf numFmtId="0" fontId="37" fillId="0" borderId="16" xfId="62" applyNumberFormat="1" applyFont="1" applyFill="1" applyBorder="1" applyAlignment="1" applyProtection="1">
      <alignment horizontal="center" vertical="center"/>
    </xf>
    <xf numFmtId="0" fontId="37" fillId="0" borderId="36" xfId="62" applyNumberFormat="1" applyFont="1" applyFill="1" applyBorder="1" applyAlignment="1" applyProtection="1">
      <alignment horizontal="center" vertical="center" wrapText="1"/>
    </xf>
    <xf numFmtId="0" fontId="37" fillId="0" borderId="10" xfId="62" applyNumberFormat="1" applyFont="1" applyFill="1" applyBorder="1" applyAlignment="1" applyProtection="1">
      <alignment horizontal="center" vertical="center" wrapText="1"/>
    </xf>
    <xf numFmtId="0" fontId="37" fillId="0" borderId="37" xfId="62" applyNumberFormat="1" applyFont="1" applyFill="1" applyBorder="1" applyAlignment="1" applyProtection="1">
      <alignment horizontal="center" vertical="center" wrapText="1"/>
    </xf>
    <xf numFmtId="0" fontId="37" fillId="0" borderId="20" xfId="0" applyNumberFormat="1" applyFont="1" applyFill="1" applyBorder="1" applyAlignment="1" applyProtection="1">
      <alignment horizontal="center" vertical="center" wrapText="1"/>
    </xf>
    <xf numFmtId="0" fontId="37" fillId="0" borderId="20" xfId="62" applyNumberFormat="1" applyFont="1" applyFill="1" applyBorder="1" applyAlignment="1" applyProtection="1">
      <alignment horizontal="center" vertical="center" wrapText="1"/>
    </xf>
    <xf numFmtId="0" fontId="36" fillId="0" borderId="0" xfId="62" applyNumberFormat="1" applyFont="1" applyFill="1" applyBorder="1" applyAlignment="1" applyProtection="1">
      <alignment vertical="center" wrapText="1"/>
    </xf>
    <xf numFmtId="0" fontId="38" fillId="0" borderId="22" xfId="62" applyFont="1" applyFill="1" applyBorder="1" applyAlignment="1">
      <alignment horizontal="right" vertical="center" wrapText="1"/>
    </xf>
    <xf numFmtId="0" fontId="38" fillId="0" borderId="0" xfId="62" applyFont="1" applyFill="1" applyBorder="1" applyAlignment="1">
      <alignment horizontal="right" vertical="center" wrapText="1"/>
    </xf>
    <xf numFmtId="169" fontId="38" fillId="0" borderId="11" xfId="62" applyNumberFormat="1" applyFont="1" applyFill="1" applyBorder="1" applyAlignment="1">
      <alignment horizontal="right" vertical="center"/>
    </xf>
    <xf numFmtId="169" fontId="38" fillId="0" borderId="35" xfId="62" applyNumberFormat="1" applyFont="1" applyFill="1" applyBorder="1" applyAlignment="1">
      <alignment horizontal="center" vertical="center"/>
    </xf>
    <xf numFmtId="0" fontId="37" fillId="0" borderId="0" xfId="62" applyFont="1" applyFill="1" applyBorder="1" applyAlignment="1">
      <alignment horizontal="right" vertical="center" wrapText="1"/>
    </xf>
    <xf numFmtId="169" fontId="37" fillId="0" borderId="17" xfId="62" applyNumberFormat="1" applyFont="1" applyFill="1" applyBorder="1" applyAlignment="1">
      <alignment horizontal="right" vertical="center"/>
    </xf>
    <xf numFmtId="169" fontId="37" fillId="0" borderId="35" xfId="62" applyNumberFormat="1" applyFont="1" applyFill="1" applyBorder="1" applyAlignment="1">
      <alignment horizontal="center" vertical="center"/>
    </xf>
    <xf numFmtId="169" fontId="38" fillId="0" borderId="17" xfId="62" applyNumberFormat="1" applyFont="1" applyFill="1" applyBorder="1" applyAlignment="1">
      <alignment horizontal="right" vertical="center"/>
    </xf>
    <xf numFmtId="0" fontId="36" fillId="33" borderId="22" xfId="62" applyFont="1" applyFill="1" applyBorder="1" applyAlignment="1">
      <alignment horizontal="left" vertical="center" wrapText="1"/>
    </xf>
    <xf numFmtId="0" fontId="36" fillId="33" borderId="0" xfId="62" applyFont="1" applyFill="1" applyBorder="1" applyAlignment="1">
      <alignment horizontal="left" vertical="center" wrapText="1"/>
    </xf>
    <xf numFmtId="169" fontId="36" fillId="33" borderId="17" xfId="62" applyNumberFormat="1" applyFont="1" applyFill="1" applyBorder="1" applyAlignment="1">
      <alignment horizontal="right" vertical="center"/>
    </xf>
    <xf numFmtId="2" fontId="36" fillId="33" borderId="35" xfId="62" applyNumberFormat="1" applyFont="1" applyFill="1" applyBorder="1" applyAlignment="1">
      <alignment horizontal="center" vertical="center"/>
    </xf>
    <xf numFmtId="170" fontId="39" fillId="0" borderId="0" xfId="62" applyNumberFormat="1" applyFont="1" applyFill="1" applyBorder="1" applyAlignment="1" applyProtection="1">
      <alignment vertical="center"/>
    </xf>
    <xf numFmtId="0" fontId="39" fillId="0" borderId="0" xfId="62" applyNumberFormat="1" applyFont="1" applyFill="1" applyBorder="1" applyAlignment="1" applyProtection="1">
      <alignment vertical="center"/>
    </xf>
    <xf numFmtId="0" fontId="39" fillId="0" borderId="22" xfId="62" applyNumberFormat="1" applyFont="1" applyFill="1" applyBorder="1" applyAlignment="1" applyProtection="1">
      <alignment vertical="center" wrapText="1"/>
    </xf>
    <xf numFmtId="0" fontId="39" fillId="0" borderId="0" xfId="62" applyFont="1" applyBorder="1" applyAlignment="1">
      <alignment horizontal="left" vertical="center" wrapText="1"/>
    </xf>
    <xf numFmtId="169" fontId="40" fillId="0" borderId="17" xfId="62" applyNumberFormat="1" applyFont="1" applyBorder="1" applyAlignment="1">
      <alignment horizontal="right" vertical="center"/>
    </xf>
    <xf numFmtId="2" fontId="39" fillId="0" borderId="35" xfId="62" applyNumberFormat="1" applyFont="1" applyFill="1" applyBorder="1" applyAlignment="1" applyProtection="1">
      <alignment horizontal="center" vertical="center"/>
    </xf>
    <xf numFmtId="0" fontId="39" fillId="0" borderId="0" xfId="62" applyNumberFormat="1" applyFont="1" applyFill="1" applyBorder="1" applyAlignment="1" applyProtection="1">
      <alignment vertical="center" wrapText="1"/>
    </xf>
    <xf numFmtId="0" fontId="39" fillId="0" borderId="0" xfId="62" applyFont="1" applyBorder="1" applyAlignment="1">
      <alignment vertical="center" wrapText="1"/>
    </xf>
    <xf numFmtId="169" fontId="39" fillId="0" borderId="17" xfId="62" applyNumberFormat="1" applyFont="1" applyBorder="1" applyAlignment="1">
      <alignment horizontal="right" vertical="center"/>
    </xf>
    <xf numFmtId="169" fontId="39" fillId="0" borderId="17" xfId="62" applyNumberFormat="1" applyFont="1" applyFill="1" applyBorder="1" applyAlignment="1">
      <alignment horizontal="right" vertical="center"/>
    </xf>
    <xf numFmtId="0" fontId="39" fillId="0" borderId="17" xfId="62" applyNumberFormat="1" applyFont="1" applyFill="1" applyBorder="1" applyAlignment="1" applyProtection="1">
      <alignment vertical="center"/>
    </xf>
    <xf numFmtId="41" fontId="39" fillId="0" borderId="35" xfId="62" applyNumberFormat="1" applyFont="1" applyFill="1" applyBorder="1" applyAlignment="1" applyProtection="1">
      <alignment horizontal="center" vertical="center"/>
    </xf>
    <xf numFmtId="0" fontId="39" fillId="0" borderId="22" xfId="62" applyNumberFormat="1" applyFont="1" applyFill="1" applyBorder="1" applyAlignment="1" applyProtection="1">
      <alignment vertical="center"/>
    </xf>
    <xf numFmtId="0" fontId="39" fillId="0" borderId="0" xfId="62" applyFont="1" applyBorder="1" applyAlignment="1">
      <alignment vertical="center"/>
    </xf>
    <xf numFmtId="4" fontId="39" fillId="0" borderId="35" xfId="62" applyNumberFormat="1" applyFont="1" applyFill="1" applyBorder="1" applyAlignment="1" applyProtection="1">
      <alignment horizontal="center" vertical="center"/>
    </xf>
    <xf numFmtId="0" fontId="36" fillId="0" borderId="0" xfId="62" applyFont="1" applyBorder="1" applyAlignment="1">
      <alignment vertical="center" wrapText="1"/>
    </xf>
    <xf numFmtId="0" fontId="36" fillId="33" borderId="22" xfId="62" applyFont="1" applyFill="1" applyBorder="1" applyAlignment="1">
      <alignment vertical="center"/>
    </xf>
    <xf numFmtId="0" fontId="36" fillId="33" borderId="0" xfId="62" applyFont="1" applyFill="1" applyBorder="1" applyAlignment="1">
      <alignment vertical="center" wrapText="1"/>
    </xf>
    <xf numFmtId="169" fontId="36" fillId="0" borderId="17" xfId="62" applyNumberFormat="1" applyFont="1" applyBorder="1" applyAlignment="1">
      <alignment horizontal="right" vertical="center"/>
    </xf>
    <xf numFmtId="0" fontId="39" fillId="0" borderId="36" xfId="62" applyNumberFormat="1" applyFont="1" applyFill="1" applyBorder="1" applyAlignment="1" applyProtection="1">
      <alignment vertical="center" wrapText="1"/>
    </xf>
    <xf numFmtId="0" fontId="39" fillId="0" borderId="10" xfId="62" applyNumberFormat="1" applyFont="1" applyFill="1" applyBorder="1" applyAlignment="1" applyProtection="1">
      <alignment vertical="center" wrapText="1"/>
    </xf>
    <xf numFmtId="0" fontId="39" fillId="0" borderId="19" xfId="62" applyNumberFormat="1" applyFont="1" applyFill="1" applyBorder="1" applyAlignment="1" applyProtection="1">
      <alignment vertical="center"/>
    </xf>
    <xf numFmtId="41" fontId="39" fillId="0" borderId="37" xfId="62" applyNumberFormat="1" applyFont="1" applyFill="1" applyBorder="1" applyAlignment="1" applyProtection="1">
      <alignment horizontal="center" vertical="center"/>
    </xf>
    <xf numFmtId="41" fontId="39" fillId="0" borderId="0" xfId="62" applyNumberFormat="1" applyFont="1" applyFill="1" applyBorder="1" applyAlignment="1" applyProtection="1">
      <alignment horizontal="center" vertical="center"/>
    </xf>
    <xf numFmtId="0" fontId="37" fillId="0" borderId="20" xfId="62" applyNumberFormat="1" applyFont="1" applyFill="1" applyBorder="1" applyAlignment="1" applyProtection="1">
      <alignment horizontal="center" vertical="center"/>
    </xf>
    <xf numFmtId="0" fontId="20" fillId="0" borderId="0" xfId="62" applyNumberFormat="1" applyFont="1" applyFill="1" applyBorder="1" applyAlignment="1" applyProtection="1">
      <alignment vertical="center"/>
    </xf>
    <xf numFmtId="0" fontId="37" fillId="0" borderId="20" xfId="62" applyFont="1" applyFill="1" applyBorder="1" applyAlignment="1">
      <alignment horizontal="center" vertical="center"/>
    </xf>
    <xf numFmtId="0" fontId="37" fillId="0" borderId="21" xfId="62" applyNumberFormat="1" applyFont="1" applyFill="1" applyBorder="1" applyAlignment="1" applyProtection="1">
      <alignment horizontal="center" vertical="center" wrapText="1"/>
    </xf>
    <xf numFmtId="0" fontId="37" fillId="0" borderId="23" xfId="62" applyNumberFormat="1" applyFont="1" applyFill="1" applyBorder="1" applyAlignment="1" applyProtection="1">
      <alignment horizontal="center" vertical="center" wrapText="1"/>
    </xf>
    <xf numFmtId="0" fontId="37" fillId="0" borderId="11" xfId="62" applyNumberFormat="1" applyFont="1" applyFill="1" applyBorder="1" applyAlignment="1" applyProtection="1">
      <alignment horizontal="center" vertical="center" wrapText="1"/>
    </xf>
    <xf numFmtId="0" fontId="37" fillId="0" borderId="11" xfId="62" applyFont="1" applyFill="1" applyBorder="1" applyAlignment="1">
      <alignment horizontal="center" vertical="center"/>
    </xf>
    <xf numFmtId="0" fontId="37" fillId="0" borderId="41" xfId="62" applyFont="1" applyFill="1" applyBorder="1" applyAlignment="1">
      <alignment horizontal="center" vertical="center"/>
    </xf>
    <xf numFmtId="0" fontId="37" fillId="0" borderId="22" xfId="62" applyFont="1" applyFill="1" applyBorder="1" applyAlignment="1">
      <alignment horizontal="right" vertical="center"/>
    </xf>
    <xf numFmtId="0" fontId="37" fillId="0" borderId="0" xfId="62" applyFont="1" applyFill="1" applyBorder="1" applyAlignment="1">
      <alignment horizontal="right" vertical="center"/>
    </xf>
    <xf numFmtId="169" fontId="37" fillId="0" borderId="35" xfId="62" applyNumberFormat="1" applyFont="1" applyFill="1" applyBorder="1" applyAlignment="1">
      <alignment horizontal="right" vertical="center"/>
    </xf>
    <xf numFmtId="0" fontId="37" fillId="0" borderId="22" xfId="62" applyFont="1" applyFill="1" applyBorder="1" applyAlignment="1">
      <alignment horizontal="left" vertical="center"/>
    </xf>
    <xf numFmtId="0" fontId="37" fillId="0" borderId="0" xfId="62" applyFont="1" applyFill="1" applyBorder="1" applyAlignment="1">
      <alignment horizontal="left" vertical="center"/>
    </xf>
    <xf numFmtId="0" fontId="36" fillId="34" borderId="22" xfId="62" applyFont="1" applyFill="1" applyBorder="1" applyAlignment="1">
      <alignment vertical="center"/>
    </xf>
    <xf numFmtId="0" fontId="36" fillId="34" borderId="0" xfId="62" applyFont="1" applyFill="1" applyBorder="1" applyAlignment="1">
      <alignment vertical="center"/>
    </xf>
    <xf numFmtId="169" fontId="36" fillId="34" borderId="17" xfId="62" applyNumberFormat="1" applyFont="1" applyFill="1" applyBorder="1" applyAlignment="1">
      <alignment horizontal="right" vertical="center"/>
    </xf>
    <xf numFmtId="169" fontId="36" fillId="34" borderId="35" xfId="62" applyNumberFormat="1" applyFont="1" applyFill="1" applyBorder="1" applyAlignment="1">
      <alignment horizontal="right" vertical="center"/>
    </xf>
    <xf numFmtId="0" fontId="39" fillId="0" borderId="0" xfId="62" applyFont="1" applyFill="1" applyBorder="1" applyAlignment="1">
      <alignment vertical="center"/>
    </xf>
    <xf numFmtId="169" fontId="40" fillId="0" borderId="17" xfId="62" applyNumberFormat="1" applyFont="1" applyFill="1" applyBorder="1" applyAlignment="1">
      <alignment horizontal="right" vertical="center"/>
    </xf>
    <xf numFmtId="169" fontId="40" fillId="0" borderId="35" xfId="62" applyNumberFormat="1" applyFont="1" applyFill="1" applyBorder="1" applyAlignment="1">
      <alignment horizontal="right" vertical="center"/>
    </xf>
    <xf numFmtId="169" fontId="36" fillId="0" borderId="0" xfId="62" applyNumberFormat="1" applyFont="1" applyFill="1" applyAlignment="1">
      <alignment horizontal="right" vertical="center"/>
    </xf>
    <xf numFmtId="169" fontId="39" fillId="0" borderId="35" xfId="62" applyNumberFormat="1" applyFont="1" applyBorder="1" applyAlignment="1">
      <alignment horizontal="right" vertical="center"/>
    </xf>
    <xf numFmtId="0" fontId="39" fillId="0" borderId="35" xfId="62" applyNumberFormat="1" applyFont="1" applyFill="1" applyBorder="1" applyAlignment="1" applyProtection="1">
      <alignment vertical="center"/>
    </xf>
    <xf numFmtId="169" fontId="39" fillId="0" borderId="35" xfId="62" applyNumberFormat="1" applyFont="1" applyFill="1" applyBorder="1" applyAlignment="1">
      <alignment horizontal="right" vertical="center"/>
    </xf>
    <xf numFmtId="0" fontId="39" fillId="0" borderId="36" xfId="62" applyNumberFormat="1" applyFont="1" applyFill="1" applyBorder="1" applyAlignment="1" applyProtection="1">
      <alignment vertical="center"/>
    </xf>
    <xf numFmtId="0" fontId="39" fillId="0" borderId="10" xfId="62" applyNumberFormat="1" applyFont="1" applyFill="1" applyBorder="1" applyAlignment="1" applyProtection="1">
      <alignment vertical="center"/>
    </xf>
    <xf numFmtId="0" fontId="39" fillId="0" borderId="37" xfId="62" applyNumberFormat="1" applyFont="1" applyFill="1" applyBorder="1" applyAlignment="1" applyProtection="1">
      <alignment vertical="center"/>
    </xf>
    <xf numFmtId="0" fontId="41" fillId="0" borderId="0" xfId="62" applyNumberFormat="1" applyFont="1" applyFill="1" applyBorder="1" applyAlignment="1" applyProtection="1">
      <alignment horizontal="center" vertical="center"/>
    </xf>
    <xf numFmtId="41" fontId="41" fillId="0" borderId="0" xfId="62" applyNumberFormat="1" applyFont="1" applyFill="1" applyBorder="1" applyAlignment="1" applyProtection="1">
      <alignment vertical="center"/>
    </xf>
    <xf numFmtId="0" fontId="41" fillId="0" borderId="0" xfId="62" applyNumberFormat="1" applyFont="1" applyFill="1" applyBorder="1" applyAlignment="1" applyProtection="1">
      <alignment vertical="center"/>
    </xf>
    <xf numFmtId="0" fontId="37" fillId="0" borderId="11" xfId="62" applyNumberFormat="1" applyFont="1" applyFill="1" applyBorder="1" applyAlignment="1" applyProtection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42" fillId="0" borderId="17" xfId="62" applyFont="1" applyBorder="1" applyAlignment="1">
      <alignment vertical="center"/>
    </xf>
    <xf numFmtId="169" fontId="42" fillId="0" borderId="17" xfId="62" applyNumberFormat="1" applyFont="1" applyBorder="1" applyAlignment="1">
      <alignment horizontal="right" vertical="center"/>
    </xf>
    <xf numFmtId="0" fontId="37" fillId="0" borderId="11" xfId="62" applyNumberFormat="1" applyFont="1" applyFill="1" applyBorder="1" applyAlignment="1" applyProtection="1">
      <alignment vertical="center" wrapText="1"/>
    </xf>
    <xf numFmtId="0" fontId="37" fillId="0" borderId="11" xfId="0" applyNumberFormat="1" applyFont="1" applyFill="1" applyBorder="1" applyAlignment="1" applyProtection="1">
      <alignment horizontal="center" vertical="center" wrapText="1"/>
    </xf>
    <xf numFmtId="0" fontId="42" fillId="0" borderId="17" xfId="62" applyFont="1" applyFill="1" applyBorder="1" applyAlignment="1">
      <alignment vertical="center"/>
    </xf>
    <xf numFmtId="169" fontId="42" fillId="0" borderId="17" xfId="62" applyNumberFormat="1" applyFont="1" applyFill="1" applyBorder="1" applyAlignment="1">
      <alignment horizontal="right" vertical="center"/>
    </xf>
    <xf numFmtId="0" fontId="37" fillId="0" borderId="17" xfId="62" applyNumberFormat="1" applyFont="1" applyFill="1" applyBorder="1" applyAlignment="1" applyProtection="1">
      <alignment horizontal="right" vertical="center" wrapText="1"/>
    </xf>
    <xf numFmtId="169" fontId="37" fillId="0" borderId="17" xfId="0" applyNumberFormat="1" applyFont="1" applyFill="1" applyBorder="1" applyAlignment="1" applyProtection="1">
      <alignment horizontal="center" vertical="center" wrapText="1"/>
    </xf>
    <xf numFmtId="4" fontId="37" fillId="0" borderId="17" xfId="62" applyNumberFormat="1" applyFont="1" applyFill="1" applyBorder="1" applyAlignment="1" applyProtection="1">
      <alignment horizontal="center" vertical="center" wrapText="1"/>
    </xf>
    <xf numFmtId="0" fontId="42" fillId="0" borderId="17" xfId="62" applyNumberFormat="1" applyFont="1" applyFill="1" applyBorder="1" applyAlignment="1" applyProtection="1">
      <alignment vertical="center"/>
    </xf>
    <xf numFmtId="41" fontId="42" fillId="0" borderId="17" xfId="62" applyNumberFormat="1" applyFont="1" applyFill="1" applyBorder="1" applyAlignment="1" applyProtection="1">
      <alignment vertical="center"/>
    </xf>
    <xf numFmtId="0" fontId="42" fillId="0" borderId="0" xfId="62" applyNumberFormat="1" applyFont="1" applyFill="1" applyBorder="1" applyAlignment="1" applyProtection="1">
      <alignment vertical="center"/>
    </xf>
    <xf numFmtId="4" fontId="42" fillId="0" borderId="17" xfId="62" applyNumberFormat="1" applyFont="1" applyFill="1" applyBorder="1" applyAlignment="1" applyProtection="1">
      <alignment vertical="center"/>
    </xf>
    <xf numFmtId="4" fontId="42" fillId="0" borderId="17" xfId="62" applyNumberFormat="1" applyFont="1" applyFill="1" applyBorder="1" applyAlignment="1" applyProtection="1">
      <alignment horizontal="center" vertical="center"/>
    </xf>
    <xf numFmtId="0" fontId="42" fillId="0" borderId="19" xfId="62" applyNumberFormat="1" applyFont="1" applyFill="1" applyBorder="1" applyAlignment="1" applyProtection="1">
      <alignment vertical="center"/>
    </xf>
    <xf numFmtId="41" fontId="42" fillId="0" borderId="19" xfId="62" applyNumberFormat="1" applyFont="1" applyFill="1" applyBorder="1" applyAlignment="1" applyProtection="1">
      <alignment vertical="center"/>
    </xf>
    <xf numFmtId="41" fontId="42" fillId="0" borderId="0" xfId="62" applyNumberFormat="1" applyFont="1" applyFill="1" applyBorder="1" applyAlignment="1" applyProtection="1">
      <alignment vertical="center"/>
    </xf>
    <xf numFmtId="0" fontId="37" fillId="0" borderId="0" xfId="63" applyFont="1" applyAlignment="1">
      <alignment horizontal="center" vertical="center" wrapText="1"/>
    </xf>
    <xf numFmtId="0" fontId="39" fillId="0" borderId="0" xfId="63" applyNumberFormat="1" applyFont="1" applyFill="1" applyBorder="1" applyAlignment="1" applyProtection="1">
      <alignment vertical="center"/>
    </xf>
    <xf numFmtId="0" fontId="37" fillId="0" borderId="0" xfId="63" applyFont="1" applyAlignment="1">
      <alignment vertical="center" wrapText="1"/>
    </xf>
    <xf numFmtId="0" fontId="20" fillId="0" borderId="0" xfId="63" applyNumberFormat="1" applyFont="1" applyFill="1" applyBorder="1" applyAlignment="1" applyProtection="1">
      <alignment horizontal="center" vertical="center" wrapText="1"/>
    </xf>
    <xf numFmtId="0" fontId="38" fillId="0" borderId="0" xfId="63" applyNumberFormat="1" applyFont="1" applyFill="1" applyBorder="1" applyAlignment="1" applyProtection="1">
      <alignment horizontal="center" vertical="center" wrapText="1"/>
    </xf>
    <xf numFmtId="43" fontId="38" fillId="0" borderId="0" xfId="64" applyFont="1" applyFill="1" applyBorder="1" applyAlignment="1" applyProtection="1">
      <alignment horizontal="center" vertical="center" wrapText="1"/>
    </xf>
    <xf numFmtId="0" fontId="37" fillId="0" borderId="19" xfId="62" applyNumberFormat="1" applyFont="1" applyFill="1" applyBorder="1" applyAlignment="1" applyProtection="1">
      <alignment horizontal="center" vertical="center" wrapText="1"/>
    </xf>
    <xf numFmtId="0" fontId="38" fillId="0" borderId="11" xfId="63" applyNumberFormat="1" applyFont="1" applyFill="1" applyBorder="1" applyAlignment="1" applyProtection="1">
      <alignment horizontal="center" vertical="center" wrapText="1"/>
    </xf>
    <xf numFmtId="43" fontId="38" fillId="0" borderId="11" xfId="64" applyFont="1" applyFill="1" applyBorder="1" applyAlignment="1" applyProtection="1">
      <alignment horizontal="center" vertical="center" wrapText="1"/>
    </xf>
    <xf numFmtId="0" fontId="39" fillId="0" borderId="11" xfId="63" applyNumberFormat="1" applyFont="1" applyFill="1" applyBorder="1" applyAlignment="1" applyProtection="1">
      <alignment vertical="center"/>
    </xf>
    <xf numFmtId="0" fontId="37" fillId="0" borderId="17" xfId="63" applyNumberFormat="1" applyFont="1" applyFill="1" applyBorder="1" applyAlignment="1" applyProtection="1">
      <alignment horizontal="right" vertical="center" wrapText="1"/>
    </xf>
    <xf numFmtId="43" fontId="44" fillId="0" borderId="17" xfId="64" applyFont="1" applyFill="1" applyBorder="1" applyAlignment="1" applyProtection="1">
      <alignment horizontal="center" vertical="center" wrapText="1"/>
    </xf>
    <xf numFmtId="4" fontId="37" fillId="0" borderId="17" xfId="63" applyNumberFormat="1" applyFont="1" applyFill="1" applyBorder="1" applyAlignment="1" applyProtection="1">
      <alignment horizontal="right" vertical="center" wrapText="1"/>
    </xf>
    <xf numFmtId="4" fontId="20" fillId="0" borderId="17" xfId="63" applyNumberFormat="1" applyFont="1" applyFill="1" applyBorder="1" applyAlignment="1" applyProtection="1">
      <alignment horizontal="center" vertical="center"/>
    </xf>
    <xf numFmtId="0" fontId="39" fillId="0" borderId="17" xfId="63" applyFont="1" applyFill="1" applyBorder="1" applyAlignment="1">
      <alignment vertical="center"/>
    </xf>
    <xf numFmtId="169" fontId="39" fillId="0" borderId="17" xfId="63" applyNumberFormat="1" applyFont="1" applyFill="1" applyBorder="1" applyAlignment="1">
      <alignment horizontal="right" vertical="center"/>
    </xf>
    <xf numFmtId="4" fontId="39" fillId="0" borderId="17" xfId="63" applyNumberFormat="1" applyFont="1" applyFill="1" applyBorder="1" applyAlignment="1">
      <alignment horizontal="right" vertical="center"/>
    </xf>
    <xf numFmtId="4" fontId="39" fillId="0" borderId="17" xfId="63" applyNumberFormat="1" applyFont="1" applyFill="1" applyBorder="1" applyAlignment="1">
      <alignment horizontal="center" vertical="center"/>
    </xf>
    <xf numFmtId="0" fontId="39" fillId="0" borderId="0" xfId="62" applyFont="1" applyAlignment="1">
      <alignment vertical="center"/>
    </xf>
    <xf numFmtId="169" fontId="39" fillId="0" borderId="0" xfId="62" applyNumberFormat="1" applyFont="1" applyAlignment="1">
      <alignment horizontal="right" vertical="center"/>
    </xf>
    <xf numFmtId="0" fontId="39" fillId="0" borderId="19" xfId="63" applyFont="1" applyFill="1" applyBorder="1" applyAlignment="1">
      <alignment vertical="center"/>
    </xf>
    <xf numFmtId="169" fontId="39" fillId="0" borderId="19" xfId="63" applyNumberFormat="1" applyFont="1" applyFill="1" applyBorder="1" applyAlignment="1">
      <alignment horizontal="right" vertical="center"/>
    </xf>
    <xf numFmtId="4" fontId="39" fillId="0" borderId="19" xfId="63" applyNumberFormat="1" applyFont="1" applyFill="1" applyBorder="1" applyAlignment="1">
      <alignment horizontal="right" vertical="center"/>
    </xf>
    <xf numFmtId="4" fontId="39" fillId="0" borderId="19" xfId="63" applyNumberFormat="1" applyFont="1" applyFill="1" applyBorder="1" applyAlignment="1">
      <alignment horizontal="center" vertical="center"/>
    </xf>
    <xf numFmtId="0" fontId="39" fillId="0" borderId="0" xfId="63" applyFont="1" applyFill="1" applyBorder="1" applyAlignment="1">
      <alignment vertical="center"/>
    </xf>
    <xf numFmtId="169" fontId="39" fillId="0" borderId="0" xfId="63" applyNumberFormat="1" applyFont="1" applyFill="1" applyBorder="1" applyAlignment="1">
      <alignment horizontal="right" vertical="center"/>
    </xf>
    <xf numFmtId="4" fontId="39" fillId="0" borderId="0" xfId="63" applyNumberFormat="1" applyFont="1" applyFill="1" applyBorder="1" applyAlignment="1">
      <alignment horizontal="right" vertical="center"/>
    </xf>
    <xf numFmtId="4" fontId="39" fillId="0" borderId="0" xfId="63" applyNumberFormat="1" applyFont="1" applyFill="1" applyAlignment="1">
      <alignment horizontal="center" vertical="center"/>
    </xf>
    <xf numFmtId="0" fontId="20" fillId="0" borderId="0" xfId="63" applyNumberFormat="1" applyFont="1" applyFill="1" applyBorder="1" applyAlignment="1" applyProtection="1">
      <alignment vertical="center" wrapText="1"/>
    </xf>
    <xf numFmtId="0" fontId="20" fillId="0" borderId="0" xfId="63" applyNumberFormat="1" applyFont="1" applyFill="1" applyBorder="1" applyAlignment="1" applyProtection="1">
      <alignment horizontal="center" vertical="center"/>
    </xf>
    <xf numFmtId="4" fontId="37" fillId="0" borderId="17" xfId="63" applyNumberFormat="1" applyFont="1" applyFill="1" applyBorder="1" applyAlignment="1" applyProtection="1">
      <alignment horizontal="center" vertical="center" wrapText="1"/>
    </xf>
    <xf numFmtId="4" fontId="39" fillId="0" borderId="17" xfId="63" applyNumberFormat="1" applyFont="1" applyFill="1" applyBorder="1" applyAlignment="1" applyProtection="1">
      <alignment horizontal="center" vertical="center"/>
    </xf>
    <xf numFmtId="0" fontId="39" fillId="0" borderId="19" xfId="63" applyNumberFormat="1" applyFont="1" applyFill="1" applyBorder="1" applyAlignment="1" applyProtection="1">
      <alignment vertical="center" wrapText="1"/>
    </xf>
    <xf numFmtId="0" fontId="39" fillId="0" borderId="19" xfId="63" applyNumberFormat="1" applyFont="1" applyFill="1" applyBorder="1" applyAlignment="1" applyProtection="1">
      <alignment horizontal="center" vertical="center"/>
    </xf>
    <xf numFmtId="0" fontId="39" fillId="0" borderId="19" xfId="63" applyNumberFormat="1" applyFont="1" applyFill="1" applyBorder="1" applyAlignment="1" applyProtection="1">
      <alignment vertical="center"/>
    </xf>
    <xf numFmtId="0" fontId="37" fillId="0" borderId="0" xfId="63" applyFont="1" applyAlignment="1">
      <alignment horizontal="center" vertical="center" wrapText="1"/>
    </xf>
    <xf numFmtId="0" fontId="37" fillId="0" borderId="17" xfId="63" applyNumberFormat="1" applyFont="1" applyFill="1" applyBorder="1" applyAlignment="1" applyProtection="1">
      <alignment horizontal="center" vertical="center" wrapText="1"/>
    </xf>
    <xf numFmtId="4" fontId="20" fillId="0" borderId="17" xfId="63" applyNumberFormat="1" applyFont="1" applyFill="1" applyBorder="1" applyAlignment="1" applyProtection="1">
      <alignment horizontal="right" vertical="center" wrapText="1"/>
    </xf>
    <xf numFmtId="0" fontId="39" fillId="0" borderId="17" xfId="63" applyFont="1" applyFill="1" applyBorder="1" applyAlignment="1">
      <alignment vertical="center" wrapText="1"/>
    </xf>
    <xf numFmtId="4" fontId="39" fillId="0" borderId="17" xfId="63" applyNumberFormat="1" applyFont="1" applyBorder="1" applyAlignment="1">
      <alignment horizontal="center" vertical="center"/>
    </xf>
    <xf numFmtId="0" fontId="39" fillId="0" borderId="0" xfId="62" applyFont="1" applyFill="1" applyAlignment="1">
      <alignment vertical="center"/>
    </xf>
    <xf numFmtId="169" fontId="39" fillId="0" borderId="0" xfId="62" applyNumberFormat="1" applyFont="1" applyFill="1" applyAlignment="1">
      <alignment horizontal="right" vertical="center"/>
    </xf>
    <xf numFmtId="4" fontId="39" fillId="0" borderId="17" xfId="63" applyNumberFormat="1" applyFont="1" applyFill="1" applyBorder="1" applyAlignment="1" applyProtection="1">
      <alignment horizontal="right" vertical="center"/>
    </xf>
    <xf numFmtId="0" fontId="39" fillId="0" borderId="19" xfId="63" applyFont="1" applyFill="1" applyBorder="1" applyAlignment="1">
      <alignment vertical="center" wrapText="1"/>
    </xf>
    <xf numFmtId="169" fontId="39" fillId="0" borderId="19" xfId="63" applyNumberFormat="1" applyFont="1" applyFill="1" applyBorder="1" applyAlignment="1">
      <alignment horizontal="center" vertical="center"/>
    </xf>
    <xf numFmtId="4" fontId="39" fillId="0" borderId="19" xfId="63" applyNumberFormat="1" applyFont="1" applyFill="1" applyBorder="1" applyAlignment="1" applyProtection="1">
      <alignment horizontal="center" vertical="center"/>
    </xf>
    <xf numFmtId="4" fontId="39" fillId="0" borderId="19" xfId="63" applyNumberFormat="1" applyFont="1" applyBorder="1" applyAlignment="1">
      <alignment horizontal="center" vertical="center"/>
    </xf>
    <xf numFmtId="0" fontId="39" fillId="0" borderId="0" xfId="63" applyFont="1" applyFill="1" applyBorder="1" applyAlignment="1">
      <alignment vertical="center" wrapText="1"/>
    </xf>
    <xf numFmtId="169" fontId="39" fillId="0" borderId="0" xfId="63" applyNumberFormat="1" applyFont="1" applyFill="1" applyBorder="1" applyAlignment="1">
      <alignment horizontal="center" vertical="center"/>
    </xf>
    <xf numFmtId="4" fontId="39" fillId="0" borderId="0" xfId="63" applyNumberFormat="1" applyFont="1" applyFill="1" applyBorder="1" applyAlignment="1" applyProtection="1">
      <alignment horizontal="center" vertical="center"/>
    </xf>
    <xf numFmtId="4" fontId="39" fillId="0" borderId="0" xfId="63" applyNumberFormat="1" applyFont="1" applyAlignment="1">
      <alignment horizontal="center" vertical="center"/>
    </xf>
    <xf numFmtId="0" fontId="39" fillId="0" borderId="0" xfId="63" applyNumberFormat="1" applyFont="1" applyFill="1" applyBorder="1" applyAlignment="1" applyProtection="1">
      <alignment horizontal="center" vertical="center" wrapText="1"/>
    </xf>
    <xf numFmtId="43" fontId="44" fillId="0" borderId="17" xfId="64" applyFont="1" applyFill="1" applyBorder="1" applyAlignment="1" applyProtection="1">
      <alignment horizontal="right" vertical="center"/>
    </xf>
    <xf numFmtId="0" fontId="39" fillId="0" borderId="17" xfId="63" applyFont="1" applyBorder="1" applyAlignment="1">
      <alignment vertical="center" wrapText="1"/>
    </xf>
    <xf numFmtId="169" fontId="39" fillId="0" borderId="17" xfId="63" applyNumberFormat="1" applyFont="1" applyBorder="1" applyAlignment="1">
      <alignment horizontal="right" vertical="center"/>
    </xf>
    <xf numFmtId="4" fontId="39" fillId="0" borderId="17" xfId="63" applyNumberFormat="1" applyFont="1" applyBorder="1" applyAlignment="1">
      <alignment horizontal="right" vertical="center"/>
    </xf>
    <xf numFmtId="4" fontId="39" fillId="0" borderId="17" xfId="0" applyNumberFormat="1" applyFont="1" applyBorder="1" applyAlignment="1">
      <alignment horizontal="center" vertical="center"/>
    </xf>
    <xf numFmtId="169" fontId="39" fillId="0" borderId="0" xfId="0" applyNumberFormat="1" applyFont="1" applyAlignment="1">
      <alignment horizontal="right" vertical="center"/>
    </xf>
    <xf numFmtId="0" fontId="36" fillId="0" borderId="19" xfId="63" applyFont="1" applyFill="1" applyBorder="1" applyAlignment="1">
      <alignment vertical="center"/>
    </xf>
    <xf numFmtId="0" fontId="39" fillId="0" borderId="0" xfId="63" applyNumberFormat="1" applyFont="1" applyFill="1" applyBorder="1" applyAlignment="1" applyProtection="1">
      <alignment vertical="center" wrapText="1"/>
    </xf>
    <xf numFmtId="0" fontId="39" fillId="0" borderId="0" xfId="63" applyNumberFormat="1" applyFont="1" applyFill="1" applyBorder="1" applyAlignment="1" applyProtection="1">
      <alignment horizontal="center" vertical="center"/>
    </xf>
    <xf numFmtId="0" fontId="36" fillId="0" borderId="0" xfId="63" applyFont="1" applyFill="1" applyBorder="1" applyAlignment="1">
      <alignment vertical="center"/>
    </xf>
    <xf numFmtId="0" fontId="36" fillId="0" borderId="0" xfId="63" applyFont="1" applyAlignment="1">
      <alignment horizontal="right" vertical="center" wrapText="1"/>
    </xf>
    <xf numFmtId="169" fontId="36" fillId="0" borderId="0" xfId="63" applyNumberFormat="1" applyFont="1" applyAlignment="1">
      <alignment horizontal="center" vertical="center"/>
    </xf>
    <xf numFmtId="169" fontId="36" fillId="0" borderId="0" xfId="63" applyNumberFormat="1" applyFont="1" applyAlignment="1">
      <alignment horizontal="right" vertical="center"/>
    </xf>
    <xf numFmtId="41" fontId="36" fillId="0" borderId="0" xfId="62" applyNumberFormat="1" applyFont="1" applyFill="1" applyBorder="1" applyAlignment="1" applyProtection="1">
      <alignment vertical="center"/>
    </xf>
    <xf numFmtId="0" fontId="37" fillId="0" borderId="20" xfId="62" applyNumberFormat="1" applyFont="1" applyFill="1" applyBorder="1" applyAlignment="1" applyProtection="1">
      <alignment horizontal="center" vertical="center" wrapText="1"/>
    </xf>
    <xf numFmtId="0" fontId="20" fillId="0" borderId="20" xfId="62" applyNumberFormat="1" applyFont="1" applyFill="1" applyBorder="1" applyAlignment="1" applyProtection="1">
      <alignment horizontal="center" vertical="center"/>
    </xf>
    <xf numFmtId="0" fontId="37" fillId="0" borderId="17" xfId="62" applyFont="1" applyFill="1" applyBorder="1" applyAlignment="1">
      <alignment horizontal="right" vertical="center" wrapText="1"/>
    </xf>
    <xf numFmtId="169" fontId="37" fillId="0" borderId="17" xfId="62" applyNumberFormat="1" applyFont="1" applyFill="1" applyBorder="1" applyAlignment="1">
      <alignment horizontal="center" vertical="center"/>
    </xf>
    <xf numFmtId="169" fontId="37" fillId="0" borderId="17" xfId="62" applyNumberFormat="1" applyFont="1" applyFill="1" applyBorder="1" applyAlignment="1">
      <alignment vertical="center"/>
    </xf>
    <xf numFmtId="0" fontId="39" fillId="0" borderId="17" xfId="62" applyFont="1" applyFill="1" applyBorder="1" applyAlignment="1">
      <alignment vertical="center" wrapText="1"/>
    </xf>
    <xf numFmtId="41" fontId="39" fillId="0" borderId="17" xfId="62" applyNumberFormat="1" applyFont="1" applyFill="1" applyBorder="1" applyAlignment="1">
      <alignment horizontal="right" vertical="center"/>
    </xf>
    <xf numFmtId="41" fontId="39" fillId="0" borderId="17" xfId="62" applyNumberFormat="1" applyFont="1" applyFill="1" applyBorder="1" applyAlignment="1">
      <alignment horizontal="center" vertical="center"/>
    </xf>
    <xf numFmtId="0" fontId="39" fillId="0" borderId="19" xfId="62" applyFont="1" applyFill="1" applyBorder="1" applyAlignment="1">
      <alignment vertical="center" wrapText="1"/>
    </xf>
    <xf numFmtId="169" fontId="39" fillId="0" borderId="19" xfId="62" applyNumberFormat="1" applyFont="1" applyFill="1" applyBorder="1" applyAlignment="1">
      <alignment horizontal="right" vertical="center"/>
    </xf>
    <xf numFmtId="41" fontId="39" fillId="0" borderId="19" xfId="62" applyNumberFormat="1" applyFont="1" applyFill="1" applyBorder="1" applyAlignment="1">
      <alignment horizontal="right" vertical="center"/>
    </xf>
    <xf numFmtId="41" fontId="39" fillId="0" borderId="19" xfId="62" applyNumberFormat="1" applyFont="1" applyFill="1" applyBorder="1" applyAlignment="1">
      <alignment horizontal="center" vertical="center"/>
    </xf>
    <xf numFmtId="0" fontId="39" fillId="0" borderId="0" xfId="62" applyFont="1" applyFill="1" applyBorder="1" applyAlignment="1">
      <alignment vertical="center" wrapText="1"/>
    </xf>
    <xf numFmtId="169" fontId="39" fillId="0" borderId="0" xfId="62" applyNumberFormat="1" applyFont="1" applyFill="1" applyBorder="1" applyAlignment="1">
      <alignment horizontal="right" vertical="center"/>
    </xf>
    <xf numFmtId="41" fontId="39" fillId="0" borderId="0" xfId="62" applyNumberFormat="1" applyFont="1" applyFill="1" applyBorder="1" applyAlignment="1">
      <alignment horizontal="right" vertical="center"/>
    </xf>
    <xf numFmtId="41" fontId="39" fillId="0" borderId="0" xfId="62" applyNumberFormat="1" applyFont="1" applyFill="1" applyBorder="1" applyAlignment="1">
      <alignment horizontal="center" vertical="center"/>
    </xf>
    <xf numFmtId="0" fontId="37" fillId="0" borderId="17" xfId="62" applyFont="1" applyFill="1" applyBorder="1" applyAlignment="1">
      <alignment horizontal="center" vertical="center" wrapText="1"/>
    </xf>
    <xf numFmtId="0" fontId="37" fillId="0" borderId="17" xfId="62" applyFont="1" applyFill="1" applyBorder="1" applyAlignment="1">
      <alignment vertical="center" wrapText="1"/>
    </xf>
    <xf numFmtId="0" fontId="39" fillId="0" borderId="17" xfId="62" applyFont="1" applyBorder="1" applyAlignment="1">
      <alignment vertical="center" wrapText="1"/>
    </xf>
    <xf numFmtId="41" fontId="39" fillId="0" borderId="17" xfId="62" applyNumberFormat="1" applyFont="1" applyBorder="1" applyAlignment="1">
      <alignment horizontal="right" vertical="center"/>
    </xf>
    <xf numFmtId="41" fontId="39" fillId="0" borderId="17" xfId="62" applyNumberFormat="1" applyFont="1" applyBorder="1" applyAlignment="1">
      <alignment horizontal="center" vertical="center"/>
    </xf>
    <xf numFmtId="0" fontId="39" fillId="0" borderId="19" xfId="62" applyNumberFormat="1" applyFont="1" applyFill="1" applyBorder="1" applyAlignment="1" applyProtection="1">
      <alignment vertical="center" wrapText="1"/>
    </xf>
    <xf numFmtId="0" fontId="39" fillId="0" borderId="19" xfId="62" applyNumberFormat="1" applyFont="1" applyFill="1" applyBorder="1" applyAlignment="1" applyProtection="1">
      <alignment horizontal="center" vertical="center"/>
    </xf>
    <xf numFmtId="41" fontId="39" fillId="0" borderId="19" xfId="62" applyNumberFormat="1" applyFont="1" applyFill="1" applyBorder="1" applyAlignment="1" applyProtection="1">
      <alignment vertical="center"/>
    </xf>
    <xf numFmtId="41" fontId="39" fillId="0" borderId="17" xfId="62" applyNumberFormat="1" applyFont="1" applyFill="1" applyBorder="1" applyAlignment="1" applyProtection="1">
      <alignment vertical="center"/>
    </xf>
    <xf numFmtId="0" fontId="37" fillId="0" borderId="17" xfId="62" applyNumberFormat="1" applyFont="1" applyFill="1" applyBorder="1" applyAlignment="1" applyProtection="1">
      <alignment horizontal="center" vertical="center" wrapText="1"/>
    </xf>
    <xf numFmtId="0" fontId="37" fillId="0" borderId="17" xfId="62" applyFont="1" applyFill="1" applyBorder="1" applyAlignment="1">
      <alignment horizontal="center" vertical="center"/>
    </xf>
    <xf numFmtId="0" fontId="36" fillId="0" borderId="17" xfId="62" applyFont="1" applyFill="1" applyBorder="1" applyAlignment="1">
      <alignment horizontal="center" vertical="center" wrapText="1"/>
    </xf>
    <xf numFmtId="169" fontId="36" fillId="0" borderId="17" xfId="62" applyNumberFormat="1" applyFont="1" applyFill="1" applyBorder="1" applyAlignment="1">
      <alignment horizontal="right" vertical="center"/>
    </xf>
    <xf numFmtId="169" fontId="36" fillId="0" borderId="17" xfId="62" applyNumberFormat="1" applyFont="1" applyFill="1" applyBorder="1" applyAlignment="1">
      <alignment horizontal="center" vertical="center"/>
    </xf>
    <xf numFmtId="0" fontId="39" fillId="0" borderId="0" xfId="62" applyNumberFormat="1" applyFont="1" applyFill="1" applyBorder="1" applyAlignment="1" applyProtection="1">
      <alignment horizontal="center" vertical="center"/>
    </xf>
    <xf numFmtId="41" fontId="39" fillId="0" borderId="0" xfId="62" applyNumberFormat="1" applyFont="1" applyFill="1" applyBorder="1" applyAlignment="1" applyProtection="1">
      <alignment vertical="center"/>
    </xf>
    <xf numFmtId="0" fontId="39" fillId="0" borderId="0" xfId="63" applyNumberFormat="1" applyFont="1" applyFill="1" applyBorder="1" applyAlignment="1" applyProtection="1"/>
    <xf numFmtId="0" fontId="39" fillId="0" borderId="0" xfId="62" applyNumberFormat="1" applyFont="1" applyFill="1" applyBorder="1" applyAlignment="1" applyProtection="1"/>
    <xf numFmtId="0" fontId="39" fillId="0" borderId="11" xfId="62" applyNumberFormat="1" applyFont="1" applyFill="1" applyBorder="1" applyAlignment="1" applyProtection="1">
      <alignment wrapText="1"/>
    </xf>
    <xf numFmtId="0" fontId="39" fillId="0" borderId="11" xfId="62" applyNumberFormat="1" applyFont="1" applyFill="1" applyBorder="1" applyAlignment="1" applyProtection="1"/>
    <xf numFmtId="0" fontId="39" fillId="0" borderId="11" xfId="62" applyNumberFormat="1" applyFont="1" applyFill="1" applyBorder="1" applyAlignment="1" applyProtection="1">
      <alignment horizontal="center"/>
    </xf>
    <xf numFmtId="169" fontId="37" fillId="0" borderId="17" xfId="63" applyNumberFormat="1" applyFont="1" applyFill="1" applyBorder="1" applyAlignment="1" applyProtection="1">
      <alignment horizontal="right" vertical="center" wrapText="1"/>
    </xf>
    <xf numFmtId="43" fontId="37" fillId="0" borderId="17" xfId="65" applyFont="1" applyFill="1" applyBorder="1" applyAlignment="1" applyProtection="1">
      <alignment horizontal="right" vertical="center" wrapText="1"/>
    </xf>
    <xf numFmtId="0" fontId="38" fillId="0" borderId="17" xfId="63" applyNumberFormat="1" applyFont="1" applyFill="1" applyBorder="1" applyAlignment="1" applyProtection="1">
      <alignment horizontal="center" vertical="center" wrapText="1"/>
    </xf>
    <xf numFmtId="169" fontId="38" fillId="0" borderId="17" xfId="63" applyNumberFormat="1" applyFont="1" applyFill="1" applyBorder="1" applyAlignment="1" applyProtection="1">
      <alignment horizontal="right" vertical="center" wrapText="1"/>
    </xf>
    <xf numFmtId="43" fontId="38" fillId="0" borderId="17" xfId="65" applyFont="1" applyFill="1" applyBorder="1" applyAlignment="1" applyProtection="1">
      <alignment horizontal="right" vertical="center" wrapText="1"/>
    </xf>
    <xf numFmtId="4" fontId="38" fillId="0" borderId="17" xfId="63" applyNumberFormat="1" applyFont="1" applyFill="1" applyBorder="1" applyAlignment="1" applyProtection="1">
      <alignment horizontal="right" vertical="center" wrapText="1"/>
    </xf>
    <xf numFmtId="4" fontId="39" fillId="0" borderId="17" xfId="63" applyNumberFormat="1" applyFont="1" applyFill="1" applyBorder="1" applyAlignment="1" applyProtection="1">
      <alignment horizontal="center"/>
    </xf>
    <xf numFmtId="4" fontId="39" fillId="0" borderId="17" xfId="62" applyNumberFormat="1" applyFont="1" applyFill="1" applyBorder="1" applyAlignment="1" applyProtection="1">
      <alignment horizontal="center" vertical="center"/>
    </xf>
    <xf numFmtId="4" fontId="39" fillId="0" borderId="19" xfId="62" applyNumberFormat="1" applyFont="1" applyFill="1" applyBorder="1" applyAlignment="1" applyProtection="1">
      <alignment horizontal="center" vertical="center"/>
    </xf>
    <xf numFmtId="0" fontId="39" fillId="0" borderId="0" xfId="62" applyFont="1" applyFill="1" applyAlignment="1">
      <alignment vertical="center" wrapText="1"/>
    </xf>
    <xf numFmtId="4" fontId="39" fillId="0" borderId="0" xfId="63" applyNumberFormat="1" applyFont="1" applyFill="1" applyBorder="1" applyAlignment="1">
      <alignment horizontal="center" vertical="center"/>
    </xf>
    <xf numFmtId="4" fontId="39" fillId="0" borderId="0" xfId="62" applyNumberFormat="1" applyFont="1" applyFill="1" applyBorder="1" applyAlignment="1" applyProtection="1">
      <alignment horizontal="center" vertical="center"/>
    </xf>
    <xf numFmtId="0" fontId="39" fillId="0" borderId="0" xfId="62" applyNumberFormat="1" applyFont="1" applyFill="1" applyBorder="1" applyAlignment="1" applyProtection="1">
      <alignment wrapText="1"/>
    </xf>
    <xf numFmtId="0" fontId="39" fillId="0" borderId="0" xfId="62" applyNumberFormat="1" applyFont="1" applyFill="1" applyBorder="1" applyAlignment="1" applyProtection="1">
      <alignment horizontal="center"/>
    </xf>
    <xf numFmtId="4" fontId="37" fillId="0" borderId="17" xfId="63" applyNumberFormat="1" applyFont="1" applyFill="1" applyBorder="1" applyAlignment="1" applyProtection="1">
      <alignment vertical="center" wrapText="1"/>
    </xf>
    <xf numFmtId="2" fontId="20" fillId="0" borderId="17" xfId="63" applyNumberFormat="1" applyFont="1" applyFill="1" applyBorder="1" applyAlignment="1" applyProtection="1">
      <alignment horizontal="center" vertical="center"/>
    </xf>
    <xf numFmtId="169" fontId="39" fillId="0" borderId="17" xfId="63" applyNumberFormat="1" applyFont="1" applyBorder="1" applyAlignment="1">
      <alignment vertical="center"/>
    </xf>
    <xf numFmtId="4" fontId="39" fillId="0" borderId="17" xfId="63" applyNumberFormat="1" applyFont="1" applyFill="1" applyBorder="1" applyAlignment="1">
      <alignment vertical="center"/>
    </xf>
    <xf numFmtId="2" fontId="39" fillId="0" borderId="17" xfId="63" applyNumberFormat="1" applyFont="1" applyFill="1" applyBorder="1" applyAlignment="1" applyProtection="1">
      <alignment horizontal="center" vertical="center"/>
    </xf>
    <xf numFmtId="169" fontId="39" fillId="0" borderId="17" xfId="63" applyNumberFormat="1" applyFont="1" applyFill="1" applyBorder="1" applyAlignment="1">
      <alignment vertical="center"/>
    </xf>
    <xf numFmtId="0" fontId="39" fillId="0" borderId="19" xfId="63" applyFont="1" applyBorder="1" applyAlignment="1">
      <alignment vertical="center" wrapText="1"/>
    </xf>
    <xf numFmtId="169" fontId="39" fillId="0" borderId="19" xfId="63" applyNumberFormat="1" applyFont="1" applyBorder="1" applyAlignment="1">
      <alignment vertical="center"/>
    </xf>
    <xf numFmtId="172" fontId="39" fillId="0" borderId="19" xfId="63" applyNumberFormat="1" applyFont="1" applyFill="1" applyBorder="1" applyAlignment="1">
      <alignment vertical="center"/>
    </xf>
    <xf numFmtId="2" fontId="39" fillId="0" borderId="19" xfId="63" applyNumberFormat="1" applyFont="1" applyFill="1" applyBorder="1" applyAlignment="1" applyProtection="1">
      <alignment horizontal="center" vertical="center"/>
    </xf>
    <xf numFmtId="0" fontId="39" fillId="0" borderId="0" xfId="63" applyFont="1" applyBorder="1" applyAlignment="1">
      <alignment vertical="center" wrapText="1"/>
    </xf>
    <xf numFmtId="169" fontId="39" fillId="0" borderId="0" xfId="63" applyNumberFormat="1" applyFont="1" applyBorder="1" applyAlignment="1">
      <alignment vertical="center"/>
    </xf>
    <xf numFmtId="172" fontId="39" fillId="0" borderId="0" xfId="63" applyNumberFormat="1" applyFont="1" applyFill="1" applyBorder="1" applyAlignment="1">
      <alignment vertical="center"/>
    </xf>
    <xf numFmtId="2" fontId="39" fillId="0" borderId="0" xfId="63" applyNumberFormat="1" applyFont="1" applyFill="1" applyBorder="1" applyAlignment="1" applyProtection="1">
      <alignment horizontal="center" vertical="center"/>
    </xf>
    <xf numFmtId="4" fontId="20" fillId="0" borderId="17" xfId="63" applyNumberFormat="1" applyFont="1" applyFill="1" applyBorder="1" applyAlignment="1" applyProtection="1">
      <alignment vertical="center" wrapText="1"/>
    </xf>
    <xf numFmtId="4" fontId="20" fillId="0" borderId="17" xfId="63" applyNumberFormat="1" applyFont="1" applyFill="1" applyBorder="1" applyAlignment="1" applyProtection="1">
      <alignment horizontal="center"/>
    </xf>
    <xf numFmtId="169" fontId="39" fillId="0" borderId="19" xfId="63" applyNumberFormat="1" applyFont="1" applyFill="1" applyBorder="1" applyAlignment="1">
      <alignment vertical="center"/>
    </xf>
    <xf numFmtId="4" fontId="39" fillId="0" borderId="19" xfId="63" applyNumberFormat="1" applyFont="1" applyFill="1" applyBorder="1" applyAlignment="1">
      <alignment vertical="center"/>
    </xf>
    <xf numFmtId="169" fontId="39" fillId="0" borderId="0" xfId="63" applyNumberFormat="1" applyFont="1" applyFill="1" applyBorder="1" applyAlignment="1">
      <alignment vertical="center"/>
    </xf>
    <xf numFmtId="4" fontId="39" fillId="0" borderId="0" xfId="63" applyNumberFormat="1" applyFont="1" applyFill="1" applyBorder="1" applyAlignment="1">
      <alignment vertical="center"/>
    </xf>
    <xf numFmtId="0" fontId="20" fillId="0" borderId="17" xfId="63" applyNumberFormat="1" applyFont="1" applyFill="1" applyBorder="1" applyAlignment="1" applyProtection="1">
      <alignment vertical="center"/>
    </xf>
    <xf numFmtId="169" fontId="38" fillId="0" borderId="17" xfId="62" applyNumberFormat="1" applyFont="1" applyFill="1" applyBorder="1" applyAlignment="1">
      <alignment vertical="center"/>
    </xf>
    <xf numFmtId="4" fontId="38" fillId="0" borderId="17" xfId="63" applyNumberFormat="1" applyFont="1" applyFill="1" applyBorder="1" applyAlignment="1" applyProtection="1">
      <alignment vertical="center" wrapText="1"/>
    </xf>
    <xf numFmtId="0" fontId="45" fillId="0" borderId="17" xfId="63" applyNumberFormat="1" applyFont="1" applyFill="1" applyBorder="1" applyAlignment="1" applyProtection="1">
      <alignment vertical="center"/>
    </xf>
    <xf numFmtId="4" fontId="39" fillId="0" borderId="17" xfId="63" applyNumberFormat="1" applyFont="1" applyFill="1" applyBorder="1" applyAlignment="1" applyProtection="1">
      <alignment vertical="center"/>
    </xf>
    <xf numFmtId="4" fontId="39" fillId="0" borderId="19" xfId="63" applyNumberFormat="1" applyFont="1" applyFill="1" applyBorder="1" applyAlignment="1" applyProtection="1">
      <alignment vertical="center"/>
    </xf>
    <xf numFmtId="4" fontId="39" fillId="0" borderId="0" xfId="63" applyNumberFormat="1" applyFont="1" applyFill="1" applyBorder="1" applyAlignment="1" applyProtection="1">
      <alignment vertical="center"/>
    </xf>
    <xf numFmtId="0" fontId="20" fillId="0" borderId="11" xfId="62" applyNumberFormat="1" applyFont="1" applyFill="1" applyBorder="1" applyAlignment="1" applyProtection="1">
      <alignment wrapText="1"/>
    </xf>
    <xf numFmtId="0" fontId="20" fillId="0" borderId="11" xfId="62" applyNumberFormat="1" applyFont="1" applyFill="1" applyBorder="1" applyAlignment="1" applyProtection="1"/>
    <xf numFmtId="0" fontId="20" fillId="0" borderId="11" xfId="62" applyNumberFormat="1" applyFont="1" applyFill="1" applyBorder="1" applyAlignment="1" applyProtection="1">
      <alignment horizontal="center"/>
    </xf>
    <xf numFmtId="0" fontId="20" fillId="0" borderId="17" xfId="63" applyFont="1" applyFill="1" applyBorder="1" applyAlignment="1">
      <alignment vertical="center" wrapText="1"/>
    </xf>
    <xf numFmtId="169" fontId="20" fillId="0" borderId="17" xfId="63" applyNumberFormat="1" applyFont="1" applyFill="1" applyBorder="1" applyAlignment="1">
      <alignment vertical="center"/>
    </xf>
    <xf numFmtId="4" fontId="20" fillId="0" borderId="17" xfId="63" applyNumberFormat="1" applyFont="1" applyFill="1" applyBorder="1" applyAlignment="1">
      <alignment vertical="center"/>
    </xf>
    <xf numFmtId="0" fontId="20" fillId="0" borderId="19" xfId="63" applyFont="1" applyFill="1" applyBorder="1" applyAlignment="1">
      <alignment vertical="center" wrapText="1"/>
    </xf>
    <xf numFmtId="169" fontId="20" fillId="0" borderId="19" xfId="63" applyNumberFormat="1" applyFont="1" applyFill="1" applyBorder="1" applyAlignment="1">
      <alignment vertical="center"/>
    </xf>
    <xf numFmtId="4" fontId="20" fillId="0" borderId="19" xfId="63" applyNumberFormat="1" applyFont="1" applyFill="1" applyBorder="1" applyAlignment="1">
      <alignment vertical="center"/>
    </xf>
    <xf numFmtId="4" fontId="20" fillId="0" borderId="19" xfId="63" applyNumberFormat="1" applyFont="1" applyFill="1" applyBorder="1" applyAlignment="1" applyProtection="1">
      <alignment horizontal="center" vertical="center"/>
    </xf>
    <xf numFmtId="0" fontId="36" fillId="0" borderId="0" xfId="62" applyFont="1" applyAlignment="1">
      <alignment horizontal="right" vertical="center" wrapText="1"/>
    </xf>
    <xf numFmtId="169" fontId="36" fillId="0" borderId="0" xfId="62" applyNumberFormat="1" applyFont="1" applyAlignment="1">
      <alignment horizontal="right" vertical="center"/>
    </xf>
    <xf numFmtId="0" fontId="20" fillId="0" borderId="0" xfId="62" applyNumberFormat="1" applyFont="1" applyFill="1" applyBorder="1" applyAlignment="1" applyProtection="1">
      <alignment horizontal="center" vertical="center"/>
    </xf>
    <xf numFmtId="41" fontId="20" fillId="0" borderId="0" xfId="62" applyNumberFormat="1" applyFont="1" applyFill="1" applyBorder="1" applyAlignment="1" applyProtection="1">
      <alignment horizontal="center" vertical="center"/>
    </xf>
    <xf numFmtId="0" fontId="20" fillId="0" borderId="0" xfId="62" applyNumberFormat="1" applyFont="1" applyFill="1" applyBorder="1" applyAlignment="1" applyProtection="1">
      <alignment vertical="center" wrapText="1"/>
    </xf>
    <xf numFmtId="41" fontId="20" fillId="0" borderId="0" xfId="62" applyNumberFormat="1" applyFont="1" applyFill="1" applyBorder="1" applyAlignment="1" applyProtection="1">
      <alignment vertical="center"/>
    </xf>
    <xf numFmtId="0" fontId="20" fillId="0" borderId="0" xfId="62" applyFont="1" applyFill="1" applyAlignment="1">
      <alignment horizontal="right" vertical="center"/>
    </xf>
    <xf numFmtId="0" fontId="20" fillId="0" borderId="20" xfId="62" applyNumberFormat="1" applyFont="1" applyFill="1" applyBorder="1" applyAlignment="1" applyProtection="1">
      <alignment horizontal="center" vertical="center" wrapText="1"/>
    </xf>
    <xf numFmtId="0" fontId="20" fillId="0" borderId="20" xfId="62" applyNumberFormat="1" applyFont="1" applyFill="1" applyBorder="1" applyAlignment="1" applyProtection="1">
      <alignment horizontal="center" vertical="center" wrapText="1"/>
    </xf>
    <xf numFmtId="41" fontId="20" fillId="0" borderId="20" xfId="62" applyNumberFormat="1" applyFont="1" applyFill="1" applyBorder="1" applyAlignment="1" applyProtection="1">
      <alignment horizontal="center" vertical="center" wrapText="1"/>
    </xf>
    <xf numFmtId="0" fontId="20" fillId="0" borderId="20" xfId="62" applyFont="1" applyFill="1" applyBorder="1" applyAlignment="1">
      <alignment horizontal="center" vertical="center"/>
    </xf>
    <xf numFmtId="0" fontId="20" fillId="0" borderId="11" xfId="62" applyNumberFormat="1" applyFont="1" applyFill="1" applyBorder="1" applyAlignment="1" applyProtection="1">
      <alignment horizontal="center" vertical="center" wrapText="1"/>
    </xf>
    <xf numFmtId="41" fontId="20" fillId="0" borderId="11" xfId="62" applyNumberFormat="1" applyFont="1" applyFill="1" applyBorder="1" applyAlignment="1" applyProtection="1">
      <alignment horizontal="center" vertical="center" wrapText="1"/>
    </xf>
    <xf numFmtId="0" fontId="20" fillId="0" borderId="11" xfId="62" applyFont="1" applyFill="1" applyBorder="1" applyAlignment="1">
      <alignment horizontal="center" vertical="center"/>
    </xf>
    <xf numFmtId="41" fontId="37" fillId="0" borderId="17" xfId="62" applyNumberFormat="1" applyFont="1" applyFill="1" applyBorder="1" applyAlignment="1">
      <alignment horizontal="right" vertical="center"/>
    </xf>
    <xf numFmtId="41" fontId="20" fillId="0" borderId="17" xfId="62" applyNumberFormat="1" applyFont="1" applyFill="1" applyBorder="1" applyAlignment="1">
      <alignment horizontal="right" vertical="center"/>
    </xf>
    <xf numFmtId="0" fontId="20" fillId="0" borderId="17" xfId="62" applyFont="1" applyFill="1" applyBorder="1" applyAlignment="1">
      <alignment horizontal="right" vertical="center" wrapText="1"/>
    </xf>
    <xf numFmtId="169" fontId="20" fillId="0" borderId="17" xfId="62" applyNumberFormat="1" applyFont="1" applyFill="1" applyBorder="1" applyAlignment="1">
      <alignment horizontal="right" vertical="center"/>
    </xf>
    <xf numFmtId="0" fontId="20" fillId="0" borderId="17" xfId="62" applyFont="1" applyFill="1" applyBorder="1" applyAlignment="1">
      <alignment vertical="center" wrapText="1"/>
    </xf>
    <xf numFmtId="0" fontId="20" fillId="0" borderId="19" xfId="62" applyNumberFormat="1" applyFont="1" applyFill="1" applyBorder="1" applyAlignment="1" applyProtection="1">
      <alignment vertical="center" wrapText="1"/>
    </xf>
    <xf numFmtId="0" fontId="20" fillId="0" borderId="19" xfId="62" applyNumberFormat="1" applyFont="1" applyFill="1" applyBorder="1" applyAlignment="1" applyProtection="1">
      <alignment vertical="center"/>
    </xf>
    <xf numFmtId="41" fontId="20" fillId="0" borderId="19" xfId="62" applyNumberFormat="1" applyFont="1" applyFill="1" applyBorder="1" applyAlignment="1" applyProtection="1">
      <alignment vertical="center"/>
    </xf>
    <xf numFmtId="0" fontId="20" fillId="0" borderId="0" xfId="63" applyNumberFormat="1" applyFont="1" applyFill="1" applyBorder="1" applyAlignment="1" applyProtection="1">
      <alignment horizontal="center" vertical="center"/>
    </xf>
    <xf numFmtId="0" fontId="20" fillId="0" borderId="0" xfId="63" applyNumberFormat="1" applyFont="1" applyFill="1" applyBorder="1" applyAlignment="1" applyProtection="1">
      <alignment vertical="center"/>
    </xf>
    <xf numFmtId="41" fontId="20" fillId="0" borderId="0" xfId="63" applyNumberFormat="1" applyFont="1" applyFill="1" applyBorder="1" applyAlignment="1" applyProtection="1">
      <alignment vertical="center"/>
    </xf>
    <xf numFmtId="0" fontId="20" fillId="0" borderId="0" xfId="63" applyFont="1" applyFill="1" applyAlignment="1">
      <alignment horizontal="right" vertical="center"/>
    </xf>
    <xf numFmtId="0" fontId="20" fillId="0" borderId="20" xfId="63" applyNumberFormat="1" applyFont="1" applyFill="1" applyBorder="1" applyAlignment="1" applyProtection="1">
      <alignment horizontal="center" vertical="center" wrapText="1"/>
    </xf>
    <xf numFmtId="0" fontId="20" fillId="0" borderId="20" xfId="63" applyNumberFormat="1" applyFont="1" applyFill="1" applyBorder="1" applyAlignment="1" applyProtection="1">
      <alignment horizontal="center" vertical="center"/>
    </xf>
    <xf numFmtId="0" fontId="20" fillId="0" borderId="11" xfId="63" applyNumberFormat="1" applyFont="1" applyFill="1" applyBorder="1" applyAlignment="1" applyProtection="1">
      <alignment horizontal="center" vertical="center" wrapText="1"/>
    </xf>
    <xf numFmtId="0" fontId="37" fillId="0" borderId="0" xfId="62" applyNumberFormat="1" applyFont="1" applyFill="1" applyBorder="1" applyAlignment="1" applyProtection="1">
      <alignment vertical="center"/>
    </xf>
    <xf numFmtId="169" fontId="20" fillId="0" borderId="17" xfId="63" applyNumberFormat="1" applyFont="1" applyFill="1" applyBorder="1" applyAlignment="1">
      <alignment horizontal="right" vertical="center"/>
    </xf>
    <xf numFmtId="41" fontId="20" fillId="0" borderId="17" xfId="63" applyNumberFormat="1" applyFont="1" applyFill="1" applyBorder="1" applyAlignment="1">
      <alignment horizontal="right" vertical="center"/>
    </xf>
    <xf numFmtId="169" fontId="20" fillId="0" borderId="19" xfId="63" applyNumberFormat="1" applyFont="1" applyFill="1" applyBorder="1" applyAlignment="1">
      <alignment horizontal="right" vertical="center"/>
    </xf>
    <xf numFmtId="41" fontId="20" fillId="0" borderId="19" xfId="63" applyNumberFormat="1" applyFont="1" applyFill="1" applyBorder="1" applyAlignment="1">
      <alignment horizontal="right" vertical="center"/>
    </xf>
    <xf numFmtId="0" fontId="20" fillId="0" borderId="0" xfId="63" applyFont="1" applyFill="1" applyAlignment="1">
      <alignment vertical="center" wrapText="1"/>
    </xf>
    <xf numFmtId="169" fontId="20" fillId="0" borderId="0" xfId="63" applyNumberFormat="1" applyFont="1" applyFill="1" applyAlignment="1">
      <alignment horizontal="right" vertical="center"/>
    </xf>
    <xf numFmtId="41" fontId="20" fillId="0" borderId="0" xfId="63" applyNumberFormat="1" applyFont="1" applyFill="1" applyAlignment="1">
      <alignment horizontal="right" vertical="center"/>
    </xf>
    <xf numFmtId="41" fontId="37" fillId="0" borderId="17" xfId="63" applyNumberFormat="1" applyFont="1" applyFill="1" applyBorder="1" applyAlignment="1">
      <alignment horizontal="right" vertical="center"/>
    </xf>
    <xf numFmtId="4" fontId="20" fillId="0" borderId="0" xfId="62" applyNumberFormat="1" applyFont="1" applyFill="1" applyBorder="1" applyAlignment="1" applyProtection="1">
      <alignment horizontal="center" vertical="center"/>
    </xf>
    <xf numFmtId="0" fontId="20" fillId="0" borderId="0" xfId="62" applyNumberFormat="1" applyFont="1" applyFill="1" applyBorder="1" applyAlignment="1" applyProtection="1">
      <alignment horizontal="center" vertical="center"/>
    </xf>
    <xf numFmtId="4" fontId="37" fillId="0" borderId="12" xfId="62" applyNumberFormat="1" applyFont="1" applyFill="1" applyBorder="1" applyAlignment="1" applyProtection="1">
      <alignment horizontal="center" vertical="center"/>
    </xf>
    <xf numFmtId="4" fontId="37" fillId="0" borderId="16" xfId="62" applyNumberFormat="1" applyFont="1" applyFill="1" applyBorder="1" applyAlignment="1" applyProtection="1">
      <alignment horizontal="center" vertical="center"/>
    </xf>
    <xf numFmtId="4" fontId="37" fillId="0" borderId="20" xfId="62" applyNumberFormat="1" applyFont="1" applyFill="1" applyBorder="1" applyAlignment="1" applyProtection="1">
      <alignment horizontal="center" vertical="center" wrapText="1"/>
    </xf>
    <xf numFmtId="4" fontId="20" fillId="0" borderId="11" xfId="62" applyNumberFormat="1" applyFont="1" applyFill="1" applyBorder="1" applyAlignment="1" applyProtection="1">
      <alignment horizontal="center" vertical="center"/>
    </xf>
    <xf numFmtId="0" fontId="37" fillId="0" borderId="17" xfId="62" applyFont="1" applyFill="1" applyBorder="1" applyAlignment="1">
      <alignment horizontal="right" vertical="center"/>
    </xf>
    <xf numFmtId="4" fontId="37" fillId="0" borderId="17" xfId="62" applyNumberFormat="1" applyFont="1" applyFill="1" applyBorder="1" applyAlignment="1">
      <alignment vertical="center"/>
    </xf>
    <xf numFmtId="4" fontId="37" fillId="0" borderId="17" xfId="62" applyNumberFormat="1" applyFont="1" applyFill="1" applyBorder="1" applyAlignment="1" applyProtection="1">
      <alignment horizontal="center" vertical="center"/>
    </xf>
    <xf numFmtId="0" fontId="20" fillId="0" borderId="17" xfId="62" applyFont="1" applyFill="1" applyBorder="1" applyAlignment="1">
      <alignment horizontal="right" vertical="center"/>
    </xf>
    <xf numFmtId="169" fontId="20" fillId="0" borderId="17" xfId="62" applyNumberFormat="1" applyFont="1" applyFill="1" applyBorder="1" applyAlignment="1">
      <alignment vertical="center"/>
    </xf>
    <xf numFmtId="4" fontId="20" fillId="0" borderId="17" xfId="62" applyNumberFormat="1" applyFont="1" applyFill="1" applyBorder="1" applyAlignment="1">
      <alignment vertical="center"/>
    </xf>
    <xf numFmtId="4" fontId="20" fillId="0" borderId="17" xfId="62" applyNumberFormat="1" applyFont="1" applyFill="1" applyBorder="1" applyAlignment="1" applyProtection="1">
      <alignment horizontal="center" vertical="center"/>
    </xf>
    <xf numFmtId="0" fontId="20" fillId="0" borderId="19" xfId="62" applyFont="1" applyFill="1" applyBorder="1" applyAlignment="1">
      <alignment vertical="center" wrapText="1"/>
    </xf>
    <xf numFmtId="169" fontId="20" fillId="0" borderId="19" xfId="62" applyNumberFormat="1" applyFont="1" applyFill="1" applyBorder="1" applyAlignment="1">
      <alignment vertical="center"/>
    </xf>
    <xf numFmtId="4" fontId="20" fillId="0" borderId="19" xfId="62" applyNumberFormat="1" applyFont="1" applyFill="1" applyBorder="1" applyAlignment="1">
      <alignment vertical="center"/>
    </xf>
    <xf numFmtId="4" fontId="20" fillId="0" borderId="19" xfId="62" applyNumberFormat="1" applyFont="1" applyFill="1" applyBorder="1" applyAlignment="1" applyProtection="1">
      <alignment horizontal="center" vertical="center"/>
    </xf>
    <xf numFmtId="0" fontId="20" fillId="0" borderId="0" xfId="62" applyFont="1" applyFill="1" applyBorder="1" applyAlignment="1">
      <alignment vertical="center" wrapText="1"/>
    </xf>
    <xf numFmtId="169" fontId="20" fillId="0" borderId="0" xfId="62" applyNumberFormat="1" applyFont="1" applyFill="1" applyBorder="1" applyAlignment="1">
      <alignment vertical="center"/>
    </xf>
    <xf numFmtId="4" fontId="20" fillId="0" borderId="0" xfId="62" applyNumberFormat="1" applyFont="1" applyFill="1" applyBorder="1" applyAlignment="1">
      <alignment vertical="center"/>
    </xf>
    <xf numFmtId="169" fontId="20" fillId="0" borderId="0" xfId="62" applyNumberFormat="1" applyFont="1" applyFill="1" applyBorder="1" applyAlignment="1">
      <alignment horizontal="right" vertical="center"/>
    </xf>
    <xf numFmtId="0" fontId="20" fillId="0" borderId="11" xfId="62" applyNumberFormat="1" applyFont="1" applyFill="1" applyBorder="1" applyAlignment="1" applyProtection="1">
      <alignment horizontal="center" vertical="center"/>
    </xf>
    <xf numFmtId="0" fontId="20" fillId="0" borderId="11" xfId="0" applyNumberFormat="1" applyFont="1" applyFill="1" applyBorder="1" applyAlignment="1" applyProtection="1">
      <alignment horizontal="center" vertical="center"/>
    </xf>
    <xf numFmtId="4" fontId="20" fillId="0" borderId="17" xfId="62" applyNumberFormat="1" applyFont="1" applyFill="1" applyBorder="1" applyAlignment="1" applyProtection="1">
      <alignment vertical="center"/>
    </xf>
    <xf numFmtId="169" fontId="20" fillId="0" borderId="19" xfId="62" applyNumberFormat="1" applyFont="1" applyFill="1" applyBorder="1" applyAlignment="1">
      <alignment horizontal="right" vertical="center"/>
    </xf>
    <xf numFmtId="0" fontId="37" fillId="0" borderId="17" xfId="62" applyNumberFormat="1" applyFont="1" applyFill="1" applyBorder="1" applyAlignment="1" applyProtection="1">
      <alignment horizontal="right" vertical="center"/>
    </xf>
    <xf numFmtId="169" fontId="37" fillId="0" borderId="17" xfId="0" applyNumberFormat="1" applyFont="1" applyFill="1" applyBorder="1" applyAlignment="1" applyProtection="1">
      <alignment horizontal="center" vertical="center"/>
    </xf>
    <xf numFmtId="4" fontId="37" fillId="0" borderId="17" xfId="62" applyNumberFormat="1" applyFont="1" applyFill="1" applyBorder="1" applyAlignment="1" applyProtection="1">
      <alignment horizontal="right" vertical="center"/>
    </xf>
    <xf numFmtId="4" fontId="20" fillId="0" borderId="19" xfId="62" applyNumberFormat="1" applyFont="1" applyFill="1" applyBorder="1" applyAlignment="1" applyProtection="1">
      <alignment vertical="center"/>
    </xf>
    <xf numFmtId="0" fontId="20" fillId="0" borderId="23" xfId="62" applyFont="1" applyFill="1" applyBorder="1" applyAlignment="1">
      <alignment vertical="center" wrapText="1"/>
    </xf>
    <xf numFmtId="169" fontId="20" fillId="0" borderId="23" xfId="62" applyNumberFormat="1" applyFont="1" applyFill="1" applyBorder="1" applyAlignment="1">
      <alignment vertical="center"/>
    </xf>
    <xf numFmtId="4" fontId="20" fillId="0" borderId="23" xfId="62" applyNumberFormat="1" applyFont="1" applyFill="1" applyBorder="1" applyAlignment="1" applyProtection="1">
      <alignment vertical="center"/>
    </xf>
    <xf numFmtId="4" fontId="20" fillId="0" borderId="23" xfId="62" applyNumberFormat="1" applyFont="1" applyFill="1" applyBorder="1" applyAlignment="1" applyProtection="1">
      <alignment horizontal="center" vertical="center"/>
    </xf>
    <xf numFmtId="4" fontId="20" fillId="0" borderId="0" xfId="62" applyNumberFormat="1" applyFont="1" applyFill="1" applyBorder="1" applyAlignment="1" applyProtection="1">
      <alignment vertical="center"/>
    </xf>
    <xf numFmtId="0" fontId="20" fillId="0" borderId="11" xfId="62" applyFont="1" applyFill="1" applyBorder="1" applyAlignment="1">
      <alignment vertical="center" wrapText="1"/>
    </xf>
    <xf numFmtId="169" fontId="20" fillId="0" borderId="11" xfId="62" applyNumberFormat="1" applyFont="1" applyFill="1" applyBorder="1" applyAlignment="1">
      <alignment vertical="center"/>
    </xf>
    <xf numFmtId="4" fontId="20" fillId="0" borderId="11" xfId="62" applyNumberFormat="1" applyFont="1" applyFill="1" applyBorder="1" applyAlignment="1" applyProtection="1">
      <alignment vertical="center"/>
    </xf>
    <xf numFmtId="43" fontId="20" fillId="0" borderId="19" xfId="66" applyFont="1" applyFill="1" applyBorder="1" applyAlignment="1" applyProtection="1">
      <alignment vertical="center"/>
    </xf>
    <xf numFmtId="170" fontId="20" fillId="0" borderId="0" xfId="62" applyNumberFormat="1" applyFont="1" applyFill="1" applyBorder="1" applyAlignment="1" applyProtection="1">
      <alignment vertical="center"/>
    </xf>
    <xf numFmtId="0" fontId="4" fillId="0" borderId="0" xfId="67" applyFont="1" applyAlignment="1">
      <alignment horizontal="center"/>
    </xf>
    <xf numFmtId="0" fontId="3" fillId="0" borderId="0" xfId="67" applyAlignment="1"/>
    <xf numFmtId="173" fontId="4" fillId="0" borderId="0" xfId="67" applyNumberFormat="1" applyFont="1" applyAlignment="1">
      <alignment horizontal="center"/>
    </xf>
    <xf numFmtId="0" fontId="5" fillId="0" borderId="0" xfId="67" applyFont="1" applyAlignment="1">
      <alignment horizontal="center"/>
    </xf>
    <xf numFmtId="0" fontId="6" fillId="0" borderId="0" xfId="67" applyFont="1" applyAlignment="1">
      <alignment wrapText="1"/>
    </xf>
    <xf numFmtId="0" fontId="6" fillId="0" borderId="0" xfId="67" applyFont="1" applyAlignment="1"/>
    <xf numFmtId="0" fontId="7" fillId="0" borderId="21" xfId="4" applyFont="1" applyBorder="1" applyAlignment="1">
      <alignment horizontal="center" vertical="center"/>
    </xf>
    <xf numFmtId="0" fontId="7" fillId="0" borderId="41" xfId="4" applyFont="1" applyBorder="1" applyAlignment="1">
      <alignment horizontal="center" vertical="center"/>
    </xf>
    <xf numFmtId="0" fontId="3" fillId="0" borderId="0" xfId="4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7" fillId="0" borderId="36" xfId="4" applyFont="1" applyBorder="1" applyAlignment="1">
      <alignment horizontal="center" vertical="center"/>
    </xf>
    <xf numFmtId="0" fontId="7" fillId="0" borderId="37" xfId="4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7" fillId="0" borderId="12" xfId="4" applyFont="1" applyBorder="1" applyAlignment="1">
      <alignment horizontal="center" vertical="center"/>
    </xf>
    <xf numFmtId="0" fontId="7" fillId="0" borderId="20" xfId="4" applyFont="1" applyBorder="1" applyAlignment="1">
      <alignment horizontal="center" vertical="center"/>
    </xf>
    <xf numFmtId="0" fontId="9" fillId="0" borderId="11" xfId="67" applyFont="1" applyBorder="1" applyAlignment="1">
      <alignment wrapText="1"/>
    </xf>
    <xf numFmtId="3" fontId="9" fillId="0" borderId="41" xfId="67" applyNumberFormat="1" applyFont="1" applyBorder="1" applyAlignment="1"/>
    <xf numFmtId="3" fontId="9" fillId="0" borderId="35" xfId="67" applyNumberFormat="1" applyFont="1" applyBorder="1" applyAlignment="1"/>
    <xf numFmtId="3" fontId="3" fillId="0" borderId="0" xfId="67" applyNumberFormat="1" applyAlignment="1"/>
    <xf numFmtId="0" fontId="8" fillId="0" borderId="17" xfId="67" applyFont="1" applyBorder="1" applyAlignment="1">
      <alignment wrapText="1"/>
    </xf>
    <xf numFmtId="3" fontId="8" fillId="0" borderId="22" xfId="67" applyNumberFormat="1" applyFont="1" applyBorder="1" applyAlignment="1"/>
    <xf numFmtId="0" fontId="8" fillId="0" borderId="17" xfId="67" applyFont="1" applyBorder="1" applyAlignment="1"/>
    <xf numFmtId="3" fontId="8" fillId="0" borderId="22" xfId="1" applyNumberFormat="1" applyFont="1" applyBorder="1" applyAlignment="1"/>
    <xf numFmtId="3" fontId="8" fillId="0" borderId="17" xfId="67" applyNumberFormat="1" applyFont="1" applyBorder="1" applyAlignment="1">
      <alignment horizontal="right" wrapText="1"/>
    </xf>
    <xf numFmtId="43" fontId="3" fillId="0" borderId="0" xfId="67" applyNumberFormat="1" applyAlignment="1"/>
    <xf numFmtId="0" fontId="12" fillId="0" borderId="17" xfId="67" applyFont="1" applyBorder="1" applyAlignment="1">
      <alignment wrapText="1"/>
    </xf>
    <xf numFmtId="3" fontId="9" fillId="0" borderId="35" xfId="1" applyNumberFormat="1" applyFont="1" applyBorder="1" applyAlignment="1"/>
    <xf numFmtId="3" fontId="9" fillId="0" borderId="17" xfId="67" applyNumberFormat="1" applyFont="1" applyBorder="1" applyAlignment="1">
      <alignment horizontal="right" wrapText="1"/>
    </xf>
    <xf numFmtId="3" fontId="8" fillId="0" borderId="22" xfId="1" applyNumberFormat="1" applyFont="1" applyFill="1" applyBorder="1" applyAlignment="1"/>
    <xf numFmtId="3" fontId="8" fillId="0" borderId="22" xfId="1" applyNumberFormat="1" applyFont="1" applyFill="1" applyBorder="1" applyAlignment="1">
      <alignment wrapText="1"/>
    </xf>
    <xf numFmtId="3" fontId="8" fillId="0" borderId="22" xfId="1" applyNumberFormat="1" applyFont="1" applyBorder="1" applyAlignment="1">
      <alignment wrapText="1"/>
    </xf>
    <xf numFmtId="43" fontId="0" fillId="0" borderId="0" xfId="1" applyFont="1" applyAlignment="1"/>
    <xf numFmtId="3" fontId="8" fillId="0" borderId="22" xfId="67" applyNumberFormat="1" applyFont="1" applyBorder="1" applyAlignment="1">
      <alignment wrapText="1"/>
    </xf>
    <xf numFmtId="0" fontId="3" fillId="0" borderId="19" xfId="67" applyFont="1" applyBorder="1" applyAlignment="1">
      <alignment wrapText="1"/>
    </xf>
    <xf numFmtId="3" fontId="3" fillId="0" borderId="36" xfId="67" applyNumberFormat="1" applyFont="1" applyBorder="1" applyAlignment="1"/>
    <xf numFmtId="0" fontId="3" fillId="0" borderId="19" xfId="67" applyFont="1" applyBorder="1" applyAlignment="1"/>
    <xf numFmtId="0" fontId="14" fillId="0" borderId="23" xfId="67" applyFont="1" applyBorder="1" applyAlignment="1"/>
    <xf numFmtId="0" fontId="14" fillId="0" borderId="0" xfId="67" applyFont="1" applyAlignment="1">
      <alignment wrapText="1"/>
    </xf>
    <xf numFmtId="0" fontId="14" fillId="0" borderId="0" xfId="67" applyFont="1" applyAlignment="1"/>
    <xf numFmtId="0" fontId="3" fillId="0" borderId="0" xfId="67" applyFont="1" applyAlignment="1">
      <alignment wrapText="1"/>
    </xf>
    <xf numFmtId="0" fontId="3" fillId="0" borderId="0" xfId="67" applyFont="1" applyAlignment="1"/>
    <xf numFmtId="0" fontId="3" fillId="0" borderId="0" xfId="67" applyAlignment="1">
      <alignment wrapText="1"/>
    </xf>
    <xf numFmtId="0" fontId="49" fillId="0" borderId="0" xfId="71" applyFont="1" applyAlignment="1">
      <alignment horizontal="center" vertical="center"/>
    </xf>
    <xf numFmtId="0" fontId="48" fillId="0" borderId="0" xfId="71"/>
    <xf numFmtId="0" fontId="18" fillId="0" borderId="0" xfId="71" applyFont="1" applyBorder="1" applyAlignment="1">
      <alignment horizontal="center" vertical="center"/>
    </xf>
    <xf numFmtId="0" fontId="18" fillId="0" borderId="38" xfId="71" applyFont="1" applyBorder="1" applyAlignment="1">
      <alignment horizontal="center" vertical="center"/>
    </xf>
    <xf numFmtId="0" fontId="3" fillId="35" borderId="0" xfId="71" applyFont="1" applyFill="1" applyBorder="1" applyAlignment="1">
      <alignment horizontal="center" vertical="center" wrapText="1"/>
    </xf>
    <xf numFmtId="0" fontId="18" fillId="35" borderId="0" xfId="71" applyFont="1" applyFill="1" applyBorder="1" applyAlignment="1">
      <alignment horizontal="center" vertical="center" wrapText="1"/>
    </xf>
    <xf numFmtId="0" fontId="23" fillId="0" borderId="24" xfId="71" applyFont="1" applyFill="1" applyBorder="1" applyAlignment="1">
      <alignment horizontal="center" vertical="center" wrapText="1"/>
    </xf>
    <xf numFmtId="0" fontId="50" fillId="0" borderId="24" xfId="71" applyFont="1" applyFill="1" applyBorder="1" applyAlignment="1">
      <alignment horizontal="center" vertical="center" wrapText="1"/>
    </xf>
    <xf numFmtId="0" fontId="51" fillId="0" borderId="24" xfId="71" applyFont="1" applyFill="1" applyBorder="1" applyAlignment="1">
      <alignment horizontal="center" vertical="center" wrapText="1"/>
    </xf>
    <xf numFmtId="0" fontId="52" fillId="36" borderId="42" xfId="71" applyFont="1" applyFill="1" applyBorder="1" applyAlignment="1">
      <alignment horizontal="left" vertical="center"/>
    </xf>
    <xf numFmtId="0" fontId="53" fillId="36" borderId="42" xfId="71" applyFont="1" applyFill="1" applyBorder="1" applyAlignment="1">
      <alignment horizontal="left" wrapText="1"/>
    </xf>
    <xf numFmtId="164" fontId="53" fillId="36" borderId="42" xfId="71" applyNumberFormat="1" applyFont="1" applyFill="1" applyBorder="1" applyAlignment="1">
      <alignment horizontal="right"/>
    </xf>
    <xf numFmtId="0" fontId="23" fillId="36" borderId="42" xfId="71" applyFont="1" applyFill="1" applyBorder="1" applyAlignment="1">
      <alignment horizontal="center" vertical="center"/>
    </xf>
    <xf numFmtId="0" fontId="23" fillId="36" borderId="42" xfId="71" applyFont="1" applyFill="1" applyBorder="1"/>
    <xf numFmtId="0" fontId="5" fillId="37" borderId="0" xfId="40" applyFont="1" applyFill="1" applyBorder="1" applyAlignment="1">
      <alignment horizontal="center" vertical="center"/>
    </xf>
    <xf numFmtId="0" fontId="5" fillId="37" borderId="0" xfId="40" applyFont="1" applyFill="1" applyBorder="1" applyAlignment="1">
      <alignment vertical="center"/>
    </xf>
    <xf numFmtId="0" fontId="3" fillId="37" borderId="0" xfId="40" applyFont="1" applyFill="1" applyBorder="1" applyAlignment="1">
      <alignment vertical="center" wrapText="1"/>
    </xf>
    <xf numFmtId="164" fontId="3" fillId="37" borderId="0" xfId="2" applyNumberFormat="1" applyFont="1" applyFill="1" applyBorder="1" applyAlignment="1">
      <alignment vertical="center" wrapText="1"/>
    </xf>
    <xf numFmtId="0" fontId="3" fillId="37" borderId="0" xfId="40" applyFont="1" applyFill="1" applyBorder="1" applyAlignment="1">
      <alignment horizontal="center" vertical="center" wrapText="1"/>
    </xf>
    <xf numFmtId="0" fontId="3" fillId="37" borderId="0" xfId="40" applyFont="1" applyFill="1" applyBorder="1" applyAlignment="1">
      <alignment horizontal="center" vertical="center"/>
    </xf>
    <xf numFmtId="174" fontId="3" fillId="37" borderId="0" xfId="40" applyNumberFormat="1" applyFont="1" applyFill="1" applyBorder="1" applyAlignment="1">
      <alignment horizontal="center" vertical="center"/>
    </xf>
    <xf numFmtId="0" fontId="3" fillId="37" borderId="0" xfId="40" applyNumberFormat="1" applyFont="1" applyFill="1" applyBorder="1" applyAlignment="1">
      <alignment horizontal="center" vertical="center"/>
    </xf>
    <xf numFmtId="0" fontId="5" fillId="37" borderId="0" xfId="51" applyFont="1" applyFill="1" applyBorder="1" applyAlignment="1">
      <alignment vertical="center" wrapText="1"/>
    </xf>
    <xf numFmtId="164" fontId="3" fillId="37" borderId="0" xfId="14" applyNumberFormat="1" applyFont="1" applyFill="1" applyBorder="1" applyAlignment="1">
      <alignment vertical="center" wrapText="1"/>
    </xf>
    <xf numFmtId="9" fontId="3" fillId="37" borderId="0" xfId="40" applyNumberFormat="1" applyFont="1" applyFill="1" applyBorder="1" applyAlignment="1">
      <alignment horizontal="center" vertical="center" wrapText="1"/>
    </xf>
    <xf numFmtId="9" fontId="3" fillId="37" borderId="0" xfId="40" applyNumberFormat="1" applyFont="1" applyFill="1" applyBorder="1" applyAlignment="1">
      <alignment horizontal="center" vertical="center"/>
    </xf>
    <xf numFmtId="10" fontId="3" fillId="37" borderId="0" xfId="40" applyNumberFormat="1" applyFont="1" applyFill="1" applyBorder="1" applyAlignment="1">
      <alignment horizontal="center" vertical="center" wrapText="1"/>
    </xf>
    <xf numFmtId="0" fontId="5" fillId="37" borderId="0" xfId="51" applyFont="1" applyFill="1" applyBorder="1" applyAlignment="1">
      <alignment vertical="top" wrapText="1"/>
    </xf>
    <xf numFmtId="15" fontId="3" fillId="37" borderId="0" xfId="40" applyNumberFormat="1" applyFont="1" applyFill="1" applyBorder="1" applyAlignment="1">
      <alignment horizontal="center" vertical="center"/>
    </xf>
    <xf numFmtId="0" fontId="5" fillId="38" borderId="0" xfId="40" applyFont="1" applyFill="1" applyBorder="1" applyAlignment="1">
      <alignment horizontal="center" vertical="center"/>
    </xf>
    <xf numFmtId="0" fontId="5" fillId="38" borderId="0" xfId="40" applyFont="1" applyFill="1" applyBorder="1" applyAlignment="1">
      <alignment vertical="center"/>
    </xf>
    <xf numFmtId="0" fontId="3" fillId="38" borderId="0" xfId="40" applyFont="1" applyFill="1" applyBorder="1" applyAlignment="1">
      <alignment vertical="center" wrapText="1"/>
    </xf>
    <xf numFmtId="164" fontId="3" fillId="38" borderId="0" xfId="14" applyNumberFormat="1" applyFont="1" applyFill="1" applyBorder="1" applyAlignment="1">
      <alignment vertical="center" wrapText="1"/>
    </xf>
    <xf numFmtId="10" fontId="3" fillId="38" borderId="0" xfId="40" applyNumberFormat="1" applyFont="1" applyFill="1" applyBorder="1" applyAlignment="1">
      <alignment horizontal="center" vertical="center" wrapText="1"/>
    </xf>
    <xf numFmtId="0" fontId="3" fillId="38" borderId="0" xfId="40" applyFont="1" applyFill="1" applyBorder="1" applyAlignment="1">
      <alignment horizontal="center" vertical="center"/>
    </xf>
    <xf numFmtId="174" fontId="3" fillId="38" borderId="0" xfId="40" applyNumberFormat="1" applyFont="1" applyFill="1" applyBorder="1" applyAlignment="1">
      <alignment horizontal="center" vertical="center"/>
    </xf>
    <xf numFmtId="0" fontId="3" fillId="38" borderId="0" xfId="40" applyNumberFormat="1" applyFont="1" applyFill="1" applyBorder="1" applyAlignment="1">
      <alignment horizontal="center" vertical="center"/>
    </xf>
    <xf numFmtId="15" fontId="3" fillId="38" borderId="0" xfId="40" applyNumberFormat="1" applyFont="1" applyFill="1" applyBorder="1" applyAlignment="1">
      <alignment horizontal="center" vertical="center"/>
    </xf>
    <xf numFmtId="0" fontId="5" fillId="38" borderId="0" xfId="51" applyFont="1" applyFill="1" applyBorder="1" applyAlignment="1">
      <alignment vertical="center" wrapText="1"/>
    </xf>
    <xf numFmtId="0" fontId="54" fillId="36" borderId="42" xfId="71" applyFont="1" applyFill="1" applyBorder="1" applyAlignment="1">
      <alignment horizontal="left" vertical="center"/>
    </xf>
    <xf numFmtId="164" fontId="3" fillId="38" borderId="0" xfId="2" applyNumberFormat="1" applyFont="1" applyFill="1" applyBorder="1" applyAlignment="1">
      <alignment vertical="center" wrapText="1"/>
    </xf>
    <xf numFmtId="0" fontId="48" fillId="0" borderId="0" xfId="71" applyFill="1"/>
    <xf numFmtId="0" fontId="5" fillId="38" borderId="0" xfId="40" applyFont="1" applyFill="1" applyBorder="1" applyAlignment="1">
      <alignment horizontal="center" vertical="top"/>
    </xf>
    <xf numFmtId="0" fontId="5" fillId="0" borderId="0" xfId="40" applyFont="1" applyFill="1" applyBorder="1" applyAlignment="1">
      <alignment horizontal="center" vertical="top"/>
    </xf>
    <xf numFmtId="0" fontId="5" fillId="0" borderId="0" xfId="40" applyFont="1" applyFill="1" applyBorder="1" applyAlignment="1">
      <alignment vertical="center"/>
    </xf>
    <xf numFmtId="0" fontId="3" fillId="0" borderId="0" xfId="40" applyFont="1" applyFill="1" applyBorder="1" applyAlignment="1">
      <alignment vertical="center" wrapText="1"/>
    </xf>
    <xf numFmtId="164" fontId="3" fillId="0" borderId="0" xfId="14" applyNumberFormat="1" applyFont="1" applyFill="1" applyBorder="1" applyAlignment="1">
      <alignment vertical="center" wrapText="1"/>
    </xf>
    <xf numFmtId="0" fontId="3" fillId="0" borderId="0" xfId="40" applyFont="1" applyFill="1" applyBorder="1" applyAlignment="1">
      <alignment horizontal="center" vertical="center"/>
    </xf>
    <xf numFmtId="174" fontId="3" fillId="0" borderId="0" xfId="40" applyNumberFormat="1" applyFont="1" applyFill="1" applyBorder="1" applyAlignment="1">
      <alignment horizontal="center" vertical="center"/>
    </xf>
    <xf numFmtId="0" fontId="3" fillId="0" borderId="0" xfId="40" applyNumberFormat="1" applyFont="1" applyFill="1" applyBorder="1" applyAlignment="1">
      <alignment horizontal="center" vertical="center"/>
    </xf>
    <xf numFmtId="0" fontId="5" fillId="0" borderId="0" xfId="51" applyFont="1" applyBorder="1" applyAlignment="1">
      <alignment vertical="center" wrapText="1"/>
    </xf>
    <xf numFmtId="0" fontId="5" fillId="0" borderId="24" xfId="40" applyFont="1" applyFill="1" applyBorder="1" applyAlignment="1">
      <alignment horizontal="center" vertical="center"/>
    </xf>
    <xf numFmtId="0" fontId="5" fillId="0" borderId="24" xfId="40" applyFont="1" applyFill="1" applyBorder="1" applyAlignment="1">
      <alignment vertical="center"/>
    </xf>
    <xf numFmtId="0" fontId="3" fillId="0" borderId="24" xfId="40" applyFont="1" applyFill="1" applyBorder="1" applyAlignment="1">
      <alignment vertical="center" wrapText="1"/>
    </xf>
    <xf numFmtId="43" fontId="3" fillId="0" borderId="24" xfId="14" applyFont="1" applyFill="1" applyBorder="1" applyAlignment="1">
      <alignment vertical="center" wrapText="1"/>
    </xf>
    <xf numFmtId="0" fontId="3" fillId="0" borderId="24" xfId="40" applyFont="1" applyFill="1" applyBorder="1" applyAlignment="1">
      <alignment horizontal="center" vertical="center"/>
    </xf>
    <xf numFmtId="174" fontId="3" fillId="0" borderId="24" xfId="40" applyNumberFormat="1" applyFont="1" applyFill="1" applyBorder="1" applyAlignment="1">
      <alignment horizontal="center" vertical="center"/>
    </xf>
    <xf numFmtId="0" fontId="3" fillId="0" borderId="24" xfId="40" applyNumberFormat="1" applyFont="1" applyFill="1" applyBorder="1" applyAlignment="1">
      <alignment horizontal="center" vertical="center"/>
    </xf>
    <xf numFmtId="0" fontId="5" fillId="0" borderId="24" xfId="51" applyFont="1" applyFill="1" applyBorder="1" applyAlignment="1">
      <alignment vertical="center" wrapText="1"/>
    </xf>
    <xf numFmtId="0" fontId="3" fillId="0" borderId="0" xfId="40" applyFont="1" applyBorder="1" applyAlignment="1">
      <alignment horizontal="left" vertical="center" wrapText="1"/>
    </xf>
    <xf numFmtId="0" fontId="3" fillId="0" borderId="0" xfId="40" applyFont="1" applyFill="1" applyBorder="1" applyAlignment="1">
      <alignment horizontal="left" vertical="center" wrapText="1"/>
    </xf>
    <xf numFmtId="0" fontId="3" fillId="0" borderId="0" xfId="40" applyFont="1" applyBorder="1" applyAlignment="1">
      <alignment vertical="center"/>
    </xf>
    <xf numFmtId="0" fontId="48" fillId="0" borderId="0" xfId="71" applyAlignment="1">
      <alignment horizontal="center" vertical="center"/>
    </xf>
    <xf numFmtId="0" fontId="5" fillId="0" borderId="0" xfId="40" applyFont="1" applyBorder="1" applyAlignment="1">
      <alignment vertical="center"/>
    </xf>
    <xf numFmtId="0" fontId="55" fillId="0" borderId="0" xfId="71" applyFont="1"/>
    <xf numFmtId="0" fontId="53" fillId="0" borderId="0" xfId="71" applyFont="1" applyAlignment="1">
      <alignment horizontal="left" vertical="center" wrapText="1"/>
    </xf>
    <xf numFmtId="0" fontId="53" fillId="0" borderId="0" xfId="71" applyFont="1" applyAlignment="1">
      <alignment horizontal="left" vertical="center"/>
    </xf>
    <xf numFmtId="0" fontId="52" fillId="0" borderId="0" xfId="0" applyFont="1" applyAlignment="1">
      <alignment horizontal="center" wrapText="1"/>
    </xf>
    <xf numFmtId="0" fontId="56" fillId="0" borderId="0" xfId="0" applyFont="1"/>
    <xf numFmtId="0" fontId="56" fillId="0" borderId="0" xfId="0" applyFont="1" applyFill="1"/>
    <xf numFmtId="0" fontId="56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6" fillId="0" borderId="38" xfId="0" applyFont="1" applyBorder="1"/>
    <xf numFmtId="0" fontId="4" fillId="0" borderId="38" xfId="0" applyFont="1" applyFill="1" applyBorder="1" applyAlignment="1">
      <alignment vertical="center"/>
    </xf>
    <xf numFmtId="0" fontId="4" fillId="0" borderId="38" xfId="0" applyFont="1" applyFill="1" applyBorder="1" applyAlignment="1">
      <alignment vertical="center" wrapText="1"/>
    </xf>
    <xf numFmtId="0" fontId="4" fillId="35" borderId="0" xfId="0" applyFont="1" applyFill="1" applyBorder="1" applyAlignment="1">
      <alignment horizontal="center" vertical="center"/>
    </xf>
    <xf numFmtId="0" fontId="4" fillId="35" borderId="0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vertical="center" wrapText="1"/>
    </xf>
    <xf numFmtId="0" fontId="4" fillId="39" borderId="0" xfId="0" applyFont="1" applyFill="1" applyBorder="1" applyAlignment="1">
      <alignment horizontal="left" vertical="center"/>
    </xf>
    <xf numFmtId="0" fontId="22" fillId="40" borderId="38" xfId="0" applyFont="1" applyFill="1" applyBorder="1" applyAlignment="1">
      <alignment vertical="center"/>
    </xf>
    <xf numFmtId="0" fontId="23" fillId="40" borderId="38" xfId="0" applyFont="1" applyFill="1" applyBorder="1" applyAlignment="1">
      <alignment vertical="center"/>
    </xf>
    <xf numFmtId="3" fontId="22" fillId="40" borderId="38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56" fillId="0" borderId="24" xfId="0" applyFont="1" applyBorder="1" applyAlignment="1">
      <alignment vertical="center"/>
    </xf>
    <xf numFmtId="3" fontId="57" fillId="0" borderId="24" xfId="0" applyNumberFormat="1" applyFont="1" applyBorder="1" applyAlignment="1">
      <alignment horizontal="center" vertical="center"/>
    </xf>
    <xf numFmtId="0" fontId="56" fillId="0" borderId="0" xfId="0" applyFont="1" applyBorder="1" applyAlignment="1">
      <alignment vertical="center"/>
    </xf>
    <xf numFmtId="43" fontId="56" fillId="0" borderId="0" xfId="14" applyFont="1" applyBorder="1" applyAlignment="1">
      <alignment vertical="center"/>
    </xf>
    <xf numFmtId="0" fontId="56" fillId="0" borderId="0" xfId="0" applyFont="1" applyFill="1" applyBorder="1" applyAlignment="1">
      <alignment vertical="center"/>
    </xf>
    <xf numFmtId="0" fontId="22" fillId="38" borderId="0" xfId="0" applyFont="1" applyFill="1" applyBorder="1" applyAlignment="1">
      <alignment vertical="center"/>
    </xf>
    <xf numFmtId="0" fontId="56" fillId="38" borderId="0" xfId="0" applyFont="1" applyFill="1" applyBorder="1" applyAlignment="1">
      <alignment vertical="center"/>
    </xf>
    <xf numFmtId="3" fontId="5" fillId="38" borderId="0" xfId="0" applyNumberFormat="1" applyFont="1" applyFill="1" applyBorder="1" applyAlignment="1">
      <alignment horizontal="right" vertical="center"/>
    </xf>
    <xf numFmtId="0" fontId="23" fillId="38" borderId="0" xfId="0" applyFont="1" applyFill="1" applyBorder="1" applyAlignment="1">
      <alignment vertical="center"/>
    </xf>
    <xf numFmtId="3" fontId="22" fillId="38" borderId="0" xfId="0" applyNumberFormat="1" applyFont="1" applyFill="1" applyBorder="1" applyAlignment="1">
      <alignment vertical="center"/>
    </xf>
    <xf numFmtId="0" fontId="56" fillId="0" borderId="0" xfId="0" applyFont="1" applyAlignment="1">
      <alignment vertical="center"/>
    </xf>
    <xf numFmtId="43" fontId="56" fillId="0" borderId="0" xfId="14" applyFont="1" applyAlignment="1">
      <alignment vertical="center"/>
    </xf>
    <xf numFmtId="0" fontId="56" fillId="0" borderId="0" xfId="0" applyFont="1" applyFill="1" applyAlignment="1">
      <alignment vertical="center"/>
    </xf>
    <xf numFmtId="0" fontId="22" fillId="40" borderId="24" xfId="0" applyFont="1" applyFill="1" applyBorder="1" applyAlignment="1">
      <alignment vertical="center"/>
    </xf>
    <xf numFmtId="0" fontId="23" fillId="40" borderId="24" xfId="0" applyFont="1" applyFill="1" applyBorder="1" applyAlignment="1">
      <alignment vertical="center"/>
    </xf>
    <xf numFmtId="3" fontId="22" fillId="40" borderId="24" xfId="0" applyNumberFormat="1" applyFont="1" applyFill="1" applyBorder="1" applyAlignment="1">
      <alignment horizontal="right" vertical="center"/>
    </xf>
    <xf numFmtId="3" fontId="23" fillId="38" borderId="0" xfId="0" applyNumberFormat="1" applyFont="1" applyFill="1" applyBorder="1" applyAlignment="1">
      <alignment horizontal="right" vertical="center"/>
    </xf>
    <xf numFmtId="43" fontId="56" fillId="0" borderId="0" xfId="0" applyNumberFormat="1" applyFont="1" applyAlignment="1">
      <alignment vertical="center"/>
    </xf>
    <xf numFmtId="0" fontId="23" fillId="38" borderId="0" xfId="0" applyFont="1" applyFill="1" applyBorder="1" applyAlignment="1">
      <alignment horizontal="justify" vertical="center" wrapText="1"/>
    </xf>
    <xf numFmtId="0" fontId="23" fillId="38" borderId="0" xfId="0" applyFont="1" applyFill="1" applyBorder="1" applyAlignment="1">
      <alignment horizontal="justify" vertical="center" wrapText="1"/>
    </xf>
    <xf numFmtId="17" fontId="56" fillId="0" borderId="0" xfId="0" applyNumberFormat="1" applyFont="1" applyAlignment="1">
      <alignment vertical="center"/>
    </xf>
    <xf numFmtId="0" fontId="56" fillId="0" borderId="24" xfId="0" applyFont="1" applyFill="1" applyBorder="1"/>
    <xf numFmtId="0" fontId="23" fillId="0" borderId="24" xfId="0" applyFont="1" applyFill="1" applyBorder="1"/>
    <xf numFmtId="0" fontId="23" fillId="0" borderId="0" xfId="0" applyFont="1"/>
    <xf numFmtId="0" fontId="23" fillId="0" borderId="0" xfId="0" applyFont="1" applyAlignment="1">
      <alignment horizontal="left" wrapText="1"/>
    </xf>
    <xf numFmtId="0" fontId="56" fillId="0" borderId="38" xfId="0" applyFont="1" applyBorder="1" applyAlignment="1">
      <alignment horizontal="center"/>
    </xf>
    <xf numFmtId="0" fontId="4" fillId="35" borderId="0" xfId="0" applyFont="1" applyFill="1" applyBorder="1" applyAlignment="1">
      <alignment horizontal="center" vertical="center" wrapText="1"/>
    </xf>
    <xf numFmtId="9" fontId="56" fillId="0" borderId="0" xfId="0" applyNumberFormat="1" applyFont="1" applyAlignment="1">
      <alignment vertical="center"/>
    </xf>
    <xf numFmtId="0" fontId="4" fillId="0" borderId="24" xfId="0" applyFont="1" applyFill="1" applyBorder="1" applyAlignment="1">
      <alignment vertical="center"/>
    </xf>
    <xf numFmtId="0" fontId="22" fillId="40" borderId="0" xfId="0" applyFont="1" applyFill="1" applyBorder="1" applyAlignment="1">
      <alignment vertical="center"/>
    </xf>
    <xf numFmtId="0" fontId="23" fillId="40" borderId="0" xfId="0" applyFont="1" applyFill="1" applyBorder="1" applyAlignment="1">
      <alignment vertical="center"/>
    </xf>
    <xf numFmtId="3" fontId="22" fillId="40" borderId="0" xfId="0" applyNumberFormat="1" applyFont="1" applyFill="1" applyBorder="1" applyAlignment="1">
      <alignment horizontal="right" vertical="center"/>
    </xf>
    <xf numFmtId="0" fontId="23" fillId="40" borderId="24" xfId="0" applyFont="1" applyFill="1" applyBorder="1" applyAlignment="1"/>
    <xf numFmtId="0" fontId="22" fillId="40" borderId="24" xfId="0" applyFont="1" applyFill="1" applyBorder="1" applyAlignment="1"/>
    <xf numFmtId="3" fontId="57" fillId="40" borderId="24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right" vertical="center"/>
    </xf>
    <xf numFmtId="0" fontId="56" fillId="0" borderId="0" xfId="0" applyFont="1" applyAlignment="1"/>
    <xf numFmtId="43" fontId="56" fillId="0" borderId="0" xfId="14" applyFont="1" applyAlignment="1"/>
    <xf numFmtId="3" fontId="57" fillId="0" borderId="0" xfId="0" applyNumberFormat="1" applyFont="1" applyAlignment="1">
      <alignment horizontal="center" vertical="center"/>
    </xf>
    <xf numFmtId="0" fontId="56" fillId="0" borderId="0" xfId="0" applyFont="1" applyFill="1" applyAlignment="1"/>
    <xf numFmtId="43" fontId="28" fillId="0" borderId="0" xfId="14" applyFont="1" applyAlignment="1"/>
    <xf numFmtId="0" fontId="23" fillId="0" borderId="43" xfId="0" applyFont="1" applyFill="1" applyBorder="1" applyAlignment="1"/>
    <xf numFmtId="3" fontId="23" fillId="0" borderId="43" xfId="0" applyNumberFormat="1" applyFont="1" applyFill="1" applyBorder="1" applyAlignment="1">
      <alignment horizontal="right"/>
    </xf>
    <xf numFmtId="43" fontId="28" fillId="0" borderId="0" xfId="14" applyFont="1" applyAlignment="1">
      <alignment vertical="center"/>
    </xf>
    <xf numFmtId="0" fontId="23" fillId="0" borderId="10" xfId="0" applyFont="1" applyFill="1" applyBorder="1" applyAlignment="1"/>
    <xf numFmtId="3" fontId="23" fillId="0" borderId="10" xfId="0" applyNumberFormat="1" applyFont="1" applyFill="1" applyBorder="1" applyAlignment="1">
      <alignment horizontal="right"/>
    </xf>
    <xf numFmtId="0" fontId="23" fillId="38" borderId="0" xfId="0" applyFont="1" applyFill="1" applyBorder="1" applyAlignment="1">
      <alignment horizontal="justify" vertical="center"/>
    </xf>
    <xf numFmtId="3" fontId="23" fillId="38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justify" vertical="center" wrapText="1"/>
    </xf>
    <xf numFmtId="4" fontId="23" fillId="0" borderId="0" xfId="0" applyNumberFormat="1" applyFont="1" applyFill="1" applyBorder="1" applyAlignment="1">
      <alignment vertical="center"/>
    </xf>
    <xf numFmtId="0" fontId="22" fillId="0" borderId="42" xfId="0" applyFont="1" applyFill="1" applyBorder="1" applyAlignment="1"/>
    <xf numFmtId="0" fontId="22" fillId="0" borderId="42" xfId="0" applyFont="1" applyFill="1" applyBorder="1" applyAlignment="1">
      <alignment vertical="center"/>
    </xf>
    <xf numFmtId="3" fontId="22" fillId="0" borderId="42" xfId="0" applyNumberFormat="1" applyFont="1" applyFill="1" applyBorder="1" applyAlignment="1">
      <alignment horizontal="right" vertical="center"/>
    </xf>
    <xf numFmtId="43" fontId="28" fillId="0" borderId="0" xfId="0" applyNumberFormat="1" applyFont="1" applyAlignment="1">
      <alignment vertical="center"/>
    </xf>
    <xf numFmtId="0" fontId="23" fillId="0" borderId="43" xfId="0" applyFont="1" applyFill="1" applyBorder="1" applyAlignment="1">
      <alignment vertical="center"/>
    </xf>
    <xf numFmtId="3" fontId="23" fillId="0" borderId="43" xfId="0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3" fontId="23" fillId="0" borderId="0" xfId="0" applyNumberFormat="1" applyFont="1" applyFill="1" applyBorder="1" applyAlignment="1">
      <alignment horizontal="right" vertical="center"/>
    </xf>
    <xf numFmtId="0" fontId="23" fillId="0" borderId="24" xfId="0" applyFont="1" applyFill="1" applyBorder="1" applyAlignment="1">
      <alignment vertical="center"/>
    </xf>
    <xf numFmtId="0" fontId="23" fillId="0" borderId="24" xfId="0" applyFont="1" applyFill="1" applyBorder="1" applyAlignment="1">
      <alignment horizontal="justify" vertical="center" wrapText="1"/>
    </xf>
    <xf numFmtId="3" fontId="23" fillId="0" borderId="24" xfId="0" applyNumberFormat="1" applyFont="1" applyFill="1" applyBorder="1" applyAlignment="1">
      <alignment vertical="center"/>
    </xf>
    <xf numFmtId="0" fontId="52" fillId="0" borderId="0" xfId="0" applyFont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0" fontId="56" fillId="0" borderId="38" xfId="0" applyFont="1" applyBorder="1" applyAlignment="1">
      <alignment horizontal="center" vertical="center"/>
    </xf>
    <xf numFmtId="0" fontId="4" fillId="35" borderId="0" xfId="0" applyFont="1" applyFill="1" applyBorder="1" applyAlignment="1">
      <alignment horizontal="center" wrapText="1"/>
    </xf>
    <xf numFmtId="0" fontId="4" fillId="35" borderId="0" xfId="0" applyFont="1" applyFill="1" applyBorder="1" applyAlignment="1">
      <alignment horizontal="center" wrapText="1"/>
    </xf>
    <xf numFmtId="0" fontId="4" fillId="35" borderId="0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center" vertical="top" wrapText="1"/>
    </xf>
    <xf numFmtId="0" fontId="4" fillId="35" borderId="0" xfId="0" applyFont="1" applyFill="1" applyBorder="1" applyAlignment="1">
      <alignment horizontal="right" vertical="center" wrapText="1"/>
    </xf>
    <xf numFmtId="0" fontId="4" fillId="0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4" fillId="0" borderId="24" xfId="0" applyFont="1" applyFill="1" applyBorder="1" applyAlignment="1">
      <alignment horizontal="right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22" fillId="40" borderId="38" xfId="0" applyFont="1" applyFill="1" applyBorder="1" applyAlignment="1">
      <alignment horizontal="left" vertical="center"/>
    </xf>
    <xf numFmtId="2" fontId="4" fillId="40" borderId="38" xfId="3" applyNumberFormat="1" applyFont="1" applyFill="1" applyBorder="1" applyAlignment="1">
      <alignment horizontal="center" vertical="center"/>
    </xf>
    <xf numFmtId="3" fontId="56" fillId="0" borderId="24" xfId="0" applyNumberFormat="1" applyFont="1" applyBorder="1" applyAlignment="1">
      <alignment vertical="center"/>
    </xf>
    <xf numFmtId="0" fontId="56" fillId="0" borderId="24" xfId="0" applyFont="1" applyBorder="1" applyAlignment="1">
      <alignment horizontal="center" vertical="center"/>
    </xf>
    <xf numFmtId="4" fontId="22" fillId="0" borderId="0" xfId="3" applyNumberFormat="1" applyFont="1" applyFill="1" applyAlignment="1">
      <alignment horizontal="center" vertical="center"/>
    </xf>
    <xf numFmtId="43" fontId="29" fillId="0" borderId="0" xfId="14" applyFont="1" applyAlignment="1">
      <alignment vertical="center"/>
    </xf>
    <xf numFmtId="43" fontId="57" fillId="0" borderId="0" xfId="0" applyNumberFormat="1" applyFont="1" applyAlignment="1">
      <alignment vertical="center"/>
    </xf>
    <xf numFmtId="2" fontId="56" fillId="0" borderId="0" xfId="0" applyNumberFormat="1" applyFont="1" applyAlignment="1">
      <alignment vertical="center"/>
    </xf>
    <xf numFmtId="0" fontId="23" fillId="0" borderId="38" xfId="0" applyFont="1" applyFill="1" applyBorder="1" applyAlignment="1">
      <alignment vertical="center"/>
    </xf>
    <xf numFmtId="0" fontId="22" fillId="0" borderId="38" xfId="0" applyFont="1" applyFill="1" applyBorder="1" applyAlignment="1">
      <alignment horizontal="left" vertical="center"/>
    </xf>
    <xf numFmtId="3" fontId="22" fillId="0" borderId="38" xfId="0" applyNumberFormat="1" applyFont="1" applyFill="1" applyBorder="1" applyAlignment="1">
      <alignment vertical="center"/>
    </xf>
    <xf numFmtId="2" fontId="4" fillId="0" borderId="38" xfId="3" applyNumberFormat="1" applyFont="1" applyFill="1" applyBorder="1" applyAlignment="1">
      <alignment horizontal="center" vertical="center"/>
    </xf>
    <xf numFmtId="0" fontId="22" fillId="0" borderId="24" xfId="0" applyFont="1" applyFill="1" applyBorder="1" applyAlignment="1"/>
    <xf numFmtId="0" fontId="23" fillId="0" borderId="24" xfId="0" applyFont="1" applyFill="1" applyBorder="1" applyAlignment="1"/>
    <xf numFmtId="3" fontId="23" fillId="0" borderId="24" xfId="0" applyNumberFormat="1" applyFont="1" applyFill="1" applyBorder="1" applyAlignment="1">
      <alignment horizontal="right"/>
    </xf>
    <xf numFmtId="2" fontId="4" fillId="0" borderId="24" xfId="14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3" fontId="56" fillId="0" borderId="0" xfId="0" applyNumberFormat="1" applyFont="1" applyAlignment="1"/>
    <xf numFmtId="43" fontId="29" fillId="0" borderId="0" xfId="14" applyFont="1" applyAlignment="1"/>
    <xf numFmtId="3" fontId="23" fillId="38" borderId="0" xfId="14" applyNumberFormat="1" applyFont="1" applyFill="1" applyBorder="1" applyAlignment="1">
      <alignment vertical="center"/>
    </xf>
    <xf numFmtId="3" fontId="23" fillId="38" borderId="0" xfId="14" applyNumberFormat="1" applyFont="1" applyFill="1" applyBorder="1" applyAlignment="1">
      <alignment horizontal="right" vertical="center"/>
    </xf>
    <xf numFmtId="2" fontId="5" fillId="38" borderId="0" xfId="14" applyNumberFormat="1" applyFont="1" applyFill="1" applyBorder="1" applyAlignment="1">
      <alignment horizontal="center" vertical="center"/>
    </xf>
    <xf numFmtId="43" fontId="22" fillId="0" borderId="0" xfId="14" applyNumberFormat="1" applyFont="1" applyFill="1" applyAlignment="1">
      <alignment horizontal="center" vertical="center"/>
    </xf>
    <xf numFmtId="0" fontId="23" fillId="38" borderId="0" xfId="0" applyFont="1" applyFill="1" applyBorder="1" applyAlignment="1">
      <alignment vertical="center" wrapText="1"/>
    </xf>
    <xf numFmtId="2" fontId="5" fillId="38" borderId="0" xfId="14" applyNumberFormat="1" applyFont="1" applyFill="1" applyBorder="1" applyAlignment="1">
      <alignment horizontal="right" vertical="center"/>
    </xf>
    <xf numFmtId="2" fontId="5" fillId="0" borderId="24" xfId="14" applyNumberFormat="1" applyFont="1" applyFill="1" applyBorder="1" applyAlignment="1">
      <alignment horizontal="right"/>
    </xf>
    <xf numFmtId="43" fontId="22" fillId="0" borderId="0" xfId="14" applyNumberFormat="1" applyFont="1" applyFill="1" applyAlignment="1">
      <alignment horizontal="center"/>
    </xf>
    <xf numFmtId="1" fontId="23" fillId="0" borderId="38" xfId="0" applyNumberFormat="1" applyFont="1" applyFill="1" applyBorder="1" applyAlignment="1">
      <alignment vertical="center"/>
    </xf>
    <xf numFmtId="0" fontId="23" fillId="0" borderId="38" xfId="0" applyFont="1" applyFill="1" applyBorder="1" applyAlignment="1">
      <alignment horizontal="right" vertical="center"/>
    </xf>
    <xf numFmtId="2" fontId="5" fillId="0" borderId="38" xfId="14" applyNumberFormat="1" applyFont="1" applyFill="1" applyBorder="1" applyAlignment="1">
      <alignment horizontal="right" vertical="center"/>
    </xf>
    <xf numFmtId="0" fontId="23" fillId="0" borderId="24" xfId="0" applyFont="1" applyFill="1" applyBorder="1" applyAlignment="1">
      <alignment horizontal="justify" vertical="center" wrapText="1" readingOrder="1"/>
    </xf>
    <xf numFmtId="3" fontId="23" fillId="0" borderId="24" xfId="0" applyNumberFormat="1" applyFont="1" applyFill="1" applyBorder="1" applyAlignment="1"/>
    <xf numFmtId="43" fontId="22" fillId="0" borderId="24" xfId="14" applyNumberFormat="1" applyFont="1" applyFill="1" applyBorder="1" applyAlignment="1">
      <alignment horizontal="center"/>
    </xf>
    <xf numFmtId="4" fontId="4" fillId="0" borderId="0" xfId="40" applyNumberFormat="1" applyFont="1" applyAlignment="1">
      <alignment horizontal="center"/>
    </xf>
    <xf numFmtId="4" fontId="4" fillId="0" borderId="0" xfId="40" applyNumberFormat="1" applyFont="1" applyAlignment="1">
      <alignment horizontal="center"/>
    </xf>
    <xf numFmtId="4" fontId="4" fillId="0" borderId="24" xfId="40" applyNumberFormat="1" applyFont="1" applyBorder="1" applyAlignment="1">
      <alignment horizontal="center" vertical="center"/>
    </xf>
    <xf numFmtId="4" fontId="7" fillId="0" borderId="38" xfId="40" applyNumberFormat="1" applyFont="1" applyFill="1" applyBorder="1" applyAlignment="1">
      <alignment horizontal="center" vertical="center" wrapText="1"/>
    </xf>
    <xf numFmtId="4" fontId="7" fillId="0" borderId="38" xfId="40" applyNumberFormat="1" applyFont="1" applyFill="1" applyBorder="1" applyAlignment="1">
      <alignment horizontal="center" wrapText="1"/>
    </xf>
    <xf numFmtId="43" fontId="7" fillId="0" borderId="38" xfId="14" applyFont="1" applyFill="1" applyBorder="1" applyAlignment="1">
      <alignment horizontal="center" vertical="center" wrapText="1"/>
    </xf>
    <xf numFmtId="4" fontId="7" fillId="35" borderId="0" xfId="40" applyNumberFormat="1" applyFont="1" applyFill="1" applyBorder="1" applyAlignment="1">
      <alignment horizontal="center" vertical="center" wrapText="1"/>
    </xf>
    <xf numFmtId="4" fontId="7" fillId="35" borderId="10" xfId="40" applyNumberFormat="1" applyFont="1" applyFill="1" applyBorder="1" applyAlignment="1">
      <alignment horizontal="center" vertical="center" wrapText="1"/>
    </xf>
    <xf numFmtId="4" fontId="7" fillId="35" borderId="0" xfId="40" applyNumberFormat="1" applyFont="1" applyFill="1" applyBorder="1" applyAlignment="1">
      <alignment horizontal="center" vertical="center" wrapText="1"/>
    </xf>
    <xf numFmtId="4" fontId="7" fillId="0" borderId="24" xfId="40" applyNumberFormat="1" applyFont="1" applyFill="1" applyBorder="1" applyAlignment="1">
      <alignment horizontal="center" vertical="center" wrapText="1"/>
    </xf>
    <xf numFmtId="4" fontId="3" fillId="0" borderId="24" xfId="40" applyNumberFormat="1" applyFill="1" applyBorder="1" applyAlignment="1">
      <alignment horizontal="center" vertical="center" wrapText="1"/>
    </xf>
    <xf numFmtId="43" fontId="8" fillId="0" borderId="24" xfId="14" applyFont="1" applyFill="1" applyBorder="1" applyAlignment="1">
      <alignment horizontal="center" vertical="center" wrapText="1"/>
    </xf>
    <xf numFmtId="4" fontId="4" fillId="40" borderId="38" xfId="40" applyNumberFormat="1" applyFont="1" applyFill="1" applyBorder="1" applyAlignment="1">
      <alignment vertical="center" wrapText="1"/>
    </xf>
    <xf numFmtId="4" fontId="7" fillId="40" borderId="38" xfId="40" applyNumberFormat="1" applyFont="1" applyFill="1" applyBorder="1" applyAlignment="1">
      <alignment horizontal="right" vertical="center"/>
    </xf>
    <xf numFmtId="4" fontId="8" fillId="0" borderId="24" xfId="40" applyNumberFormat="1" applyFont="1" applyBorder="1"/>
    <xf numFmtId="4" fontId="3" fillId="0" borderId="24" xfId="40" applyNumberFormat="1" applyFont="1" applyBorder="1"/>
    <xf numFmtId="4" fontId="8" fillId="0" borderId="24" xfId="14" applyNumberFormat="1" applyFont="1" applyBorder="1" applyAlignment="1">
      <alignment horizontal="right"/>
    </xf>
    <xf numFmtId="0" fontId="23" fillId="38" borderId="0" xfId="0" applyFont="1" applyFill="1"/>
    <xf numFmtId="4" fontId="23" fillId="38" borderId="0" xfId="14" applyNumberFormat="1" applyFont="1" applyFill="1"/>
    <xf numFmtId="3" fontId="23" fillId="38" borderId="0" xfId="14" applyNumberFormat="1" applyFont="1" applyFill="1"/>
    <xf numFmtId="0" fontId="23" fillId="38" borderId="0" xfId="0" applyFont="1" applyFill="1" applyBorder="1" applyAlignment="1">
      <alignment wrapText="1"/>
    </xf>
    <xf numFmtId="4" fontId="23" fillId="38" borderId="0" xfId="14" applyNumberFormat="1" applyFont="1" applyFill="1" applyBorder="1"/>
    <xf numFmtId="3" fontId="23" fillId="38" borderId="0" xfId="14" applyNumberFormat="1" applyFont="1" applyFill="1" applyBorder="1"/>
    <xf numFmtId="0" fontId="56" fillId="0" borderId="24" xfId="0" applyFont="1" applyBorder="1"/>
    <xf numFmtId="3" fontId="23" fillId="0" borderId="24" xfId="14" applyNumberFormat="1" applyFont="1" applyBorder="1"/>
    <xf numFmtId="0" fontId="28" fillId="0" borderId="38" xfId="0" applyFont="1" applyBorder="1" applyAlignment="1">
      <alignment horizontal="left" vertical="center" wrapText="1"/>
    </xf>
    <xf numFmtId="4" fontId="4" fillId="40" borderId="38" xfId="40" applyNumberFormat="1" applyFont="1" applyFill="1" applyBorder="1" applyAlignment="1">
      <alignment wrapText="1"/>
    </xf>
    <xf numFmtId="3" fontId="4" fillId="40" borderId="38" xfId="40" applyNumberFormat="1" applyFont="1" applyFill="1" applyBorder="1" applyAlignment="1">
      <alignment horizontal="right" vertical="center"/>
    </xf>
    <xf numFmtId="0" fontId="23" fillId="38" borderId="0" xfId="0" applyFont="1" applyFill="1" applyBorder="1"/>
    <xf numFmtId="4" fontId="23" fillId="0" borderId="24" xfId="14" applyNumberFormat="1" applyFont="1" applyBorder="1"/>
    <xf numFmtId="0" fontId="28" fillId="0" borderId="0" xfId="0" applyFont="1" applyBorder="1" applyAlignment="1">
      <alignment horizontal="left" vertical="center" wrapText="1"/>
    </xf>
    <xf numFmtId="0" fontId="19" fillId="0" borderId="24" xfId="0" applyFont="1" applyBorder="1" applyAlignment="1">
      <alignment horizontal="center" vertical="center"/>
    </xf>
    <xf numFmtId="4" fontId="23" fillId="0" borderId="0" xfId="14" applyNumberFormat="1" applyFont="1"/>
    <xf numFmtId="0" fontId="22" fillId="35" borderId="10" xfId="0" applyFont="1" applyFill="1" applyBorder="1" applyAlignment="1">
      <alignment horizontal="center"/>
    </xf>
    <xf numFmtId="0" fontId="4" fillId="35" borderId="23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4" fillId="40" borderId="0" xfId="0" applyFont="1" applyFill="1" applyBorder="1" applyAlignment="1">
      <alignment horizontal="left" vertical="center" wrapText="1"/>
    </xf>
    <xf numFmtId="166" fontId="4" fillId="40" borderId="0" xfId="0" applyNumberFormat="1" applyFont="1" applyFill="1" applyBorder="1" applyAlignment="1">
      <alignment horizontal="right" vertical="center" wrapText="1"/>
    </xf>
    <xf numFmtId="166" fontId="22" fillId="40" borderId="0" xfId="0" applyNumberFormat="1" applyFont="1" applyFill="1" applyBorder="1" applyAlignment="1">
      <alignment horizontal="right" vertical="center" wrapText="1"/>
    </xf>
    <xf numFmtId="43" fontId="56" fillId="0" borderId="0" xfId="14" applyFont="1"/>
    <xf numFmtId="166" fontId="5" fillId="0" borderId="24" xfId="0" applyNumberFormat="1" applyFont="1" applyFill="1" applyBorder="1" applyAlignment="1">
      <alignment horizontal="center" vertical="center" wrapText="1"/>
    </xf>
    <xf numFmtId="166" fontId="4" fillId="0" borderId="24" xfId="0" applyNumberFormat="1" applyFont="1" applyFill="1" applyBorder="1" applyAlignment="1">
      <alignment horizontal="right" vertical="center" wrapText="1"/>
    </xf>
    <xf numFmtId="0" fontId="5" fillId="38" borderId="0" xfId="0" applyFont="1" applyFill="1" applyBorder="1" applyAlignment="1">
      <alignment horizontal="left" vertical="center" wrapText="1"/>
    </xf>
    <xf numFmtId="166" fontId="5" fillId="38" borderId="0" xfId="0" applyNumberFormat="1" applyFont="1" applyFill="1" applyBorder="1" applyAlignment="1">
      <alignment horizontal="right" vertical="center" wrapText="1"/>
    </xf>
    <xf numFmtId="43" fontId="56" fillId="0" borderId="0" xfId="0" applyNumberFormat="1" applyFont="1"/>
    <xf numFmtId="166" fontId="23" fillId="38" borderId="0" xfId="0" applyNumberFormat="1" applyFont="1" applyFill="1" applyBorder="1" applyAlignment="1">
      <alignment horizontal="right" vertical="center" wrapText="1"/>
    </xf>
    <xf numFmtId="43" fontId="55" fillId="0" borderId="0" xfId="14" applyFont="1"/>
    <xf numFmtId="0" fontId="5" fillId="0" borderId="24" xfId="0" applyFont="1" applyBorder="1"/>
    <xf numFmtId="170" fontId="5" fillId="0" borderId="24" xfId="72" applyNumberFormat="1" applyFont="1" applyBorder="1" applyAlignment="1">
      <alignment horizontal="right" vertical="center" wrapText="1"/>
    </xf>
    <xf numFmtId="170" fontId="5" fillId="0" borderId="24" xfId="0" applyNumberFormat="1" applyFont="1" applyBorder="1" applyAlignment="1">
      <alignment horizontal="right"/>
    </xf>
    <xf numFmtId="0" fontId="56" fillId="0" borderId="0" xfId="0" applyFont="1" applyFill="1" applyBorder="1"/>
    <xf numFmtId="170" fontId="56" fillId="0" borderId="0" xfId="0" applyNumberFormat="1" applyFont="1"/>
    <xf numFmtId="0" fontId="10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3" fillId="0" borderId="0" xfId="0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33" fillId="0" borderId="0" xfId="0" applyFont="1" applyBorder="1" applyAlignment="1">
      <alignment vertical="center" wrapText="1"/>
    </xf>
    <xf numFmtId="43" fontId="0" fillId="0" borderId="0" xfId="14" applyFont="1" applyAlignment="1">
      <alignment vertical="center" wrapText="1"/>
    </xf>
    <xf numFmtId="0" fontId="0" fillId="0" borderId="0" xfId="0" applyAlignment="1">
      <alignment vertical="center" wrapText="1"/>
    </xf>
    <xf numFmtId="4" fontId="33" fillId="0" borderId="0" xfId="0" applyNumberFormat="1" applyFont="1" applyBorder="1" applyAlignment="1">
      <alignment vertical="center" wrapText="1"/>
    </xf>
    <xf numFmtId="4" fontId="18" fillId="0" borderId="0" xfId="1818" applyNumberFormat="1" applyFont="1" applyAlignment="1">
      <alignment horizontal="center"/>
    </xf>
    <xf numFmtId="4" fontId="4" fillId="0" borderId="56" xfId="1818" applyNumberFormat="1" applyFont="1" applyBorder="1" applyAlignment="1">
      <alignment horizontal="center" vertical="center"/>
    </xf>
    <xf numFmtId="4" fontId="7" fillId="0" borderId="38" xfId="1818" applyNumberFormat="1" applyFont="1" applyFill="1" applyBorder="1" applyAlignment="1">
      <alignment horizontal="center" vertical="center" wrapText="1"/>
    </xf>
    <xf numFmtId="4" fontId="7" fillId="0" borderId="38" xfId="1818" applyNumberFormat="1" applyFont="1" applyFill="1" applyBorder="1" applyAlignment="1">
      <alignment horizontal="center" wrapText="1"/>
    </xf>
    <xf numFmtId="4" fontId="7" fillId="35" borderId="0" xfId="1818" applyNumberFormat="1" applyFont="1" applyFill="1" applyBorder="1" applyAlignment="1">
      <alignment horizontal="center" vertical="center" wrapText="1"/>
    </xf>
    <xf numFmtId="4" fontId="7" fillId="35" borderId="10" xfId="1818" applyNumberFormat="1" applyFont="1" applyFill="1" applyBorder="1" applyAlignment="1">
      <alignment horizontal="center" vertical="center" wrapText="1"/>
    </xf>
    <xf numFmtId="4" fontId="7" fillId="35" borderId="0" xfId="1818" applyNumberFormat="1" applyFont="1" applyFill="1" applyBorder="1" applyAlignment="1">
      <alignment horizontal="center" vertical="center" wrapText="1"/>
    </xf>
    <xf numFmtId="4" fontId="7" fillId="0" borderId="56" xfId="1818" applyNumberFormat="1" applyFont="1" applyFill="1" applyBorder="1" applyAlignment="1">
      <alignment horizontal="center" vertical="center" wrapText="1"/>
    </xf>
    <xf numFmtId="4" fontId="3" fillId="0" borderId="56" xfId="1818" applyNumberFormat="1" applyFill="1" applyBorder="1" applyAlignment="1">
      <alignment horizontal="center" vertical="center" wrapText="1"/>
    </xf>
    <xf numFmtId="4" fontId="4" fillId="40" borderId="38" xfId="1818" applyNumberFormat="1" applyFont="1" applyFill="1" applyBorder="1" applyAlignment="1">
      <alignment wrapText="1"/>
    </xf>
    <xf numFmtId="3" fontId="4" fillId="40" borderId="38" xfId="1818" applyNumberFormat="1" applyFont="1" applyFill="1" applyBorder="1" applyAlignment="1">
      <alignment horizontal="right" vertical="center"/>
    </xf>
    <xf numFmtId="4" fontId="8" fillId="0" borderId="56" xfId="1818" applyNumberFormat="1" applyFont="1" applyBorder="1"/>
    <xf numFmtId="3" fontId="3" fillId="0" borderId="56" xfId="1818" applyNumberFormat="1" applyFont="1" applyBorder="1"/>
    <xf numFmtId="3" fontId="8" fillId="0" borderId="56" xfId="1818" applyNumberFormat="1" applyFont="1" applyBorder="1"/>
    <xf numFmtId="0" fontId="56" fillId="0" borderId="56" xfId="0" applyFont="1" applyBorder="1"/>
    <xf numFmtId="4" fontId="23" fillId="0" borderId="56" xfId="14" applyNumberFormat="1" applyFont="1" applyBorder="1"/>
    <xf numFmtId="3" fontId="23" fillId="0" borderId="56" xfId="14" applyNumberFormat="1" applyFont="1" applyBorder="1"/>
    <xf numFmtId="0" fontId="0" fillId="67" borderId="21" xfId="0" applyFill="1" applyBorder="1" applyAlignment="1">
      <alignment horizontal="center" vertical="top" wrapText="1"/>
    </xf>
    <xf numFmtId="0" fontId="0" fillId="67" borderId="57" xfId="0" applyFill="1" applyBorder="1" applyAlignment="1">
      <alignment horizontal="center" vertical="top" wrapText="1"/>
    </xf>
    <xf numFmtId="0" fontId="0" fillId="67" borderId="41" xfId="0" applyFill="1" applyBorder="1" applyAlignment="1">
      <alignment horizontal="center" vertical="top" wrapText="1"/>
    </xf>
    <xf numFmtId="0" fontId="0" fillId="67" borderId="22" xfId="0" applyFill="1" applyBorder="1" applyAlignment="1">
      <alignment horizontal="center" vertical="top" wrapText="1"/>
    </xf>
    <xf numFmtId="0" fontId="0" fillId="67" borderId="0" xfId="0" applyFill="1" applyBorder="1" applyAlignment="1">
      <alignment horizontal="center" vertical="top" wrapText="1"/>
    </xf>
    <xf numFmtId="0" fontId="0" fillId="67" borderId="35" xfId="0" applyFill="1" applyBorder="1" applyAlignment="1">
      <alignment horizontal="center" vertical="top" wrapText="1"/>
    </xf>
    <xf numFmtId="0" fontId="0" fillId="67" borderId="36" xfId="0" applyFill="1" applyBorder="1" applyAlignment="1">
      <alignment horizontal="center" vertical="top" wrapText="1"/>
    </xf>
    <xf numFmtId="0" fontId="0" fillId="67" borderId="10" xfId="0" applyFill="1" applyBorder="1" applyAlignment="1">
      <alignment horizontal="center" vertical="top" wrapText="1"/>
    </xf>
    <xf numFmtId="0" fontId="0" fillId="67" borderId="37" xfId="0" applyFill="1" applyBorder="1" applyAlignment="1">
      <alignment horizontal="center" vertical="top" wrapText="1"/>
    </xf>
    <xf numFmtId="0" fontId="2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67" borderId="12" xfId="0" applyFont="1" applyFill="1" applyBorder="1" applyAlignment="1">
      <alignment horizontal="center"/>
    </xf>
    <xf numFmtId="0" fontId="2" fillId="67" borderId="13" xfId="0" applyFont="1" applyFill="1" applyBorder="1" applyAlignment="1">
      <alignment horizontal="center"/>
    </xf>
    <xf numFmtId="0" fontId="2" fillId="67" borderId="16" xfId="0" applyFont="1" applyFill="1" applyBorder="1" applyAlignment="1">
      <alignment horizontal="center"/>
    </xf>
    <xf numFmtId="0" fontId="2" fillId="0" borderId="12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3" fontId="0" fillId="0" borderId="12" xfId="14" applyNumberFormat="1" applyFont="1" applyBorder="1" applyAlignment="1">
      <alignment horizontal="right"/>
    </xf>
    <xf numFmtId="0" fontId="0" fillId="0" borderId="16" xfId="14" applyNumberFormat="1" applyFont="1" applyBorder="1" applyAlignment="1">
      <alignment horizontal="right"/>
    </xf>
    <xf numFmtId="43" fontId="0" fillId="0" borderId="12" xfId="14" applyFont="1" applyBorder="1" applyAlignment="1">
      <alignment horizontal="right"/>
    </xf>
    <xf numFmtId="43" fontId="0" fillId="0" borderId="16" xfId="14" applyFont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43" fontId="0" fillId="0" borderId="0" xfId="14" applyFont="1" applyAlignment="1">
      <alignment horizontal="right"/>
    </xf>
    <xf numFmtId="43" fontId="2" fillId="67" borderId="12" xfId="14" applyFont="1" applyFill="1" applyBorder="1" applyAlignment="1">
      <alignment horizontal="center"/>
    </xf>
    <xf numFmtId="43" fontId="2" fillId="67" borderId="16" xfId="14" applyFont="1" applyFill="1" applyBorder="1" applyAlignment="1">
      <alignment horizontal="center"/>
    </xf>
    <xf numFmtId="164" fontId="0" fillId="0" borderId="12" xfId="14" applyNumberFormat="1" applyFont="1" applyBorder="1" applyAlignment="1">
      <alignment horizontal="right"/>
    </xf>
    <xf numFmtId="164" fontId="0" fillId="0" borderId="16" xfId="14" applyNumberFormat="1" applyFont="1" applyBorder="1" applyAlignment="1">
      <alignment horizontal="right"/>
    </xf>
    <xf numFmtId="164" fontId="0" fillId="0" borderId="12" xfId="14" applyNumberFormat="1" applyFont="1" applyBorder="1" applyAlignment="1">
      <alignment horizontal="center"/>
    </xf>
    <xf numFmtId="164" fontId="0" fillId="0" borderId="16" xfId="14" applyNumberFormat="1" applyFont="1" applyBorder="1" applyAlignment="1">
      <alignment horizontal="center"/>
    </xf>
    <xf numFmtId="0" fontId="0" fillId="0" borderId="0" xfId="0" applyAlignment="1">
      <alignment horizontal="justify" vertical="top"/>
    </xf>
    <xf numFmtId="0" fontId="0" fillId="0" borderId="0" xfId="0" applyAlignment="1">
      <alignment horizontal="justify"/>
    </xf>
    <xf numFmtId="0" fontId="109" fillId="0" borderId="21" xfId="2347" applyFont="1" applyBorder="1"/>
    <xf numFmtId="0" fontId="109" fillId="0" borderId="57" xfId="2347" applyFont="1" applyBorder="1"/>
    <xf numFmtId="164" fontId="109" fillId="0" borderId="57" xfId="2348" applyNumberFormat="1" applyFont="1" applyBorder="1" applyAlignment="1">
      <alignment horizontal="right"/>
    </xf>
    <xf numFmtId="0" fontId="109" fillId="0" borderId="41" xfId="2347" applyFont="1" applyBorder="1"/>
    <xf numFmtId="0" fontId="109" fillId="0" borderId="0" xfId="2347" applyFont="1"/>
    <xf numFmtId="0" fontId="109" fillId="0" borderId="22" xfId="2347" applyFont="1" applyBorder="1"/>
    <xf numFmtId="0" fontId="110" fillId="68" borderId="0" xfId="2347" applyFont="1" applyFill="1" applyBorder="1" applyAlignment="1">
      <alignment horizontal="center" vertical="center" wrapText="1"/>
    </xf>
    <xf numFmtId="0" fontId="109" fillId="0" borderId="35" xfId="2347" applyFont="1" applyBorder="1"/>
    <xf numFmtId="0" fontId="110" fillId="0" borderId="0" xfId="2347" applyFont="1" applyFill="1" applyBorder="1" applyAlignment="1">
      <alignment horizontal="left" vertical="top" wrapText="1"/>
    </xf>
    <xf numFmtId="164" fontId="110" fillId="0" borderId="0" xfId="2348" applyNumberFormat="1" applyFont="1" applyFill="1" applyBorder="1" applyAlignment="1">
      <alignment horizontal="right" wrapText="1"/>
    </xf>
    <xf numFmtId="0" fontId="109" fillId="0" borderId="0" xfId="2347" applyFont="1" applyBorder="1"/>
    <xf numFmtId="0" fontId="110" fillId="0" borderId="0" xfId="2347" applyFont="1" applyBorder="1" applyAlignment="1">
      <alignment horizontal="left" vertical="top"/>
    </xf>
    <xf numFmtId="166" fontId="109" fillId="0" borderId="0" xfId="2348" applyNumberFormat="1" applyFont="1" applyBorder="1" applyAlignment="1">
      <alignment horizontal="right"/>
    </xf>
    <xf numFmtId="166" fontId="109" fillId="0" borderId="0" xfId="2347" applyNumberFormat="1" applyFont="1" applyBorder="1" applyAlignment="1">
      <alignment horizontal="right" vertical="top" wrapText="1"/>
    </xf>
    <xf numFmtId="0" fontId="109" fillId="0" borderId="0" xfId="2347" applyFont="1" applyBorder="1" applyAlignment="1">
      <alignment horizontal="left" vertical="top" wrapText="1"/>
    </xf>
    <xf numFmtId="166" fontId="109" fillId="0" borderId="0" xfId="2348" applyNumberFormat="1" applyFont="1" applyBorder="1" applyAlignment="1">
      <alignment horizontal="right" wrapText="1"/>
    </xf>
    <xf numFmtId="0" fontId="109" fillId="0" borderId="0" xfId="2347" applyFont="1" applyBorder="1" applyAlignment="1">
      <alignment vertical="top"/>
    </xf>
    <xf numFmtId="166" fontId="109" fillId="0" borderId="0" xfId="2348" applyNumberFormat="1" applyFont="1" applyBorder="1" applyAlignment="1">
      <alignment horizontal="right" vertical="center" wrapText="1"/>
    </xf>
    <xf numFmtId="0" fontId="109" fillId="0" borderId="0" xfId="2347" applyFont="1" applyBorder="1" applyAlignment="1"/>
    <xf numFmtId="0" fontId="109" fillId="0" borderId="0" xfId="2347" applyFont="1" applyBorder="1" applyAlignment="1">
      <alignment horizontal="left" vertical="top"/>
    </xf>
    <xf numFmtId="0" fontId="109" fillId="0" borderId="0" xfId="2347" applyFont="1" applyBorder="1"/>
    <xf numFmtId="166" fontId="110" fillId="0" borderId="0" xfId="2348" applyNumberFormat="1" applyFont="1" applyBorder="1" applyAlignment="1">
      <alignment horizontal="right" wrapText="1"/>
    </xf>
    <xf numFmtId="164" fontId="110" fillId="0" borderId="0" xfId="2348" applyNumberFormat="1" applyFont="1" applyBorder="1" applyAlignment="1">
      <alignment horizontal="right" wrapText="1"/>
    </xf>
    <xf numFmtId="164" fontId="109" fillId="0" borderId="40" xfId="2348" applyNumberFormat="1" applyFont="1" applyBorder="1" applyAlignment="1">
      <alignment horizontal="right"/>
    </xf>
    <xf numFmtId="164" fontId="109" fillId="0" borderId="0" xfId="2348" applyNumberFormat="1" applyFont="1" applyBorder="1" applyAlignment="1">
      <alignment horizontal="right"/>
    </xf>
    <xf numFmtId="0" fontId="109" fillId="0" borderId="36" xfId="2347" applyFont="1" applyBorder="1"/>
    <xf numFmtId="0" fontId="109" fillId="0" borderId="10" xfId="2347" applyFont="1" applyBorder="1"/>
    <xf numFmtId="164" fontId="109" fillId="0" borderId="10" xfId="2348" applyNumberFormat="1" applyFont="1" applyBorder="1" applyAlignment="1">
      <alignment horizontal="right"/>
    </xf>
    <xf numFmtId="0" fontId="109" fillId="0" borderId="37" xfId="2347" applyFont="1" applyBorder="1"/>
    <xf numFmtId="164" fontId="109" fillId="0" borderId="0" xfId="2348" applyNumberFormat="1" applyFont="1" applyAlignment="1">
      <alignment horizontal="right"/>
    </xf>
    <xf numFmtId="0" fontId="109" fillId="0" borderId="57" xfId="2347" applyFont="1" applyBorder="1" applyAlignment="1"/>
    <xf numFmtId="3" fontId="109" fillId="0" borderId="57" xfId="2348" applyNumberFormat="1" applyFont="1" applyBorder="1" applyAlignment="1">
      <alignment horizontal="right"/>
    </xf>
    <xf numFmtId="0" fontId="110" fillId="68" borderId="0" xfId="2347" applyFont="1" applyFill="1" applyBorder="1" applyAlignment="1">
      <alignment horizontal="center" vertical="top" wrapText="1"/>
    </xf>
    <xf numFmtId="0" fontId="109" fillId="0" borderId="22" xfId="2347" applyFont="1" applyFill="1" applyBorder="1"/>
    <xf numFmtId="0" fontId="110" fillId="0" borderId="0" xfId="2347" applyFont="1" applyFill="1" applyBorder="1" applyAlignment="1">
      <alignment horizontal="left" vertical="top"/>
    </xf>
    <xf numFmtId="0" fontId="110" fillId="0" borderId="0" xfId="2347" applyFont="1" applyFill="1" applyBorder="1" applyAlignment="1">
      <alignment horizontal="left" vertical="top" wrapText="1"/>
    </xf>
    <xf numFmtId="3" fontId="109" fillId="0" borderId="0" xfId="2348" applyNumberFormat="1" applyFont="1" applyFill="1" applyBorder="1" applyAlignment="1">
      <alignment horizontal="left" vertical="top"/>
    </xf>
    <xf numFmtId="3" fontId="110" fillId="0" borderId="0" xfId="2348" applyNumberFormat="1" applyFont="1" applyFill="1" applyBorder="1" applyAlignment="1">
      <alignment horizontal="right" vertical="top"/>
    </xf>
    <xf numFmtId="0" fontId="109" fillId="0" borderId="35" xfId="2347" applyFont="1" applyFill="1" applyBorder="1"/>
    <xf numFmtId="0" fontId="109" fillId="0" borderId="0" xfId="2347" applyFont="1" applyFill="1"/>
    <xf numFmtId="0" fontId="110" fillId="0" borderId="0" xfId="2347" applyFont="1" applyBorder="1" applyAlignment="1">
      <alignment horizontal="left" vertical="top" wrapText="1"/>
    </xf>
    <xf numFmtId="3" fontId="109" fillId="0" borderId="0" xfId="2348" applyNumberFormat="1" applyFont="1" applyBorder="1" applyAlignment="1">
      <alignment horizontal="right" vertical="top"/>
    </xf>
    <xf numFmtId="3" fontId="110" fillId="0" borderId="0" xfId="2348" applyNumberFormat="1" applyFont="1" applyBorder="1" applyAlignment="1">
      <alignment vertical="top"/>
    </xf>
    <xf numFmtId="43" fontId="109" fillId="0" borderId="0" xfId="2347" applyNumberFormat="1" applyFont="1"/>
    <xf numFmtId="43" fontId="109" fillId="0" borderId="0" xfId="2348" applyFont="1"/>
    <xf numFmtId="3" fontId="109" fillId="0" borderId="0" xfId="2348" applyNumberFormat="1" applyFont="1" applyBorder="1" applyAlignment="1">
      <alignment vertical="top"/>
    </xf>
    <xf numFmtId="3" fontId="109" fillId="0" borderId="0" xfId="2347" applyNumberFormat="1" applyFont="1"/>
    <xf numFmtId="164" fontId="109" fillId="0" borderId="0" xfId="18" applyNumberFormat="1" applyFont="1" applyBorder="1" applyAlignment="1">
      <alignment horizontal="right" vertical="top"/>
    </xf>
    <xf numFmtId="0" fontId="109" fillId="0" borderId="0" xfId="2347" applyFont="1" applyBorder="1" applyAlignment="1">
      <alignment wrapText="1"/>
    </xf>
    <xf numFmtId="3" fontId="109" fillId="0" borderId="0" xfId="2348" applyNumberFormat="1" applyFont="1" applyBorder="1" applyAlignment="1">
      <alignment horizontal="right"/>
    </xf>
    <xf numFmtId="3" fontId="109" fillId="0" borderId="40" xfId="2348" applyNumberFormat="1" applyFont="1" applyBorder="1" applyAlignment="1">
      <alignment horizontal="right"/>
    </xf>
    <xf numFmtId="0" fontId="109" fillId="0" borderId="10" xfId="2347" applyFont="1" applyBorder="1" applyAlignment="1">
      <alignment wrapText="1"/>
    </xf>
    <xf numFmtId="3" fontId="109" fillId="0" borderId="10" xfId="2348" applyNumberFormat="1" applyFont="1" applyBorder="1" applyAlignment="1">
      <alignment horizontal="right"/>
    </xf>
    <xf numFmtId="0" fontId="109" fillId="0" borderId="0" xfId="2347" applyFont="1" applyAlignment="1"/>
    <xf numFmtId="3" fontId="109" fillId="0" borderId="0" xfId="2348" applyNumberFormat="1" applyFont="1" applyAlignment="1">
      <alignment horizontal="right"/>
    </xf>
    <xf numFmtId="0" fontId="3" fillId="0" borderId="0" xfId="51" applyFont="1"/>
    <xf numFmtId="0" fontId="111" fillId="0" borderId="0" xfId="51" applyFont="1" applyAlignment="1">
      <alignment horizontal="left" indent="15"/>
    </xf>
    <xf numFmtId="0" fontId="112" fillId="0" borderId="0" xfId="51" applyFont="1" applyAlignment="1"/>
    <xf numFmtId="0" fontId="113" fillId="0" borderId="0" xfId="51" applyFont="1" applyAlignment="1">
      <alignment horizontal="left" indent="15"/>
    </xf>
    <xf numFmtId="0" fontId="114" fillId="0" borderId="0" xfId="51" applyFont="1" applyAlignment="1"/>
    <xf numFmtId="0" fontId="33" fillId="0" borderId="0" xfId="51" applyFont="1" applyAlignment="1">
      <alignment horizontal="left" indent="15"/>
    </xf>
    <xf numFmtId="0" fontId="113" fillId="0" borderId="0" xfId="51" applyFont="1" applyAlignment="1">
      <alignment horizontal="left" indent="12"/>
    </xf>
    <xf numFmtId="0" fontId="115" fillId="0" borderId="0" xfId="51" applyFont="1" applyAlignment="1">
      <alignment horizontal="center"/>
    </xf>
    <xf numFmtId="0" fontId="115" fillId="0" borderId="0" xfId="51" applyFont="1" applyAlignment="1"/>
    <xf numFmtId="0" fontId="2" fillId="69" borderId="11" xfId="0" applyFont="1" applyFill="1" applyBorder="1" applyAlignment="1">
      <alignment horizontal="center" vertical="center" wrapText="1"/>
    </xf>
    <xf numFmtId="0" fontId="2" fillId="69" borderId="12" xfId="0" applyFont="1" applyFill="1" applyBorder="1" applyAlignment="1">
      <alignment horizontal="center" vertical="center" wrapText="1"/>
    </xf>
    <xf numFmtId="0" fontId="2" fillId="69" borderId="13" xfId="0" applyFont="1" applyFill="1" applyBorder="1" applyAlignment="1">
      <alignment horizontal="center" vertical="center" wrapText="1"/>
    </xf>
    <xf numFmtId="0" fontId="2" fillId="69" borderId="16" xfId="0" applyFont="1" applyFill="1" applyBorder="1" applyAlignment="1">
      <alignment horizontal="center" vertical="center" wrapText="1"/>
    </xf>
    <xf numFmtId="0" fontId="2" fillId="69" borderId="17" xfId="0" applyFont="1" applyFill="1" applyBorder="1" applyAlignment="1">
      <alignment horizontal="center" vertical="center" wrapText="1"/>
    </xf>
    <xf numFmtId="0" fontId="116" fillId="69" borderId="20" xfId="0" applyFont="1" applyFill="1" applyBorder="1" applyAlignment="1">
      <alignment horizontal="center" vertical="center" wrapText="1"/>
    </xf>
    <xf numFmtId="0" fontId="2" fillId="69" borderId="19" xfId="0" applyFont="1" applyFill="1" applyBorder="1" applyAlignment="1">
      <alignment horizontal="center" vertical="center" wrapText="1"/>
    </xf>
    <xf numFmtId="0" fontId="116" fillId="69" borderId="20" xfId="0" quotePrefix="1" applyFont="1" applyFill="1" applyBorder="1" applyAlignment="1">
      <alignment horizontal="center" vertical="center" wrapText="1"/>
    </xf>
    <xf numFmtId="0" fontId="0" fillId="0" borderId="20" xfId="0" applyFont="1" applyFill="1" applyBorder="1"/>
    <xf numFmtId="0" fontId="117" fillId="0" borderId="20" xfId="0" applyFont="1" applyFill="1" applyBorder="1" applyAlignment="1">
      <alignment horizontal="left" vertical="center" wrapText="1"/>
    </xf>
    <xf numFmtId="41" fontId="1" fillId="0" borderId="20" xfId="14" applyNumberFormat="1" applyFont="1" applyFill="1" applyBorder="1" applyAlignment="1">
      <alignment vertical="center"/>
    </xf>
    <xf numFmtId="41" fontId="1" fillId="0" borderId="20" xfId="3" applyNumberFormat="1" applyFont="1" applyFill="1" applyBorder="1" applyAlignment="1">
      <alignment vertical="center"/>
    </xf>
    <xf numFmtId="41" fontId="1" fillId="0" borderId="20" xfId="14" applyNumberFormat="1" applyFont="1" applyFill="1" applyBorder="1" applyAlignment="1">
      <alignment horizontal="center" vertical="center"/>
    </xf>
    <xf numFmtId="0" fontId="117" fillId="0" borderId="20" xfId="0" applyFont="1" applyFill="1" applyBorder="1" applyAlignment="1">
      <alignment horizontal="left" vertical="center" wrapText="1" indent="2"/>
    </xf>
    <xf numFmtId="0" fontId="0" fillId="0" borderId="0" xfId="0" applyFill="1"/>
    <xf numFmtId="0" fontId="2" fillId="69" borderId="20" xfId="0" applyFont="1" applyFill="1" applyBorder="1" applyAlignment="1">
      <alignment horizontal="center"/>
    </xf>
    <xf numFmtId="41" fontId="2" fillId="69" borderId="20" xfId="14" applyNumberFormat="1" applyFont="1" applyFill="1" applyBorder="1" applyAlignment="1">
      <alignment vertical="center"/>
    </xf>
    <xf numFmtId="41" fontId="2" fillId="69" borderId="11" xfId="14" applyNumberFormat="1" applyFont="1" applyFill="1" applyBorder="1" applyAlignment="1">
      <alignment horizontal="center" vertical="center"/>
    </xf>
    <xf numFmtId="0" fontId="2" fillId="69" borderId="12" xfId="0" applyFont="1" applyFill="1" applyBorder="1" applyAlignment="1">
      <alignment horizontal="center"/>
    </xf>
    <xf numFmtId="0" fontId="2" fillId="69" borderId="16" xfId="0" applyFont="1" applyFill="1" applyBorder="1" applyAlignment="1">
      <alignment horizontal="center"/>
    </xf>
    <xf numFmtId="41" fontId="2" fillId="69" borderId="19" xfId="14" applyNumberFormat="1" applyFont="1" applyFill="1" applyBorder="1" applyAlignment="1">
      <alignment horizontal="center" vertical="center"/>
    </xf>
    <xf numFmtId="41" fontId="0" fillId="0" borderId="0" xfId="0" applyNumberFormat="1"/>
    <xf numFmtId="0" fontId="2" fillId="69" borderId="12" xfId="0" applyNumberFormat="1" applyFont="1" applyFill="1" applyBorder="1" applyAlignment="1">
      <alignment horizontal="center" vertical="center" wrapText="1"/>
    </xf>
    <xf numFmtId="0" fontId="2" fillId="69" borderId="13" xfId="0" applyNumberFormat="1" applyFont="1" applyFill="1" applyBorder="1" applyAlignment="1">
      <alignment horizontal="center" vertical="center" wrapText="1"/>
    </xf>
    <xf numFmtId="0" fontId="2" fillId="69" borderId="16" xfId="0" applyNumberFormat="1" applyFont="1" applyFill="1" applyBorder="1" applyAlignment="1">
      <alignment horizontal="center" vertical="center" wrapText="1"/>
    </xf>
    <xf numFmtId="0" fontId="116" fillId="0" borderId="20" xfId="0" applyFont="1" applyFill="1" applyBorder="1" applyAlignment="1">
      <alignment horizontal="left" vertical="center" wrapText="1"/>
    </xf>
    <xf numFmtId="41" fontId="2" fillId="0" borderId="20" xfId="14" applyNumberFormat="1" applyFont="1" applyFill="1" applyBorder="1" applyAlignment="1">
      <alignment vertical="center"/>
    </xf>
    <xf numFmtId="0" fontId="117" fillId="0" borderId="20" xfId="0" applyFont="1" applyFill="1" applyBorder="1" applyAlignment="1">
      <alignment horizontal="left" vertical="center" wrapText="1" indent="4"/>
    </xf>
    <xf numFmtId="41" fontId="0" fillId="0" borderId="20" xfId="14" applyNumberFormat="1" applyFont="1" applyFill="1" applyBorder="1" applyAlignment="1">
      <alignment horizontal="center" vertical="center"/>
    </xf>
    <xf numFmtId="0" fontId="2" fillId="69" borderId="12" xfId="0" applyFont="1" applyFill="1" applyBorder="1" applyAlignment="1">
      <alignment horizontal="center" vertical="center"/>
    </xf>
    <xf numFmtId="0" fontId="2" fillId="69" borderId="1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1" fontId="2" fillId="0" borderId="0" xfId="14" applyNumberFormat="1" applyFont="1" applyFill="1" applyBorder="1" applyAlignment="1">
      <alignment horizontal="center" vertical="center"/>
    </xf>
    <xf numFmtId="0" fontId="118" fillId="0" borderId="0" xfId="0" applyFont="1"/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right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54" fillId="0" borderId="0" xfId="0" applyFont="1" applyBorder="1" applyAlignment="1">
      <alignment horizontal="center"/>
    </xf>
    <xf numFmtId="0" fontId="119" fillId="70" borderId="58" xfId="0" applyFont="1" applyFill="1" applyBorder="1" applyAlignment="1">
      <alignment horizontal="center" vertical="center" wrapText="1"/>
    </xf>
    <xf numFmtId="0" fontId="119" fillId="70" borderId="58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 wrapText="1"/>
    </xf>
    <xf numFmtId="0" fontId="119" fillId="70" borderId="58" xfId="0" applyFont="1" applyFill="1" applyBorder="1" applyAlignment="1">
      <alignment horizontal="center" vertical="center"/>
    </xf>
    <xf numFmtId="0" fontId="119" fillId="70" borderId="58" xfId="0" applyFont="1" applyFill="1" applyBorder="1" applyAlignment="1">
      <alignment horizontal="center" vertical="center" wrapText="1"/>
    </xf>
    <xf numFmtId="0" fontId="32" fillId="0" borderId="0" xfId="0" applyFont="1"/>
    <xf numFmtId="0" fontId="0" fillId="0" borderId="0" xfId="0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center" vertical="center"/>
    </xf>
    <xf numFmtId="0" fontId="119" fillId="0" borderId="0" xfId="0" applyFont="1" applyFill="1" applyBorder="1" applyAlignment="1">
      <alignment horizontal="center" vertical="center" wrapText="1"/>
    </xf>
    <xf numFmtId="0" fontId="28" fillId="0" borderId="20" xfId="0" applyFont="1" applyBorder="1" applyAlignment="1">
      <alignment horizontal="left" vertical="center" wrapText="1"/>
    </xf>
    <xf numFmtId="0" fontId="28" fillId="0" borderId="20" xfId="0" applyFont="1" applyBorder="1" applyAlignment="1">
      <alignment horizontal="center" vertical="center" wrapText="1"/>
    </xf>
    <xf numFmtId="3" fontId="28" fillId="0" borderId="20" xfId="0" applyNumberFormat="1" applyFont="1" applyBorder="1" applyAlignment="1">
      <alignment horizontal="center" vertical="center" wrapText="1"/>
    </xf>
    <xf numFmtId="4" fontId="28" fillId="0" borderId="20" xfId="2" applyNumberFormat="1" applyFont="1" applyBorder="1" applyAlignment="1">
      <alignment horizontal="right" vertical="center" wrapText="1"/>
    </xf>
    <xf numFmtId="4" fontId="28" fillId="0" borderId="20" xfId="2" applyNumberFormat="1" applyFont="1" applyBorder="1" applyAlignment="1">
      <alignment horizontal="center" vertical="center" wrapText="1"/>
    </xf>
    <xf numFmtId="179" fontId="32" fillId="0" borderId="0" xfId="0" applyNumberFormat="1" applyFont="1"/>
    <xf numFmtId="4" fontId="28" fillId="0" borderId="20" xfId="2" applyNumberFormat="1" applyFont="1" applyBorder="1" applyAlignment="1">
      <alignment vertical="center" wrapText="1"/>
    </xf>
    <xf numFmtId="0" fontId="28" fillId="0" borderId="19" xfId="0" applyFont="1" applyBorder="1" applyAlignment="1">
      <alignment horizontal="left" vertical="center" wrapText="1"/>
    </xf>
    <xf numFmtId="0" fontId="28" fillId="0" borderId="19" xfId="0" applyFont="1" applyBorder="1" applyAlignment="1">
      <alignment horizontal="center" vertical="center" wrapText="1"/>
    </xf>
    <xf numFmtId="3" fontId="28" fillId="0" borderId="19" xfId="0" applyNumberFormat="1" applyFont="1" applyBorder="1" applyAlignment="1">
      <alignment horizontal="center" vertical="center" wrapText="1"/>
    </xf>
    <xf numFmtId="4" fontId="28" fillId="0" borderId="19" xfId="2" applyNumberFormat="1" applyFont="1" applyBorder="1" applyAlignment="1">
      <alignment horizontal="right" vertical="center"/>
    </xf>
    <xf numFmtId="4" fontId="28" fillId="0" borderId="19" xfId="2" applyNumberFormat="1" applyFont="1" applyBorder="1" applyAlignment="1">
      <alignment horizontal="center" vertical="center"/>
    </xf>
    <xf numFmtId="0" fontId="28" fillId="37" borderId="20" xfId="0" applyFont="1" applyFill="1" applyBorder="1" applyAlignment="1">
      <alignment horizontal="left" vertical="center" wrapText="1"/>
    </xf>
    <xf numFmtId="0" fontId="28" fillId="37" borderId="20" xfId="0" applyFont="1" applyFill="1" applyBorder="1" applyAlignment="1">
      <alignment horizontal="center" vertical="center" wrapText="1"/>
    </xf>
    <xf numFmtId="180" fontId="28" fillId="37" borderId="20" xfId="0" applyNumberFormat="1" applyFont="1" applyFill="1" applyBorder="1" applyAlignment="1">
      <alignment horizontal="center" vertical="center" wrapText="1"/>
    </xf>
    <xf numFmtId="4" fontId="28" fillId="37" borderId="20" xfId="2" applyNumberFormat="1" applyFont="1" applyFill="1" applyBorder="1" applyAlignment="1">
      <alignment horizontal="right" vertical="center" wrapText="1"/>
    </xf>
    <xf numFmtId="4" fontId="28" fillId="37" borderId="20" xfId="2" applyNumberFormat="1" applyFont="1" applyFill="1" applyBorder="1" applyAlignment="1">
      <alignment horizontal="center" vertical="center" wrapText="1"/>
    </xf>
    <xf numFmtId="0" fontId="4" fillId="0" borderId="0" xfId="4" applyFont="1" applyAlignment="1">
      <alignment horizontal="center"/>
    </xf>
  </cellXfs>
  <cellStyles count="2520">
    <cellStyle name="          _x000d__x000a_386grabber=VGA.3GR_x000d__x000a_" xfId="73"/>
    <cellStyle name="=C:\WINNT\SYSTEM32\COMMAND.COM" xfId="74"/>
    <cellStyle name="=C:\WINNT\SYSTEM32\COMMAND.COM 2" xfId="75"/>
    <cellStyle name="=C:\WINNT\SYSTEM32\COMMAND.COM_PEF por ramos y edos 100209b" xfId="76"/>
    <cellStyle name="20% - Accent1 2" xfId="77"/>
    <cellStyle name="20% - Accent2 2" xfId="78"/>
    <cellStyle name="20% - Accent3 2" xfId="79"/>
    <cellStyle name="20% - Accent4 2" xfId="80"/>
    <cellStyle name="20% - Accent5 2" xfId="81"/>
    <cellStyle name="20% - Accent6 2" xfId="82"/>
    <cellStyle name="20% - Énfasis1 2" xfId="83"/>
    <cellStyle name="20% - Énfasis1 2 10" xfId="84"/>
    <cellStyle name="20% - Énfasis1 2 11" xfId="85"/>
    <cellStyle name="20% - Énfasis1 2 12" xfId="86"/>
    <cellStyle name="20% - Énfasis1 2 13" xfId="87"/>
    <cellStyle name="20% - Énfasis1 2 2" xfId="88"/>
    <cellStyle name="20% - Énfasis1 2 2 2" xfId="89"/>
    <cellStyle name="20% - Énfasis1 2 3" xfId="90"/>
    <cellStyle name="20% - Énfasis1 2 4" xfId="91"/>
    <cellStyle name="20% - Énfasis1 2 5" xfId="92"/>
    <cellStyle name="20% - Énfasis1 2 6" xfId="93"/>
    <cellStyle name="20% - Énfasis1 2 7" xfId="94"/>
    <cellStyle name="20% - Énfasis1 2 8" xfId="95"/>
    <cellStyle name="20% - Énfasis1 2 9" xfId="96"/>
    <cellStyle name="20% - Énfasis1 3" xfId="97"/>
    <cellStyle name="20% - Énfasis1 3 10" xfId="98"/>
    <cellStyle name="20% - Énfasis1 3 11" xfId="99"/>
    <cellStyle name="20% - Énfasis1 3 12" xfId="100"/>
    <cellStyle name="20% - Énfasis1 3 13" xfId="101"/>
    <cellStyle name="20% - Énfasis1 3 2" xfId="102"/>
    <cellStyle name="20% - Énfasis1 3 3" xfId="103"/>
    <cellStyle name="20% - Énfasis1 3 4" xfId="104"/>
    <cellStyle name="20% - Énfasis1 3 5" xfId="105"/>
    <cellStyle name="20% - Énfasis1 3 6" xfId="106"/>
    <cellStyle name="20% - Énfasis1 3 7" xfId="107"/>
    <cellStyle name="20% - Énfasis1 3 8" xfId="108"/>
    <cellStyle name="20% - Énfasis1 3 9" xfId="109"/>
    <cellStyle name="20% - Énfasis1 4 10" xfId="110"/>
    <cellStyle name="20% - Énfasis1 4 11" xfId="111"/>
    <cellStyle name="20% - Énfasis1 4 12" xfId="112"/>
    <cellStyle name="20% - Énfasis1 4 13" xfId="113"/>
    <cellStyle name="20% - Énfasis1 4 2" xfId="114"/>
    <cellStyle name="20% - Énfasis1 4 3" xfId="115"/>
    <cellStyle name="20% - Énfasis1 4 4" xfId="116"/>
    <cellStyle name="20% - Énfasis1 4 5" xfId="117"/>
    <cellStyle name="20% - Énfasis1 4 6" xfId="118"/>
    <cellStyle name="20% - Énfasis1 4 7" xfId="119"/>
    <cellStyle name="20% - Énfasis1 4 8" xfId="120"/>
    <cellStyle name="20% - Énfasis1 4 9" xfId="121"/>
    <cellStyle name="20% - Énfasis1 5 10" xfId="122"/>
    <cellStyle name="20% - Énfasis1 5 11" xfId="123"/>
    <cellStyle name="20% - Énfasis1 5 12" xfId="124"/>
    <cellStyle name="20% - Énfasis1 5 2" xfId="125"/>
    <cellStyle name="20% - Énfasis1 5 3" xfId="126"/>
    <cellStyle name="20% - Énfasis1 5 4" xfId="127"/>
    <cellStyle name="20% - Énfasis1 5 5" xfId="128"/>
    <cellStyle name="20% - Énfasis1 5 6" xfId="129"/>
    <cellStyle name="20% - Énfasis1 5 7" xfId="130"/>
    <cellStyle name="20% - Énfasis1 5 8" xfId="131"/>
    <cellStyle name="20% - Énfasis1 5 9" xfId="132"/>
    <cellStyle name="20% - Énfasis2 2" xfId="133"/>
    <cellStyle name="20% - Énfasis2 2 10" xfId="134"/>
    <cellStyle name="20% - Énfasis2 2 11" xfId="135"/>
    <cellStyle name="20% - Énfasis2 2 12" xfId="136"/>
    <cellStyle name="20% - Énfasis2 2 13" xfId="137"/>
    <cellStyle name="20% - Énfasis2 2 2" xfId="138"/>
    <cellStyle name="20% - Énfasis2 2 2 2" xfId="139"/>
    <cellStyle name="20% - Énfasis2 2 3" xfId="140"/>
    <cellStyle name="20% - Énfasis2 2 4" xfId="141"/>
    <cellStyle name="20% - Énfasis2 2 5" xfId="142"/>
    <cellStyle name="20% - Énfasis2 2 6" xfId="143"/>
    <cellStyle name="20% - Énfasis2 2 7" xfId="144"/>
    <cellStyle name="20% - Énfasis2 2 8" xfId="145"/>
    <cellStyle name="20% - Énfasis2 2 9" xfId="146"/>
    <cellStyle name="20% - Énfasis2 3" xfId="147"/>
    <cellStyle name="20% - Énfasis2 3 10" xfId="148"/>
    <cellStyle name="20% - Énfasis2 3 11" xfId="149"/>
    <cellStyle name="20% - Énfasis2 3 12" xfId="150"/>
    <cellStyle name="20% - Énfasis2 3 13" xfId="151"/>
    <cellStyle name="20% - Énfasis2 3 2" xfId="152"/>
    <cellStyle name="20% - Énfasis2 3 3" xfId="153"/>
    <cellStyle name="20% - Énfasis2 3 4" xfId="154"/>
    <cellStyle name="20% - Énfasis2 3 5" xfId="155"/>
    <cellStyle name="20% - Énfasis2 3 6" xfId="156"/>
    <cellStyle name="20% - Énfasis2 3 7" xfId="157"/>
    <cellStyle name="20% - Énfasis2 3 8" xfId="158"/>
    <cellStyle name="20% - Énfasis2 3 9" xfId="159"/>
    <cellStyle name="20% - Énfasis2 4 10" xfId="160"/>
    <cellStyle name="20% - Énfasis2 4 11" xfId="161"/>
    <cellStyle name="20% - Énfasis2 4 12" xfId="162"/>
    <cellStyle name="20% - Énfasis2 4 13" xfId="163"/>
    <cellStyle name="20% - Énfasis2 4 2" xfId="164"/>
    <cellStyle name="20% - Énfasis2 4 3" xfId="165"/>
    <cellStyle name="20% - Énfasis2 4 4" xfId="166"/>
    <cellStyle name="20% - Énfasis2 4 5" xfId="167"/>
    <cellStyle name="20% - Énfasis2 4 6" xfId="168"/>
    <cellStyle name="20% - Énfasis2 4 7" xfId="169"/>
    <cellStyle name="20% - Énfasis2 4 8" xfId="170"/>
    <cellStyle name="20% - Énfasis2 4 9" xfId="171"/>
    <cellStyle name="20% - Énfasis2 5 10" xfId="172"/>
    <cellStyle name="20% - Énfasis2 5 11" xfId="173"/>
    <cellStyle name="20% - Énfasis2 5 12" xfId="174"/>
    <cellStyle name="20% - Énfasis2 5 2" xfId="175"/>
    <cellStyle name="20% - Énfasis2 5 3" xfId="176"/>
    <cellStyle name="20% - Énfasis2 5 4" xfId="177"/>
    <cellStyle name="20% - Énfasis2 5 5" xfId="178"/>
    <cellStyle name="20% - Énfasis2 5 6" xfId="179"/>
    <cellStyle name="20% - Énfasis2 5 7" xfId="180"/>
    <cellStyle name="20% - Énfasis2 5 8" xfId="181"/>
    <cellStyle name="20% - Énfasis2 5 9" xfId="182"/>
    <cellStyle name="20% - Énfasis3 2" xfId="183"/>
    <cellStyle name="20% - Énfasis3 2 10" xfId="184"/>
    <cellStyle name="20% - Énfasis3 2 11" xfId="185"/>
    <cellStyle name="20% - Énfasis3 2 12" xfId="186"/>
    <cellStyle name="20% - Énfasis3 2 13" xfId="187"/>
    <cellStyle name="20% - Énfasis3 2 2" xfId="188"/>
    <cellStyle name="20% - Énfasis3 2 2 2" xfId="189"/>
    <cellStyle name="20% - Énfasis3 2 3" xfId="190"/>
    <cellStyle name="20% - Énfasis3 2 4" xfId="191"/>
    <cellStyle name="20% - Énfasis3 2 5" xfId="192"/>
    <cellStyle name="20% - Énfasis3 2 6" xfId="193"/>
    <cellStyle name="20% - Énfasis3 2 7" xfId="194"/>
    <cellStyle name="20% - Énfasis3 2 8" xfId="195"/>
    <cellStyle name="20% - Énfasis3 2 9" xfId="196"/>
    <cellStyle name="20% - Énfasis3 3" xfId="197"/>
    <cellStyle name="20% - Énfasis3 3 10" xfId="198"/>
    <cellStyle name="20% - Énfasis3 3 11" xfId="199"/>
    <cellStyle name="20% - Énfasis3 3 12" xfId="200"/>
    <cellStyle name="20% - Énfasis3 3 13" xfId="201"/>
    <cellStyle name="20% - Énfasis3 3 2" xfId="202"/>
    <cellStyle name="20% - Énfasis3 3 3" xfId="203"/>
    <cellStyle name="20% - Énfasis3 3 4" xfId="204"/>
    <cellStyle name="20% - Énfasis3 3 5" xfId="205"/>
    <cellStyle name="20% - Énfasis3 3 6" xfId="206"/>
    <cellStyle name="20% - Énfasis3 3 7" xfId="207"/>
    <cellStyle name="20% - Énfasis3 3 8" xfId="208"/>
    <cellStyle name="20% - Énfasis3 3 9" xfId="209"/>
    <cellStyle name="20% - Énfasis3 4 10" xfId="210"/>
    <cellStyle name="20% - Énfasis3 4 11" xfId="211"/>
    <cellStyle name="20% - Énfasis3 4 12" xfId="212"/>
    <cellStyle name="20% - Énfasis3 4 13" xfId="213"/>
    <cellStyle name="20% - Énfasis3 4 2" xfId="214"/>
    <cellStyle name="20% - Énfasis3 4 3" xfId="215"/>
    <cellStyle name="20% - Énfasis3 4 4" xfId="216"/>
    <cellStyle name="20% - Énfasis3 4 5" xfId="217"/>
    <cellStyle name="20% - Énfasis3 4 6" xfId="218"/>
    <cellStyle name="20% - Énfasis3 4 7" xfId="219"/>
    <cellStyle name="20% - Énfasis3 4 8" xfId="220"/>
    <cellStyle name="20% - Énfasis3 4 9" xfId="221"/>
    <cellStyle name="20% - Énfasis3 5 10" xfId="222"/>
    <cellStyle name="20% - Énfasis3 5 11" xfId="223"/>
    <cellStyle name="20% - Énfasis3 5 12" xfId="224"/>
    <cellStyle name="20% - Énfasis3 5 2" xfId="225"/>
    <cellStyle name="20% - Énfasis3 5 3" xfId="226"/>
    <cellStyle name="20% - Énfasis3 5 4" xfId="227"/>
    <cellStyle name="20% - Énfasis3 5 5" xfId="228"/>
    <cellStyle name="20% - Énfasis3 5 6" xfId="229"/>
    <cellStyle name="20% - Énfasis3 5 7" xfId="230"/>
    <cellStyle name="20% - Énfasis3 5 8" xfId="231"/>
    <cellStyle name="20% - Énfasis3 5 9" xfId="232"/>
    <cellStyle name="20% - Énfasis4 2" xfId="233"/>
    <cellStyle name="20% - Énfasis4 2 10" xfId="234"/>
    <cellStyle name="20% - Énfasis4 2 11" xfId="235"/>
    <cellStyle name="20% - Énfasis4 2 12" xfId="236"/>
    <cellStyle name="20% - Énfasis4 2 13" xfId="237"/>
    <cellStyle name="20% - Énfasis4 2 2" xfId="238"/>
    <cellStyle name="20% - Énfasis4 2 2 2" xfId="239"/>
    <cellStyle name="20% - Énfasis4 2 3" xfId="240"/>
    <cellStyle name="20% - Énfasis4 2 4" xfId="241"/>
    <cellStyle name="20% - Énfasis4 2 5" xfId="242"/>
    <cellStyle name="20% - Énfasis4 2 6" xfId="243"/>
    <cellStyle name="20% - Énfasis4 2 7" xfId="244"/>
    <cellStyle name="20% - Énfasis4 2 8" xfId="245"/>
    <cellStyle name="20% - Énfasis4 2 9" xfId="246"/>
    <cellStyle name="20% - Énfasis4 3" xfId="247"/>
    <cellStyle name="20% - Énfasis4 3 10" xfId="248"/>
    <cellStyle name="20% - Énfasis4 3 11" xfId="249"/>
    <cellStyle name="20% - Énfasis4 3 12" xfId="250"/>
    <cellStyle name="20% - Énfasis4 3 13" xfId="251"/>
    <cellStyle name="20% - Énfasis4 3 2" xfId="252"/>
    <cellStyle name="20% - Énfasis4 3 3" xfId="253"/>
    <cellStyle name="20% - Énfasis4 3 4" xfId="254"/>
    <cellStyle name="20% - Énfasis4 3 5" xfId="255"/>
    <cellStyle name="20% - Énfasis4 3 6" xfId="256"/>
    <cellStyle name="20% - Énfasis4 3 7" xfId="257"/>
    <cellStyle name="20% - Énfasis4 3 8" xfId="258"/>
    <cellStyle name="20% - Énfasis4 3 9" xfId="259"/>
    <cellStyle name="20% - Énfasis4 4 10" xfId="260"/>
    <cellStyle name="20% - Énfasis4 4 11" xfId="261"/>
    <cellStyle name="20% - Énfasis4 4 12" xfId="262"/>
    <cellStyle name="20% - Énfasis4 4 13" xfId="263"/>
    <cellStyle name="20% - Énfasis4 4 2" xfId="264"/>
    <cellStyle name="20% - Énfasis4 4 3" xfId="265"/>
    <cellStyle name="20% - Énfasis4 4 4" xfId="266"/>
    <cellStyle name="20% - Énfasis4 4 5" xfId="267"/>
    <cellStyle name="20% - Énfasis4 4 6" xfId="268"/>
    <cellStyle name="20% - Énfasis4 4 7" xfId="269"/>
    <cellStyle name="20% - Énfasis4 4 8" xfId="270"/>
    <cellStyle name="20% - Énfasis4 4 9" xfId="271"/>
    <cellStyle name="20% - Énfasis4 5 10" xfId="272"/>
    <cellStyle name="20% - Énfasis4 5 11" xfId="273"/>
    <cellStyle name="20% - Énfasis4 5 12" xfId="274"/>
    <cellStyle name="20% - Énfasis4 5 2" xfId="275"/>
    <cellStyle name="20% - Énfasis4 5 3" xfId="276"/>
    <cellStyle name="20% - Énfasis4 5 4" xfId="277"/>
    <cellStyle name="20% - Énfasis4 5 5" xfId="278"/>
    <cellStyle name="20% - Énfasis4 5 6" xfId="279"/>
    <cellStyle name="20% - Énfasis4 5 7" xfId="280"/>
    <cellStyle name="20% - Énfasis4 5 8" xfId="281"/>
    <cellStyle name="20% - Énfasis4 5 9" xfId="282"/>
    <cellStyle name="20% - Énfasis5 2" xfId="283"/>
    <cellStyle name="20% - Énfasis5 2 10" xfId="284"/>
    <cellStyle name="20% - Énfasis5 2 11" xfId="285"/>
    <cellStyle name="20% - Énfasis5 2 12" xfId="286"/>
    <cellStyle name="20% - Énfasis5 2 13" xfId="287"/>
    <cellStyle name="20% - Énfasis5 2 2" xfId="288"/>
    <cellStyle name="20% - Énfasis5 2 2 2" xfId="289"/>
    <cellStyle name="20% - Énfasis5 2 3" xfId="290"/>
    <cellStyle name="20% - Énfasis5 2 4" xfId="291"/>
    <cellStyle name="20% - Énfasis5 2 5" xfId="292"/>
    <cellStyle name="20% - Énfasis5 2 6" xfId="293"/>
    <cellStyle name="20% - Énfasis5 2 7" xfId="294"/>
    <cellStyle name="20% - Énfasis5 2 8" xfId="295"/>
    <cellStyle name="20% - Énfasis5 2 9" xfId="296"/>
    <cellStyle name="20% - Énfasis5 3" xfId="297"/>
    <cellStyle name="20% - Énfasis5 3 10" xfId="298"/>
    <cellStyle name="20% - Énfasis5 3 11" xfId="299"/>
    <cellStyle name="20% - Énfasis5 3 12" xfId="300"/>
    <cellStyle name="20% - Énfasis5 3 13" xfId="301"/>
    <cellStyle name="20% - Énfasis5 3 2" xfId="302"/>
    <cellStyle name="20% - Énfasis5 3 3" xfId="303"/>
    <cellStyle name="20% - Énfasis5 3 4" xfId="304"/>
    <cellStyle name="20% - Énfasis5 3 5" xfId="305"/>
    <cellStyle name="20% - Énfasis5 3 6" xfId="306"/>
    <cellStyle name="20% - Énfasis5 3 7" xfId="307"/>
    <cellStyle name="20% - Énfasis5 3 8" xfId="308"/>
    <cellStyle name="20% - Énfasis5 3 9" xfId="309"/>
    <cellStyle name="20% - Énfasis5 4 10" xfId="310"/>
    <cellStyle name="20% - Énfasis5 4 11" xfId="311"/>
    <cellStyle name="20% - Énfasis5 4 12" xfId="312"/>
    <cellStyle name="20% - Énfasis5 4 13" xfId="313"/>
    <cellStyle name="20% - Énfasis5 4 2" xfId="314"/>
    <cellStyle name="20% - Énfasis5 4 3" xfId="315"/>
    <cellStyle name="20% - Énfasis5 4 4" xfId="316"/>
    <cellStyle name="20% - Énfasis5 4 5" xfId="317"/>
    <cellStyle name="20% - Énfasis5 4 6" xfId="318"/>
    <cellStyle name="20% - Énfasis5 4 7" xfId="319"/>
    <cellStyle name="20% - Énfasis5 4 8" xfId="320"/>
    <cellStyle name="20% - Énfasis5 4 9" xfId="321"/>
    <cellStyle name="20% - Énfasis5 5 10" xfId="322"/>
    <cellStyle name="20% - Énfasis5 5 11" xfId="323"/>
    <cellStyle name="20% - Énfasis5 5 12" xfId="324"/>
    <cellStyle name="20% - Énfasis5 5 2" xfId="325"/>
    <cellStyle name="20% - Énfasis5 5 3" xfId="326"/>
    <cellStyle name="20% - Énfasis5 5 4" xfId="327"/>
    <cellStyle name="20% - Énfasis5 5 5" xfId="328"/>
    <cellStyle name="20% - Énfasis5 5 6" xfId="329"/>
    <cellStyle name="20% - Énfasis5 5 7" xfId="330"/>
    <cellStyle name="20% - Énfasis5 5 8" xfId="331"/>
    <cellStyle name="20% - Énfasis5 5 9" xfId="332"/>
    <cellStyle name="20% - Énfasis6 2" xfId="333"/>
    <cellStyle name="20% - Énfasis6 2 10" xfId="334"/>
    <cellStyle name="20% - Énfasis6 2 11" xfId="335"/>
    <cellStyle name="20% - Énfasis6 2 12" xfId="336"/>
    <cellStyle name="20% - Énfasis6 2 13" xfId="337"/>
    <cellStyle name="20% - Énfasis6 2 2" xfId="338"/>
    <cellStyle name="20% - Énfasis6 2 2 2" xfId="339"/>
    <cellStyle name="20% - Énfasis6 2 3" xfId="340"/>
    <cellStyle name="20% - Énfasis6 2 4" xfId="341"/>
    <cellStyle name="20% - Énfasis6 2 5" xfId="342"/>
    <cellStyle name="20% - Énfasis6 2 6" xfId="343"/>
    <cellStyle name="20% - Énfasis6 2 7" xfId="344"/>
    <cellStyle name="20% - Énfasis6 2 8" xfId="345"/>
    <cellStyle name="20% - Énfasis6 2 9" xfId="346"/>
    <cellStyle name="20% - Énfasis6 3" xfId="347"/>
    <cellStyle name="20% - Énfasis6 3 10" xfId="348"/>
    <cellStyle name="20% - Énfasis6 3 11" xfId="349"/>
    <cellStyle name="20% - Énfasis6 3 12" xfId="350"/>
    <cellStyle name="20% - Énfasis6 3 13" xfId="351"/>
    <cellStyle name="20% - Énfasis6 3 2" xfId="352"/>
    <cellStyle name="20% - Énfasis6 3 3" xfId="353"/>
    <cellStyle name="20% - Énfasis6 3 4" xfId="354"/>
    <cellStyle name="20% - Énfasis6 3 5" xfId="355"/>
    <cellStyle name="20% - Énfasis6 3 6" xfId="356"/>
    <cellStyle name="20% - Énfasis6 3 7" xfId="357"/>
    <cellStyle name="20% - Énfasis6 3 8" xfId="358"/>
    <cellStyle name="20% - Énfasis6 3 9" xfId="359"/>
    <cellStyle name="20% - Énfasis6 4 10" xfId="360"/>
    <cellStyle name="20% - Énfasis6 4 11" xfId="361"/>
    <cellStyle name="20% - Énfasis6 4 12" xfId="362"/>
    <cellStyle name="20% - Énfasis6 4 13" xfId="363"/>
    <cellStyle name="20% - Énfasis6 4 2" xfId="364"/>
    <cellStyle name="20% - Énfasis6 4 3" xfId="365"/>
    <cellStyle name="20% - Énfasis6 4 4" xfId="366"/>
    <cellStyle name="20% - Énfasis6 4 5" xfId="367"/>
    <cellStyle name="20% - Énfasis6 4 6" xfId="368"/>
    <cellStyle name="20% - Énfasis6 4 7" xfId="369"/>
    <cellStyle name="20% - Énfasis6 4 8" xfId="370"/>
    <cellStyle name="20% - Énfasis6 4 9" xfId="371"/>
    <cellStyle name="20% - Énfasis6 5 10" xfId="372"/>
    <cellStyle name="20% - Énfasis6 5 11" xfId="373"/>
    <cellStyle name="20% - Énfasis6 5 12" xfId="374"/>
    <cellStyle name="20% - Énfasis6 5 2" xfId="375"/>
    <cellStyle name="20% - Énfasis6 5 3" xfId="376"/>
    <cellStyle name="20% - Énfasis6 5 4" xfId="377"/>
    <cellStyle name="20% - Énfasis6 5 5" xfId="378"/>
    <cellStyle name="20% - Énfasis6 5 6" xfId="379"/>
    <cellStyle name="20% - Énfasis6 5 7" xfId="380"/>
    <cellStyle name="20% - Énfasis6 5 8" xfId="381"/>
    <cellStyle name="20% - Énfasis6 5 9" xfId="382"/>
    <cellStyle name="40% - Accent1 2" xfId="383"/>
    <cellStyle name="40% - Accent2 2" xfId="384"/>
    <cellStyle name="40% - Accent3 2" xfId="385"/>
    <cellStyle name="40% - Accent4 2" xfId="386"/>
    <cellStyle name="40% - Accent5 2" xfId="387"/>
    <cellStyle name="40% - Accent6 2" xfId="388"/>
    <cellStyle name="40% - Énfasis1 2" xfId="389"/>
    <cellStyle name="40% - Énfasis1 2 10" xfId="390"/>
    <cellStyle name="40% - Énfasis1 2 11" xfId="391"/>
    <cellStyle name="40% - Énfasis1 2 12" xfId="392"/>
    <cellStyle name="40% - Énfasis1 2 13" xfId="393"/>
    <cellStyle name="40% - Énfasis1 2 2" xfId="394"/>
    <cellStyle name="40% - Énfasis1 2 2 2" xfId="395"/>
    <cellStyle name="40% - Énfasis1 2 3" xfId="396"/>
    <cellStyle name="40% - Énfasis1 2 4" xfId="397"/>
    <cellStyle name="40% - Énfasis1 2 5" xfId="398"/>
    <cellStyle name="40% - Énfasis1 2 6" xfId="399"/>
    <cellStyle name="40% - Énfasis1 2 7" xfId="400"/>
    <cellStyle name="40% - Énfasis1 2 8" xfId="401"/>
    <cellStyle name="40% - Énfasis1 2 9" xfId="402"/>
    <cellStyle name="40% - Énfasis1 3" xfId="403"/>
    <cellStyle name="40% - Énfasis1 3 10" xfId="404"/>
    <cellStyle name="40% - Énfasis1 3 11" xfId="405"/>
    <cellStyle name="40% - Énfasis1 3 12" xfId="406"/>
    <cellStyle name="40% - Énfasis1 3 13" xfId="407"/>
    <cellStyle name="40% - Énfasis1 3 2" xfId="408"/>
    <cellStyle name="40% - Énfasis1 3 3" xfId="409"/>
    <cellStyle name="40% - Énfasis1 3 4" xfId="410"/>
    <cellStyle name="40% - Énfasis1 3 5" xfId="411"/>
    <cellStyle name="40% - Énfasis1 3 6" xfId="412"/>
    <cellStyle name="40% - Énfasis1 3 7" xfId="413"/>
    <cellStyle name="40% - Énfasis1 3 8" xfId="414"/>
    <cellStyle name="40% - Énfasis1 3 9" xfId="415"/>
    <cellStyle name="40% - Énfasis1 4 10" xfId="416"/>
    <cellStyle name="40% - Énfasis1 4 11" xfId="417"/>
    <cellStyle name="40% - Énfasis1 4 12" xfId="418"/>
    <cellStyle name="40% - Énfasis1 4 13" xfId="419"/>
    <cellStyle name="40% - Énfasis1 4 2" xfId="420"/>
    <cellStyle name="40% - Énfasis1 4 3" xfId="421"/>
    <cellStyle name="40% - Énfasis1 4 4" xfId="422"/>
    <cellStyle name="40% - Énfasis1 4 5" xfId="423"/>
    <cellStyle name="40% - Énfasis1 4 6" xfId="424"/>
    <cellStyle name="40% - Énfasis1 4 7" xfId="425"/>
    <cellStyle name="40% - Énfasis1 4 8" xfId="426"/>
    <cellStyle name="40% - Énfasis1 4 9" xfId="427"/>
    <cellStyle name="40% - Énfasis1 5 10" xfId="428"/>
    <cellStyle name="40% - Énfasis1 5 11" xfId="429"/>
    <cellStyle name="40% - Énfasis1 5 12" xfId="430"/>
    <cellStyle name="40% - Énfasis1 5 2" xfId="431"/>
    <cellStyle name="40% - Énfasis1 5 3" xfId="432"/>
    <cellStyle name="40% - Énfasis1 5 4" xfId="433"/>
    <cellStyle name="40% - Énfasis1 5 5" xfId="434"/>
    <cellStyle name="40% - Énfasis1 5 6" xfId="435"/>
    <cellStyle name="40% - Énfasis1 5 7" xfId="436"/>
    <cellStyle name="40% - Énfasis1 5 8" xfId="437"/>
    <cellStyle name="40% - Énfasis1 5 9" xfId="438"/>
    <cellStyle name="40% - Énfasis2 2" xfId="439"/>
    <cellStyle name="40% - Énfasis2 2 10" xfId="440"/>
    <cellStyle name="40% - Énfasis2 2 11" xfId="441"/>
    <cellStyle name="40% - Énfasis2 2 12" xfId="442"/>
    <cellStyle name="40% - Énfasis2 2 13" xfId="443"/>
    <cellStyle name="40% - Énfasis2 2 2" xfId="444"/>
    <cellStyle name="40% - Énfasis2 2 2 2" xfId="445"/>
    <cellStyle name="40% - Énfasis2 2 3" xfId="446"/>
    <cellStyle name="40% - Énfasis2 2 4" xfId="447"/>
    <cellStyle name="40% - Énfasis2 2 5" xfId="448"/>
    <cellStyle name="40% - Énfasis2 2 6" xfId="449"/>
    <cellStyle name="40% - Énfasis2 2 7" xfId="450"/>
    <cellStyle name="40% - Énfasis2 2 8" xfId="451"/>
    <cellStyle name="40% - Énfasis2 2 9" xfId="452"/>
    <cellStyle name="40% - Énfasis2 3" xfId="453"/>
    <cellStyle name="40% - Énfasis2 3 10" xfId="454"/>
    <cellStyle name="40% - Énfasis2 3 11" xfId="455"/>
    <cellStyle name="40% - Énfasis2 3 12" xfId="456"/>
    <cellStyle name="40% - Énfasis2 3 13" xfId="457"/>
    <cellStyle name="40% - Énfasis2 3 2" xfId="458"/>
    <cellStyle name="40% - Énfasis2 3 3" xfId="459"/>
    <cellStyle name="40% - Énfasis2 3 4" xfId="460"/>
    <cellStyle name="40% - Énfasis2 3 5" xfId="461"/>
    <cellStyle name="40% - Énfasis2 3 6" xfId="462"/>
    <cellStyle name="40% - Énfasis2 3 7" xfId="463"/>
    <cellStyle name="40% - Énfasis2 3 8" xfId="464"/>
    <cellStyle name="40% - Énfasis2 3 9" xfId="465"/>
    <cellStyle name="40% - Énfasis2 4 10" xfId="466"/>
    <cellStyle name="40% - Énfasis2 4 11" xfId="467"/>
    <cellStyle name="40% - Énfasis2 4 12" xfId="468"/>
    <cellStyle name="40% - Énfasis2 4 13" xfId="469"/>
    <cellStyle name="40% - Énfasis2 4 2" xfId="470"/>
    <cellStyle name="40% - Énfasis2 4 3" xfId="471"/>
    <cellStyle name="40% - Énfasis2 4 4" xfId="472"/>
    <cellStyle name="40% - Énfasis2 4 5" xfId="473"/>
    <cellStyle name="40% - Énfasis2 4 6" xfId="474"/>
    <cellStyle name="40% - Énfasis2 4 7" xfId="475"/>
    <cellStyle name="40% - Énfasis2 4 8" xfId="476"/>
    <cellStyle name="40% - Énfasis2 4 9" xfId="477"/>
    <cellStyle name="40% - Énfasis2 5 10" xfId="478"/>
    <cellStyle name="40% - Énfasis2 5 11" xfId="479"/>
    <cellStyle name="40% - Énfasis2 5 12" xfId="480"/>
    <cellStyle name="40% - Énfasis2 5 2" xfId="481"/>
    <cellStyle name="40% - Énfasis2 5 3" xfId="482"/>
    <cellStyle name="40% - Énfasis2 5 4" xfId="483"/>
    <cellStyle name="40% - Énfasis2 5 5" xfId="484"/>
    <cellStyle name="40% - Énfasis2 5 6" xfId="485"/>
    <cellStyle name="40% - Énfasis2 5 7" xfId="486"/>
    <cellStyle name="40% - Énfasis2 5 8" xfId="487"/>
    <cellStyle name="40% - Énfasis2 5 9" xfId="488"/>
    <cellStyle name="40% - Énfasis3 2" xfId="489"/>
    <cellStyle name="40% - Énfasis3 2 10" xfId="490"/>
    <cellStyle name="40% - Énfasis3 2 11" xfId="491"/>
    <cellStyle name="40% - Énfasis3 2 12" xfId="492"/>
    <cellStyle name="40% - Énfasis3 2 13" xfId="493"/>
    <cellStyle name="40% - Énfasis3 2 2" xfId="494"/>
    <cellStyle name="40% - Énfasis3 2 2 2" xfId="495"/>
    <cellStyle name="40% - Énfasis3 2 3" xfId="496"/>
    <cellStyle name="40% - Énfasis3 2 4" xfId="497"/>
    <cellStyle name="40% - Énfasis3 2 5" xfId="498"/>
    <cellStyle name="40% - Énfasis3 2 6" xfId="499"/>
    <cellStyle name="40% - Énfasis3 2 7" xfId="500"/>
    <cellStyle name="40% - Énfasis3 2 8" xfId="501"/>
    <cellStyle name="40% - Énfasis3 2 9" xfId="502"/>
    <cellStyle name="40% - Énfasis3 3" xfId="503"/>
    <cellStyle name="40% - Énfasis3 3 10" xfId="504"/>
    <cellStyle name="40% - Énfasis3 3 11" xfId="505"/>
    <cellStyle name="40% - Énfasis3 3 12" xfId="506"/>
    <cellStyle name="40% - Énfasis3 3 13" xfId="507"/>
    <cellStyle name="40% - Énfasis3 3 2" xfId="508"/>
    <cellStyle name="40% - Énfasis3 3 3" xfId="509"/>
    <cellStyle name="40% - Énfasis3 3 4" xfId="510"/>
    <cellStyle name="40% - Énfasis3 3 5" xfId="511"/>
    <cellStyle name="40% - Énfasis3 3 6" xfId="512"/>
    <cellStyle name="40% - Énfasis3 3 7" xfId="513"/>
    <cellStyle name="40% - Énfasis3 3 8" xfId="514"/>
    <cellStyle name="40% - Énfasis3 3 9" xfId="515"/>
    <cellStyle name="40% - Énfasis3 4 10" xfId="516"/>
    <cellStyle name="40% - Énfasis3 4 11" xfId="517"/>
    <cellStyle name="40% - Énfasis3 4 12" xfId="518"/>
    <cellStyle name="40% - Énfasis3 4 13" xfId="519"/>
    <cellStyle name="40% - Énfasis3 4 2" xfId="520"/>
    <cellStyle name="40% - Énfasis3 4 3" xfId="521"/>
    <cellStyle name="40% - Énfasis3 4 4" xfId="522"/>
    <cellStyle name="40% - Énfasis3 4 5" xfId="523"/>
    <cellStyle name="40% - Énfasis3 4 6" xfId="524"/>
    <cellStyle name="40% - Énfasis3 4 7" xfId="525"/>
    <cellStyle name="40% - Énfasis3 4 8" xfId="526"/>
    <cellStyle name="40% - Énfasis3 4 9" xfId="527"/>
    <cellStyle name="40% - Énfasis3 5 10" xfId="528"/>
    <cellStyle name="40% - Énfasis3 5 11" xfId="529"/>
    <cellStyle name="40% - Énfasis3 5 12" xfId="530"/>
    <cellStyle name="40% - Énfasis3 5 2" xfId="531"/>
    <cellStyle name="40% - Énfasis3 5 3" xfId="532"/>
    <cellStyle name="40% - Énfasis3 5 4" xfId="533"/>
    <cellStyle name="40% - Énfasis3 5 5" xfId="534"/>
    <cellStyle name="40% - Énfasis3 5 6" xfId="535"/>
    <cellStyle name="40% - Énfasis3 5 7" xfId="536"/>
    <cellStyle name="40% - Énfasis3 5 8" xfId="537"/>
    <cellStyle name="40% - Énfasis3 5 9" xfId="538"/>
    <cellStyle name="40% - Énfasis4 2" xfId="539"/>
    <cellStyle name="40% - Énfasis4 2 10" xfId="540"/>
    <cellStyle name="40% - Énfasis4 2 11" xfId="541"/>
    <cellStyle name="40% - Énfasis4 2 12" xfId="542"/>
    <cellStyle name="40% - Énfasis4 2 13" xfId="543"/>
    <cellStyle name="40% - Énfasis4 2 2" xfId="544"/>
    <cellStyle name="40% - Énfasis4 2 2 2" xfId="545"/>
    <cellStyle name="40% - Énfasis4 2 3" xfId="546"/>
    <cellStyle name="40% - Énfasis4 2 4" xfId="547"/>
    <cellStyle name="40% - Énfasis4 2 5" xfId="548"/>
    <cellStyle name="40% - Énfasis4 2 6" xfId="549"/>
    <cellStyle name="40% - Énfasis4 2 7" xfId="550"/>
    <cellStyle name="40% - Énfasis4 2 8" xfId="551"/>
    <cellStyle name="40% - Énfasis4 2 9" xfId="552"/>
    <cellStyle name="40% - Énfasis4 3" xfId="553"/>
    <cellStyle name="40% - Énfasis4 3 10" xfId="554"/>
    <cellStyle name="40% - Énfasis4 3 11" xfId="555"/>
    <cellStyle name="40% - Énfasis4 3 12" xfId="556"/>
    <cellStyle name="40% - Énfasis4 3 13" xfId="557"/>
    <cellStyle name="40% - Énfasis4 3 2" xfId="558"/>
    <cellStyle name="40% - Énfasis4 3 3" xfId="559"/>
    <cellStyle name="40% - Énfasis4 3 4" xfId="560"/>
    <cellStyle name="40% - Énfasis4 3 5" xfId="561"/>
    <cellStyle name="40% - Énfasis4 3 6" xfId="562"/>
    <cellStyle name="40% - Énfasis4 3 7" xfId="563"/>
    <cellStyle name="40% - Énfasis4 3 8" xfId="564"/>
    <cellStyle name="40% - Énfasis4 3 9" xfId="565"/>
    <cellStyle name="40% - Énfasis4 4 10" xfId="566"/>
    <cellStyle name="40% - Énfasis4 4 11" xfId="567"/>
    <cellStyle name="40% - Énfasis4 4 12" xfId="568"/>
    <cellStyle name="40% - Énfasis4 4 13" xfId="569"/>
    <cellStyle name="40% - Énfasis4 4 2" xfId="570"/>
    <cellStyle name="40% - Énfasis4 4 3" xfId="571"/>
    <cellStyle name="40% - Énfasis4 4 4" xfId="572"/>
    <cellStyle name="40% - Énfasis4 4 5" xfId="573"/>
    <cellStyle name="40% - Énfasis4 4 6" xfId="574"/>
    <cellStyle name="40% - Énfasis4 4 7" xfId="575"/>
    <cellStyle name="40% - Énfasis4 4 8" xfId="576"/>
    <cellStyle name="40% - Énfasis4 4 9" xfId="577"/>
    <cellStyle name="40% - Énfasis4 5 10" xfId="578"/>
    <cellStyle name="40% - Énfasis4 5 11" xfId="579"/>
    <cellStyle name="40% - Énfasis4 5 12" xfId="580"/>
    <cellStyle name="40% - Énfasis4 5 2" xfId="581"/>
    <cellStyle name="40% - Énfasis4 5 3" xfId="582"/>
    <cellStyle name="40% - Énfasis4 5 4" xfId="583"/>
    <cellStyle name="40% - Énfasis4 5 5" xfId="584"/>
    <cellStyle name="40% - Énfasis4 5 6" xfId="585"/>
    <cellStyle name="40% - Énfasis4 5 7" xfId="586"/>
    <cellStyle name="40% - Énfasis4 5 8" xfId="587"/>
    <cellStyle name="40% - Énfasis4 5 9" xfId="588"/>
    <cellStyle name="40% - Énfasis5 2" xfId="589"/>
    <cellStyle name="40% - Énfasis5 2 10" xfId="590"/>
    <cellStyle name="40% - Énfasis5 2 11" xfId="591"/>
    <cellStyle name="40% - Énfasis5 2 12" xfId="592"/>
    <cellStyle name="40% - Énfasis5 2 13" xfId="593"/>
    <cellStyle name="40% - Énfasis5 2 2" xfId="594"/>
    <cellStyle name="40% - Énfasis5 2 2 2" xfId="595"/>
    <cellStyle name="40% - Énfasis5 2 3" xfId="596"/>
    <cellStyle name="40% - Énfasis5 2 4" xfId="597"/>
    <cellStyle name="40% - Énfasis5 2 5" xfId="598"/>
    <cellStyle name="40% - Énfasis5 2 6" xfId="599"/>
    <cellStyle name="40% - Énfasis5 2 7" xfId="600"/>
    <cellStyle name="40% - Énfasis5 2 8" xfId="601"/>
    <cellStyle name="40% - Énfasis5 2 9" xfId="602"/>
    <cellStyle name="40% - Énfasis5 3" xfId="603"/>
    <cellStyle name="40% - Énfasis5 3 10" xfId="604"/>
    <cellStyle name="40% - Énfasis5 3 11" xfId="605"/>
    <cellStyle name="40% - Énfasis5 3 12" xfId="606"/>
    <cellStyle name="40% - Énfasis5 3 13" xfId="607"/>
    <cellStyle name="40% - Énfasis5 3 2" xfId="608"/>
    <cellStyle name="40% - Énfasis5 3 3" xfId="609"/>
    <cellStyle name="40% - Énfasis5 3 4" xfId="610"/>
    <cellStyle name="40% - Énfasis5 3 5" xfId="611"/>
    <cellStyle name="40% - Énfasis5 3 6" xfId="612"/>
    <cellStyle name="40% - Énfasis5 3 7" xfId="613"/>
    <cellStyle name="40% - Énfasis5 3 8" xfId="614"/>
    <cellStyle name="40% - Énfasis5 3 9" xfId="615"/>
    <cellStyle name="40% - Énfasis5 4 10" xfId="616"/>
    <cellStyle name="40% - Énfasis5 4 11" xfId="617"/>
    <cellStyle name="40% - Énfasis5 4 12" xfId="618"/>
    <cellStyle name="40% - Énfasis5 4 13" xfId="619"/>
    <cellStyle name="40% - Énfasis5 4 2" xfId="620"/>
    <cellStyle name="40% - Énfasis5 4 3" xfId="621"/>
    <cellStyle name="40% - Énfasis5 4 4" xfId="622"/>
    <cellStyle name="40% - Énfasis5 4 5" xfId="623"/>
    <cellStyle name="40% - Énfasis5 4 6" xfId="624"/>
    <cellStyle name="40% - Énfasis5 4 7" xfId="625"/>
    <cellStyle name="40% - Énfasis5 4 8" xfId="626"/>
    <cellStyle name="40% - Énfasis5 4 9" xfId="627"/>
    <cellStyle name="40% - Énfasis5 5 10" xfId="628"/>
    <cellStyle name="40% - Énfasis5 5 11" xfId="629"/>
    <cellStyle name="40% - Énfasis5 5 12" xfId="630"/>
    <cellStyle name="40% - Énfasis5 5 2" xfId="631"/>
    <cellStyle name="40% - Énfasis5 5 3" xfId="632"/>
    <cellStyle name="40% - Énfasis5 5 4" xfId="633"/>
    <cellStyle name="40% - Énfasis5 5 5" xfId="634"/>
    <cellStyle name="40% - Énfasis5 5 6" xfId="635"/>
    <cellStyle name="40% - Énfasis5 5 7" xfId="636"/>
    <cellStyle name="40% - Énfasis5 5 8" xfId="637"/>
    <cellStyle name="40% - Énfasis5 5 9" xfId="638"/>
    <cellStyle name="40% - Énfasis6 2" xfId="639"/>
    <cellStyle name="40% - Énfasis6 2 10" xfId="640"/>
    <cellStyle name="40% - Énfasis6 2 11" xfId="641"/>
    <cellStyle name="40% - Énfasis6 2 12" xfId="642"/>
    <cellStyle name="40% - Énfasis6 2 13" xfId="643"/>
    <cellStyle name="40% - Énfasis6 2 2" xfId="644"/>
    <cellStyle name="40% - Énfasis6 2 2 2" xfId="645"/>
    <cellStyle name="40% - Énfasis6 2 2 2 2" xfId="646"/>
    <cellStyle name="40% - Énfasis6 2 3" xfId="647"/>
    <cellStyle name="40% - Énfasis6 2 4" xfId="648"/>
    <cellStyle name="40% - Énfasis6 2 5" xfId="649"/>
    <cellStyle name="40% - Énfasis6 2 6" xfId="650"/>
    <cellStyle name="40% - Énfasis6 2 7" xfId="651"/>
    <cellStyle name="40% - Énfasis6 2 8" xfId="652"/>
    <cellStyle name="40% - Énfasis6 2 9" xfId="653"/>
    <cellStyle name="40% - Énfasis6 3" xfId="654"/>
    <cellStyle name="40% - Énfasis6 3 10" xfId="655"/>
    <cellStyle name="40% - Énfasis6 3 11" xfId="656"/>
    <cellStyle name="40% - Énfasis6 3 12" xfId="657"/>
    <cellStyle name="40% - Énfasis6 3 13" xfId="658"/>
    <cellStyle name="40% - Énfasis6 3 2" xfId="659"/>
    <cellStyle name="40% - Énfasis6 3 3" xfId="660"/>
    <cellStyle name="40% - Énfasis6 3 4" xfId="661"/>
    <cellStyle name="40% - Énfasis6 3 5" xfId="662"/>
    <cellStyle name="40% - Énfasis6 3 6" xfId="663"/>
    <cellStyle name="40% - Énfasis6 3 7" xfId="664"/>
    <cellStyle name="40% - Énfasis6 3 8" xfId="665"/>
    <cellStyle name="40% - Énfasis6 3 9" xfId="666"/>
    <cellStyle name="40% - Énfasis6 4 10" xfId="667"/>
    <cellStyle name="40% - Énfasis6 4 11" xfId="668"/>
    <cellStyle name="40% - Énfasis6 4 12" xfId="669"/>
    <cellStyle name="40% - Énfasis6 4 13" xfId="670"/>
    <cellStyle name="40% - Énfasis6 4 2" xfId="671"/>
    <cellStyle name="40% - Énfasis6 4 3" xfId="672"/>
    <cellStyle name="40% - Énfasis6 4 4" xfId="673"/>
    <cellStyle name="40% - Énfasis6 4 5" xfId="674"/>
    <cellStyle name="40% - Énfasis6 4 6" xfId="675"/>
    <cellStyle name="40% - Énfasis6 4 7" xfId="676"/>
    <cellStyle name="40% - Énfasis6 4 8" xfId="677"/>
    <cellStyle name="40% - Énfasis6 4 9" xfId="678"/>
    <cellStyle name="40% - Énfasis6 5 10" xfId="679"/>
    <cellStyle name="40% - Énfasis6 5 11" xfId="680"/>
    <cellStyle name="40% - Énfasis6 5 12" xfId="681"/>
    <cellStyle name="40% - Énfasis6 5 2" xfId="682"/>
    <cellStyle name="40% - Énfasis6 5 3" xfId="683"/>
    <cellStyle name="40% - Énfasis6 5 4" xfId="684"/>
    <cellStyle name="40% - Énfasis6 5 5" xfId="685"/>
    <cellStyle name="40% - Énfasis6 5 6" xfId="686"/>
    <cellStyle name="40% - Énfasis6 5 7" xfId="687"/>
    <cellStyle name="40% - Énfasis6 5 8" xfId="688"/>
    <cellStyle name="40% - Énfasis6 5 9" xfId="689"/>
    <cellStyle name="60% - Accent1 2" xfId="690"/>
    <cellStyle name="60% - Accent2 2" xfId="691"/>
    <cellStyle name="60% - Accent3 2" xfId="692"/>
    <cellStyle name="60% - Accent4 2" xfId="693"/>
    <cellStyle name="60% - Accent5 2" xfId="694"/>
    <cellStyle name="60% - Accent6 2" xfId="695"/>
    <cellStyle name="60% - Énfasis1 2" xfId="696"/>
    <cellStyle name="60% - Énfasis1 2 10" xfId="697"/>
    <cellStyle name="60% - Énfasis1 2 11" xfId="698"/>
    <cellStyle name="60% - Énfasis1 2 12" xfId="699"/>
    <cellStyle name="60% - Énfasis1 2 13" xfId="700"/>
    <cellStyle name="60% - Énfasis1 2 2" xfId="701"/>
    <cellStyle name="60% - Énfasis1 2 2 2" xfId="702"/>
    <cellStyle name="60% - Énfasis1 2 3" xfId="703"/>
    <cellStyle name="60% - Énfasis1 2 4" xfId="704"/>
    <cellStyle name="60% - Énfasis1 2 5" xfId="705"/>
    <cellStyle name="60% - Énfasis1 2 6" xfId="706"/>
    <cellStyle name="60% - Énfasis1 2 7" xfId="707"/>
    <cellStyle name="60% - Énfasis1 2 8" xfId="708"/>
    <cellStyle name="60% - Énfasis1 2 9" xfId="709"/>
    <cellStyle name="60% - Énfasis1 3" xfId="710"/>
    <cellStyle name="60% - Énfasis1 3 10" xfId="711"/>
    <cellStyle name="60% - Énfasis1 3 11" xfId="712"/>
    <cellStyle name="60% - Énfasis1 3 12" xfId="713"/>
    <cellStyle name="60% - Énfasis1 3 13" xfId="714"/>
    <cellStyle name="60% - Énfasis1 3 2" xfId="715"/>
    <cellStyle name="60% - Énfasis1 3 3" xfId="716"/>
    <cellStyle name="60% - Énfasis1 3 4" xfId="717"/>
    <cellStyle name="60% - Énfasis1 3 5" xfId="718"/>
    <cellStyle name="60% - Énfasis1 3 6" xfId="719"/>
    <cellStyle name="60% - Énfasis1 3 7" xfId="720"/>
    <cellStyle name="60% - Énfasis1 3 8" xfId="721"/>
    <cellStyle name="60% - Énfasis1 3 9" xfId="722"/>
    <cellStyle name="60% - Énfasis1 4 10" xfId="723"/>
    <cellStyle name="60% - Énfasis1 4 11" xfId="724"/>
    <cellStyle name="60% - Énfasis1 4 12" xfId="725"/>
    <cellStyle name="60% - Énfasis1 4 13" xfId="726"/>
    <cellStyle name="60% - Énfasis1 4 2" xfId="727"/>
    <cellStyle name="60% - Énfasis1 4 3" xfId="728"/>
    <cellStyle name="60% - Énfasis1 4 4" xfId="729"/>
    <cellStyle name="60% - Énfasis1 4 5" xfId="730"/>
    <cellStyle name="60% - Énfasis1 4 6" xfId="731"/>
    <cellStyle name="60% - Énfasis1 4 7" xfId="732"/>
    <cellStyle name="60% - Énfasis1 4 8" xfId="733"/>
    <cellStyle name="60% - Énfasis1 4 9" xfId="734"/>
    <cellStyle name="60% - Énfasis1 5 10" xfId="735"/>
    <cellStyle name="60% - Énfasis1 5 11" xfId="736"/>
    <cellStyle name="60% - Énfasis1 5 12" xfId="737"/>
    <cellStyle name="60% - Énfasis1 5 2" xfId="738"/>
    <cellStyle name="60% - Énfasis1 5 3" xfId="739"/>
    <cellStyle name="60% - Énfasis1 5 4" xfId="740"/>
    <cellStyle name="60% - Énfasis1 5 5" xfId="741"/>
    <cellStyle name="60% - Énfasis1 5 6" xfId="742"/>
    <cellStyle name="60% - Énfasis1 5 7" xfId="743"/>
    <cellStyle name="60% - Énfasis1 5 8" xfId="744"/>
    <cellStyle name="60% - Énfasis1 5 9" xfId="745"/>
    <cellStyle name="60% - Énfasis2 2" xfId="746"/>
    <cellStyle name="60% - Énfasis2 2 10" xfId="747"/>
    <cellStyle name="60% - Énfasis2 2 11" xfId="748"/>
    <cellStyle name="60% - Énfasis2 2 12" xfId="749"/>
    <cellStyle name="60% - Énfasis2 2 13" xfId="750"/>
    <cellStyle name="60% - Énfasis2 2 2" xfId="751"/>
    <cellStyle name="60% - Énfasis2 2 2 2" xfId="752"/>
    <cellStyle name="60% - Énfasis2 2 3" xfId="753"/>
    <cellStyle name="60% - Énfasis2 2 4" xfId="754"/>
    <cellStyle name="60% - Énfasis2 2 5" xfId="755"/>
    <cellStyle name="60% - Énfasis2 2 6" xfId="756"/>
    <cellStyle name="60% - Énfasis2 2 7" xfId="757"/>
    <cellStyle name="60% - Énfasis2 2 8" xfId="758"/>
    <cellStyle name="60% - Énfasis2 2 9" xfId="759"/>
    <cellStyle name="60% - Énfasis2 3" xfId="760"/>
    <cellStyle name="60% - Énfasis2 3 10" xfId="761"/>
    <cellStyle name="60% - Énfasis2 3 11" xfId="762"/>
    <cellStyle name="60% - Énfasis2 3 12" xfId="763"/>
    <cellStyle name="60% - Énfasis2 3 13" xfId="764"/>
    <cellStyle name="60% - Énfasis2 3 2" xfId="765"/>
    <cellStyle name="60% - Énfasis2 3 3" xfId="766"/>
    <cellStyle name="60% - Énfasis2 3 4" xfId="767"/>
    <cellStyle name="60% - Énfasis2 3 5" xfId="768"/>
    <cellStyle name="60% - Énfasis2 3 6" xfId="769"/>
    <cellStyle name="60% - Énfasis2 3 7" xfId="770"/>
    <cellStyle name="60% - Énfasis2 3 8" xfId="771"/>
    <cellStyle name="60% - Énfasis2 3 9" xfId="772"/>
    <cellStyle name="60% - Énfasis2 4 10" xfId="773"/>
    <cellStyle name="60% - Énfasis2 4 11" xfId="774"/>
    <cellStyle name="60% - Énfasis2 4 12" xfId="775"/>
    <cellStyle name="60% - Énfasis2 4 13" xfId="776"/>
    <cellStyle name="60% - Énfasis2 4 2" xfId="777"/>
    <cellStyle name="60% - Énfasis2 4 3" xfId="778"/>
    <cellStyle name="60% - Énfasis2 4 4" xfId="779"/>
    <cellStyle name="60% - Énfasis2 4 5" xfId="780"/>
    <cellStyle name="60% - Énfasis2 4 6" xfId="781"/>
    <cellStyle name="60% - Énfasis2 4 7" xfId="782"/>
    <cellStyle name="60% - Énfasis2 4 8" xfId="783"/>
    <cellStyle name="60% - Énfasis2 4 9" xfId="784"/>
    <cellStyle name="60% - Énfasis2 5 10" xfId="785"/>
    <cellStyle name="60% - Énfasis2 5 11" xfId="786"/>
    <cellStyle name="60% - Énfasis2 5 12" xfId="787"/>
    <cellStyle name="60% - Énfasis2 5 2" xfId="788"/>
    <cellStyle name="60% - Énfasis2 5 3" xfId="789"/>
    <cellStyle name="60% - Énfasis2 5 4" xfId="790"/>
    <cellStyle name="60% - Énfasis2 5 5" xfId="791"/>
    <cellStyle name="60% - Énfasis2 5 6" xfId="792"/>
    <cellStyle name="60% - Énfasis2 5 7" xfId="793"/>
    <cellStyle name="60% - Énfasis2 5 8" xfId="794"/>
    <cellStyle name="60% - Énfasis2 5 9" xfId="795"/>
    <cellStyle name="60% - Énfasis3 2" xfId="796"/>
    <cellStyle name="60% - Énfasis3 2 10" xfId="797"/>
    <cellStyle name="60% - Énfasis3 2 11" xfId="798"/>
    <cellStyle name="60% - Énfasis3 2 12" xfId="799"/>
    <cellStyle name="60% - Énfasis3 2 13" xfId="800"/>
    <cellStyle name="60% - Énfasis3 2 2" xfId="801"/>
    <cellStyle name="60% - Énfasis3 2 2 2" xfId="802"/>
    <cellStyle name="60% - Énfasis3 2 3" xfId="803"/>
    <cellStyle name="60% - Énfasis3 2 4" xfId="804"/>
    <cellStyle name="60% - Énfasis3 2 5" xfId="805"/>
    <cellStyle name="60% - Énfasis3 2 6" xfId="806"/>
    <cellStyle name="60% - Énfasis3 2 7" xfId="807"/>
    <cellStyle name="60% - Énfasis3 2 8" xfId="808"/>
    <cellStyle name="60% - Énfasis3 2 9" xfId="809"/>
    <cellStyle name="60% - Énfasis3 3" xfId="810"/>
    <cellStyle name="60% - Énfasis3 3 10" xfId="811"/>
    <cellStyle name="60% - Énfasis3 3 11" xfId="812"/>
    <cellStyle name="60% - Énfasis3 3 12" xfId="813"/>
    <cellStyle name="60% - Énfasis3 3 13" xfId="814"/>
    <cellStyle name="60% - Énfasis3 3 2" xfId="815"/>
    <cellStyle name="60% - Énfasis3 3 3" xfId="816"/>
    <cellStyle name="60% - Énfasis3 3 4" xfId="817"/>
    <cellStyle name="60% - Énfasis3 3 5" xfId="818"/>
    <cellStyle name="60% - Énfasis3 3 6" xfId="819"/>
    <cellStyle name="60% - Énfasis3 3 7" xfId="820"/>
    <cellStyle name="60% - Énfasis3 3 8" xfId="821"/>
    <cellStyle name="60% - Énfasis3 3 9" xfId="822"/>
    <cellStyle name="60% - Énfasis3 4 10" xfId="823"/>
    <cellStyle name="60% - Énfasis3 4 11" xfId="824"/>
    <cellStyle name="60% - Énfasis3 4 12" xfId="825"/>
    <cellStyle name="60% - Énfasis3 4 13" xfId="826"/>
    <cellStyle name="60% - Énfasis3 4 2" xfId="827"/>
    <cellStyle name="60% - Énfasis3 4 3" xfId="828"/>
    <cellStyle name="60% - Énfasis3 4 4" xfId="829"/>
    <cellStyle name="60% - Énfasis3 4 5" xfId="830"/>
    <cellStyle name="60% - Énfasis3 4 6" xfId="831"/>
    <cellStyle name="60% - Énfasis3 4 7" xfId="832"/>
    <cellStyle name="60% - Énfasis3 4 8" xfId="833"/>
    <cellStyle name="60% - Énfasis3 4 9" xfId="834"/>
    <cellStyle name="60% - Énfasis3 5 10" xfId="835"/>
    <cellStyle name="60% - Énfasis3 5 11" xfId="836"/>
    <cellStyle name="60% - Énfasis3 5 12" xfId="837"/>
    <cellStyle name="60% - Énfasis3 5 2" xfId="838"/>
    <cellStyle name="60% - Énfasis3 5 3" xfId="839"/>
    <cellStyle name="60% - Énfasis3 5 4" xfId="840"/>
    <cellStyle name="60% - Énfasis3 5 5" xfId="841"/>
    <cellStyle name="60% - Énfasis3 5 6" xfId="842"/>
    <cellStyle name="60% - Énfasis3 5 7" xfId="843"/>
    <cellStyle name="60% - Énfasis3 5 8" xfId="844"/>
    <cellStyle name="60% - Énfasis3 5 9" xfId="845"/>
    <cellStyle name="60% - Énfasis4 2" xfId="846"/>
    <cellStyle name="60% - Énfasis4 2 10" xfId="847"/>
    <cellStyle name="60% - Énfasis4 2 11" xfId="848"/>
    <cellStyle name="60% - Énfasis4 2 12" xfId="849"/>
    <cellStyle name="60% - Énfasis4 2 13" xfId="850"/>
    <cellStyle name="60% - Énfasis4 2 2" xfId="851"/>
    <cellStyle name="60% - Énfasis4 2 2 2" xfId="852"/>
    <cellStyle name="60% - Énfasis4 2 3" xfId="853"/>
    <cellStyle name="60% - Énfasis4 2 4" xfId="854"/>
    <cellStyle name="60% - Énfasis4 2 5" xfId="855"/>
    <cellStyle name="60% - Énfasis4 2 6" xfId="856"/>
    <cellStyle name="60% - Énfasis4 2 7" xfId="857"/>
    <cellStyle name="60% - Énfasis4 2 8" xfId="858"/>
    <cellStyle name="60% - Énfasis4 2 9" xfId="859"/>
    <cellStyle name="60% - Énfasis4 3" xfId="860"/>
    <cellStyle name="60% - Énfasis4 3 10" xfId="861"/>
    <cellStyle name="60% - Énfasis4 3 11" xfId="862"/>
    <cellStyle name="60% - Énfasis4 3 12" xfId="863"/>
    <cellStyle name="60% - Énfasis4 3 13" xfId="864"/>
    <cellStyle name="60% - Énfasis4 3 2" xfId="865"/>
    <cellStyle name="60% - Énfasis4 3 3" xfId="866"/>
    <cellStyle name="60% - Énfasis4 3 4" xfId="867"/>
    <cellStyle name="60% - Énfasis4 3 5" xfId="868"/>
    <cellStyle name="60% - Énfasis4 3 6" xfId="869"/>
    <cellStyle name="60% - Énfasis4 3 7" xfId="870"/>
    <cellStyle name="60% - Énfasis4 3 8" xfId="871"/>
    <cellStyle name="60% - Énfasis4 3 9" xfId="872"/>
    <cellStyle name="60% - Énfasis4 4 10" xfId="873"/>
    <cellStyle name="60% - Énfasis4 4 11" xfId="874"/>
    <cellStyle name="60% - Énfasis4 4 12" xfId="875"/>
    <cellStyle name="60% - Énfasis4 4 13" xfId="876"/>
    <cellStyle name="60% - Énfasis4 4 2" xfId="877"/>
    <cellStyle name="60% - Énfasis4 4 3" xfId="878"/>
    <cellStyle name="60% - Énfasis4 4 4" xfId="879"/>
    <cellStyle name="60% - Énfasis4 4 5" xfId="880"/>
    <cellStyle name="60% - Énfasis4 4 6" xfId="881"/>
    <cellStyle name="60% - Énfasis4 4 7" xfId="882"/>
    <cellStyle name="60% - Énfasis4 4 8" xfId="883"/>
    <cellStyle name="60% - Énfasis4 4 9" xfId="884"/>
    <cellStyle name="60% - Énfasis4 5 10" xfId="885"/>
    <cellStyle name="60% - Énfasis4 5 11" xfId="886"/>
    <cellStyle name="60% - Énfasis4 5 12" xfId="887"/>
    <cellStyle name="60% - Énfasis4 5 2" xfId="888"/>
    <cellStyle name="60% - Énfasis4 5 3" xfId="889"/>
    <cellStyle name="60% - Énfasis4 5 4" xfId="890"/>
    <cellStyle name="60% - Énfasis4 5 5" xfId="891"/>
    <cellStyle name="60% - Énfasis4 5 6" xfId="892"/>
    <cellStyle name="60% - Énfasis4 5 7" xfId="893"/>
    <cellStyle name="60% - Énfasis4 5 8" xfId="894"/>
    <cellStyle name="60% - Énfasis4 5 9" xfId="895"/>
    <cellStyle name="60% - Énfasis5 2" xfId="896"/>
    <cellStyle name="60% - Énfasis5 2 10" xfId="897"/>
    <cellStyle name="60% - Énfasis5 2 11" xfId="898"/>
    <cellStyle name="60% - Énfasis5 2 12" xfId="899"/>
    <cellStyle name="60% - Énfasis5 2 13" xfId="900"/>
    <cellStyle name="60% - Énfasis5 2 2" xfId="901"/>
    <cellStyle name="60% - Énfasis5 2 2 2" xfId="902"/>
    <cellStyle name="60% - Énfasis5 2 3" xfId="903"/>
    <cellStyle name="60% - Énfasis5 2 4" xfId="904"/>
    <cellStyle name="60% - Énfasis5 2 5" xfId="905"/>
    <cellStyle name="60% - Énfasis5 2 6" xfId="906"/>
    <cellStyle name="60% - Énfasis5 2 7" xfId="907"/>
    <cellStyle name="60% - Énfasis5 2 8" xfId="908"/>
    <cellStyle name="60% - Énfasis5 2 9" xfId="909"/>
    <cellStyle name="60% - Énfasis5 3" xfId="910"/>
    <cellStyle name="60% - Énfasis5 3 10" xfId="911"/>
    <cellStyle name="60% - Énfasis5 3 11" xfId="912"/>
    <cellStyle name="60% - Énfasis5 3 12" xfId="913"/>
    <cellStyle name="60% - Énfasis5 3 13" xfId="914"/>
    <cellStyle name="60% - Énfasis5 3 2" xfId="915"/>
    <cellStyle name="60% - Énfasis5 3 3" xfId="916"/>
    <cellStyle name="60% - Énfasis5 3 4" xfId="917"/>
    <cellStyle name="60% - Énfasis5 3 5" xfId="918"/>
    <cellStyle name="60% - Énfasis5 3 6" xfId="919"/>
    <cellStyle name="60% - Énfasis5 3 7" xfId="920"/>
    <cellStyle name="60% - Énfasis5 3 8" xfId="921"/>
    <cellStyle name="60% - Énfasis5 3 9" xfId="922"/>
    <cellStyle name="60% - Énfasis5 4 10" xfId="923"/>
    <cellStyle name="60% - Énfasis5 4 11" xfId="924"/>
    <cellStyle name="60% - Énfasis5 4 12" xfId="925"/>
    <cellStyle name="60% - Énfasis5 4 13" xfId="926"/>
    <cellStyle name="60% - Énfasis5 4 2" xfId="927"/>
    <cellStyle name="60% - Énfasis5 4 3" xfId="928"/>
    <cellStyle name="60% - Énfasis5 4 4" xfId="929"/>
    <cellStyle name="60% - Énfasis5 4 5" xfId="930"/>
    <cellStyle name="60% - Énfasis5 4 6" xfId="931"/>
    <cellStyle name="60% - Énfasis5 4 7" xfId="932"/>
    <cellStyle name="60% - Énfasis5 4 8" xfId="933"/>
    <cellStyle name="60% - Énfasis5 4 9" xfId="934"/>
    <cellStyle name="60% - Énfasis5 5 10" xfId="935"/>
    <cellStyle name="60% - Énfasis5 5 11" xfId="936"/>
    <cellStyle name="60% - Énfasis5 5 12" xfId="937"/>
    <cellStyle name="60% - Énfasis5 5 2" xfId="938"/>
    <cellStyle name="60% - Énfasis5 5 3" xfId="939"/>
    <cellStyle name="60% - Énfasis5 5 4" xfId="940"/>
    <cellStyle name="60% - Énfasis5 5 5" xfId="941"/>
    <cellStyle name="60% - Énfasis5 5 6" xfId="942"/>
    <cellStyle name="60% - Énfasis5 5 7" xfId="943"/>
    <cellStyle name="60% - Énfasis5 5 8" xfId="944"/>
    <cellStyle name="60% - Énfasis5 5 9" xfId="945"/>
    <cellStyle name="60% - Énfasis6 2" xfId="946"/>
    <cellStyle name="60% - Énfasis6 2 10" xfId="947"/>
    <cellStyle name="60% - Énfasis6 2 11" xfId="948"/>
    <cellStyle name="60% - Énfasis6 2 12" xfId="949"/>
    <cellStyle name="60% - Énfasis6 2 13" xfId="950"/>
    <cellStyle name="60% - Énfasis6 2 2" xfId="951"/>
    <cellStyle name="60% - Énfasis6 2 2 2" xfId="952"/>
    <cellStyle name="60% - Énfasis6 2 3" xfId="953"/>
    <cellStyle name="60% - Énfasis6 2 4" xfId="954"/>
    <cellStyle name="60% - Énfasis6 2 5" xfId="955"/>
    <cellStyle name="60% - Énfasis6 2 6" xfId="956"/>
    <cellStyle name="60% - Énfasis6 2 7" xfId="957"/>
    <cellStyle name="60% - Énfasis6 2 8" xfId="958"/>
    <cellStyle name="60% - Énfasis6 2 9" xfId="959"/>
    <cellStyle name="60% - Énfasis6 3" xfId="960"/>
    <cellStyle name="60% - Énfasis6 3 10" xfId="961"/>
    <cellStyle name="60% - Énfasis6 3 11" xfId="962"/>
    <cellStyle name="60% - Énfasis6 3 12" xfId="963"/>
    <cellStyle name="60% - Énfasis6 3 13" xfId="964"/>
    <cellStyle name="60% - Énfasis6 3 2" xfId="965"/>
    <cellStyle name="60% - Énfasis6 3 3" xfId="966"/>
    <cellStyle name="60% - Énfasis6 3 4" xfId="967"/>
    <cellStyle name="60% - Énfasis6 3 5" xfId="968"/>
    <cellStyle name="60% - Énfasis6 3 6" xfId="969"/>
    <cellStyle name="60% - Énfasis6 3 7" xfId="970"/>
    <cellStyle name="60% - Énfasis6 3 8" xfId="971"/>
    <cellStyle name="60% - Énfasis6 3 9" xfId="972"/>
    <cellStyle name="60% - Énfasis6 4 10" xfId="973"/>
    <cellStyle name="60% - Énfasis6 4 11" xfId="974"/>
    <cellStyle name="60% - Énfasis6 4 12" xfId="975"/>
    <cellStyle name="60% - Énfasis6 4 13" xfId="976"/>
    <cellStyle name="60% - Énfasis6 4 2" xfId="977"/>
    <cellStyle name="60% - Énfasis6 4 3" xfId="978"/>
    <cellStyle name="60% - Énfasis6 4 4" xfId="979"/>
    <cellStyle name="60% - Énfasis6 4 5" xfId="980"/>
    <cellStyle name="60% - Énfasis6 4 6" xfId="981"/>
    <cellStyle name="60% - Énfasis6 4 7" xfId="982"/>
    <cellStyle name="60% - Énfasis6 4 8" xfId="983"/>
    <cellStyle name="60% - Énfasis6 4 9" xfId="984"/>
    <cellStyle name="60% - Énfasis6 5 10" xfId="985"/>
    <cellStyle name="60% - Énfasis6 5 11" xfId="986"/>
    <cellStyle name="60% - Énfasis6 5 12" xfId="987"/>
    <cellStyle name="60% - Énfasis6 5 2" xfId="988"/>
    <cellStyle name="60% - Énfasis6 5 3" xfId="989"/>
    <cellStyle name="60% - Énfasis6 5 4" xfId="990"/>
    <cellStyle name="60% - Énfasis6 5 5" xfId="991"/>
    <cellStyle name="60% - Énfasis6 5 6" xfId="992"/>
    <cellStyle name="60% - Énfasis6 5 7" xfId="993"/>
    <cellStyle name="60% - Énfasis6 5 8" xfId="994"/>
    <cellStyle name="60% - Énfasis6 5 9" xfId="995"/>
    <cellStyle name="Accent1 2" xfId="996"/>
    <cellStyle name="Accent2 2" xfId="997"/>
    <cellStyle name="Accent3 2" xfId="998"/>
    <cellStyle name="Accent4 2" xfId="999"/>
    <cellStyle name="Accent5 2" xfId="1000"/>
    <cellStyle name="Accent6 2" xfId="1001"/>
    <cellStyle name="Bad 2" xfId="1002"/>
    <cellStyle name="Buena 2" xfId="1003"/>
    <cellStyle name="Buena 2 10" xfId="1004"/>
    <cellStyle name="Buena 2 11" xfId="1005"/>
    <cellStyle name="Buena 2 12" xfId="1006"/>
    <cellStyle name="Buena 2 13" xfId="1007"/>
    <cellStyle name="Buena 2 2" xfId="1008"/>
    <cellStyle name="Buena 2 2 2" xfId="1009"/>
    <cellStyle name="Buena 2 3" xfId="1010"/>
    <cellStyle name="Buena 2 4" xfId="1011"/>
    <cellStyle name="Buena 2 5" xfId="1012"/>
    <cellStyle name="Buena 2 6" xfId="1013"/>
    <cellStyle name="Buena 2 7" xfId="1014"/>
    <cellStyle name="Buena 2 8" xfId="1015"/>
    <cellStyle name="Buena 2 9" xfId="1016"/>
    <cellStyle name="Buena 3" xfId="1017"/>
    <cellStyle name="Buena 3 10" xfId="1018"/>
    <cellStyle name="Buena 3 11" xfId="1019"/>
    <cellStyle name="Buena 3 12" xfId="1020"/>
    <cellStyle name="Buena 3 13" xfId="1021"/>
    <cellStyle name="Buena 3 2" xfId="1022"/>
    <cellStyle name="Buena 3 3" xfId="1023"/>
    <cellStyle name="Buena 3 4" xfId="1024"/>
    <cellStyle name="Buena 3 5" xfId="1025"/>
    <cellStyle name="Buena 3 6" xfId="1026"/>
    <cellStyle name="Buena 3 7" xfId="1027"/>
    <cellStyle name="Buena 3 8" xfId="1028"/>
    <cellStyle name="Buena 3 9" xfId="1029"/>
    <cellStyle name="Buena 4 10" xfId="1030"/>
    <cellStyle name="Buena 4 11" xfId="1031"/>
    <cellStyle name="Buena 4 12" xfId="1032"/>
    <cellStyle name="Buena 4 13" xfId="1033"/>
    <cellStyle name="Buena 4 2" xfId="1034"/>
    <cellStyle name="Buena 4 3" xfId="1035"/>
    <cellStyle name="Buena 4 4" xfId="1036"/>
    <cellStyle name="Buena 4 5" xfId="1037"/>
    <cellStyle name="Buena 4 6" xfId="1038"/>
    <cellStyle name="Buena 4 7" xfId="1039"/>
    <cellStyle name="Buena 4 8" xfId="1040"/>
    <cellStyle name="Buena 4 9" xfId="1041"/>
    <cellStyle name="Buena 5 10" xfId="1042"/>
    <cellStyle name="Buena 5 11" xfId="1043"/>
    <cellStyle name="Buena 5 12" xfId="1044"/>
    <cellStyle name="Buena 5 2" xfId="1045"/>
    <cellStyle name="Buena 5 3" xfId="1046"/>
    <cellStyle name="Buena 5 4" xfId="1047"/>
    <cellStyle name="Buena 5 5" xfId="1048"/>
    <cellStyle name="Buena 5 6" xfId="1049"/>
    <cellStyle name="Buena 5 7" xfId="1050"/>
    <cellStyle name="Buena 5 8" xfId="1051"/>
    <cellStyle name="Buena 5 9" xfId="1052"/>
    <cellStyle name="Calculation 2" xfId="1053"/>
    <cellStyle name="Cálculo 2" xfId="1054"/>
    <cellStyle name="Cálculo 2 10" xfId="1055"/>
    <cellStyle name="Cálculo 2 11" xfId="1056"/>
    <cellStyle name="Cálculo 2 12" xfId="1057"/>
    <cellStyle name="Cálculo 2 13" xfId="1058"/>
    <cellStyle name="Cálculo 2 2" xfId="1059"/>
    <cellStyle name="Cálculo 2 2 2" xfId="1060"/>
    <cellStyle name="Cálculo 2 3" xfId="1061"/>
    <cellStyle name="Cálculo 2 4" xfId="1062"/>
    <cellStyle name="Cálculo 2 5" xfId="1063"/>
    <cellStyle name="Cálculo 2 6" xfId="1064"/>
    <cellStyle name="Cálculo 2 7" xfId="1065"/>
    <cellStyle name="Cálculo 2 8" xfId="1066"/>
    <cellStyle name="Cálculo 2 9" xfId="1067"/>
    <cellStyle name="Cálculo 3" xfId="1068"/>
    <cellStyle name="Cálculo 3 10" xfId="1069"/>
    <cellStyle name="Cálculo 3 11" xfId="1070"/>
    <cellStyle name="Cálculo 3 12" xfId="1071"/>
    <cellStyle name="Cálculo 3 13" xfId="1072"/>
    <cellStyle name="Cálculo 3 2" xfId="1073"/>
    <cellStyle name="Cálculo 3 3" xfId="1074"/>
    <cellStyle name="Cálculo 3 4" xfId="1075"/>
    <cellStyle name="Cálculo 3 5" xfId="1076"/>
    <cellStyle name="Cálculo 3 6" xfId="1077"/>
    <cellStyle name="Cálculo 3 7" xfId="1078"/>
    <cellStyle name="Cálculo 3 8" xfId="1079"/>
    <cellStyle name="Cálculo 3 9" xfId="1080"/>
    <cellStyle name="Cálculo 4 10" xfId="1081"/>
    <cellStyle name="Cálculo 4 11" xfId="1082"/>
    <cellStyle name="Cálculo 4 12" xfId="1083"/>
    <cellStyle name="Cálculo 4 13" xfId="1084"/>
    <cellStyle name="Cálculo 4 2" xfId="1085"/>
    <cellStyle name="Cálculo 4 3" xfId="1086"/>
    <cellStyle name="Cálculo 4 4" xfId="1087"/>
    <cellStyle name="Cálculo 4 5" xfId="1088"/>
    <cellStyle name="Cálculo 4 6" xfId="1089"/>
    <cellStyle name="Cálculo 4 7" xfId="1090"/>
    <cellStyle name="Cálculo 4 8" xfId="1091"/>
    <cellStyle name="Cálculo 4 9" xfId="1092"/>
    <cellStyle name="Cálculo 5 10" xfId="1093"/>
    <cellStyle name="Cálculo 5 11" xfId="1094"/>
    <cellStyle name="Cálculo 5 12" xfId="1095"/>
    <cellStyle name="Cálculo 5 2" xfId="1096"/>
    <cellStyle name="Cálculo 5 3" xfId="1097"/>
    <cellStyle name="Cálculo 5 4" xfId="1098"/>
    <cellStyle name="Cálculo 5 5" xfId="1099"/>
    <cellStyle name="Cálculo 5 6" xfId="1100"/>
    <cellStyle name="Cálculo 5 7" xfId="1101"/>
    <cellStyle name="Cálculo 5 8" xfId="1102"/>
    <cellStyle name="Cálculo 5 9" xfId="1103"/>
    <cellStyle name="Celda de comprobación 2" xfId="1104"/>
    <cellStyle name="Celda de comprobación 2 10" xfId="1105"/>
    <cellStyle name="Celda de comprobación 2 11" xfId="1106"/>
    <cellStyle name="Celda de comprobación 2 12" xfId="1107"/>
    <cellStyle name="Celda de comprobación 2 13" xfId="1108"/>
    <cellStyle name="Celda de comprobación 2 2" xfId="1109"/>
    <cellStyle name="Celda de comprobación 2 2 2" xfId="1110"/>
    <cellStyle name="Celda de comprobación 2 3" xfId="1111"/>
    <cellStyle name="Celda de comprobación 2 4" xfId="1112"/>
    <cellStyle name="Celda de comprobación 2 5" xfId="1113"/>
    <cellStyle name="Celda de comprobación 2 6" xfId="1114"/>
    <cellStyle name="Celda de comprobación 2 7" xfId="1115"/>
    <cellStyle name="Celda de comprobación 2 8" xfId="1116"/>
    <cellStyle name="Celda de comprobación 2 9" xfId="1117"/>
    <cellStyle name="Celda de comprobación 3" xfId="1118"/>
    <cellStyle name="Celda de comprobación 3 10" xfId="1119"/>
    <cellStyle name="Celda de comprobación 3 11" xfId="1120"/>
    <cellStyle name="Celda de comprobación 3 12" xfId="1121"/>
    <cellStyle name="Celda de comprobación 3 13" xfId="1122"/>
    <cellStyle name="Celda de comprobación 3 2" xfId="1123"/>
    <cellStyle name="Celda de comprobación 3 3" xfId="1124"/>
    <cellStyle name="Celda de comprobación 3 4" xfId="1125"/>
    <cellStyle name="Celda de comprobación 3 5" xfId="1126"/>
    <cellStyle name="Celda de comprobación 3 6" xfId="1127"/>
    <cellStyle name="Celda de comprobación 3 7" xfId="1128"/>
    <cellStyle name="Celda de comprobación 3 8" xfId="1129"/>
    <cellStyle name="Celda de comprobación 3 9" xfId="1130"/>
    <cellStyle name="Celda de comprobación 4 10" xfId="1131"/>
    <cellStyle name="Celda de comprobación 4 11" xfId="1132"/>
    <cellStyle name="Celda de comprobación 4 12" xfId="1133"/>
    <cellStyle name="Celda de comprobación 4 13" xfId="1134"/>
    <cellStyle name="Celda de comprobación 4 2" xfId="1135"/>
    <cellStyle name="Celda de comprobación 4 3" xfId="1136"/>
    <cellStyle name="Celda de comprobación 4 4" xfId="1137"/>
    <cellStyle name="Celda de comprobación 4 5" xfId="1138"/>
    <cellStyle name="Celda de comprobación 4 6" xfId="1139"/>
    <cellStyle name="Celda de comprobación 4 7" xfId="1140"/>
    <cellStyle name="Celda de comprobación 4 8" xfId="1141"/>
    <cellStyle name="Celda de comprobación 4 9" xfId="1142"/>
    <cellStyle name="Celda de comprobación 5 10" xfId="1143"/>
    <cellStyle name="Celda de comprobación 5 11" xfId="1144"/>
    <cellStyle name="Celda de comprobación 5 12" xfId="1145"/>
    <cellStyle name="Celda de comprobación 5 2" xfId="1146"/>
    <cellStyle name="Celda de comprobación 5 3" xfId="1147"/>
    <cellStyle name="Celda de comprobación 5 4" xfId="1148"/>
    <cellStyle name="Celda de comprobación 5 5" xfId="1149"/>
    <cellStyle name="Celda de comprobación 5 6" xfId="1150"/>
    <cellStyle name="Celda de comprobación 5 7" xfId="1151"/>
    <cellStyle name="Celda de comprobación 5 8" xfId="1152"/>
    <cellStyle name="Celda de comprobación 5 9" xfId="1153"/>
    <cellStyle name="Celda vinculada 2" xfId="1154"/>
    <cellStyle name="Celda vinculada 2 10" xfId="1155"/>
    <cellStyle name="Celda vinculada 2 11" xfId="1156"/>
    <cellStyle name="Celda vinculada 2 12" xfId="1157"/>
    <cellStyle name="Celda vinculada 2 13" xfId="1158"/>
    <cellStyle name="Celda vinculada 2 2" xfId="1159"/>
    <cellStyle name="Celda vinculada 2 2 2" xfId="1160"/>
    <cellStyle name="Celda vinculada 2 3" xfId="1161"/>
    <cellStyle name="Celda vinculada 2 4" xfId="1162"/>
    <cellStyle name="Celda vinculada 2 5" xfId="1163"/>
    <cellStyle name="Celda vinculada 2 6" xfId="1164"/>
    <cellStyle name="Celda vinculada 2 7" xfId="1165"/>
    <cellStyle name="Celda vinculada 2 8" xfId="1166"/>
    <cellStyle name="Celda vinculada 2 9" xfId="1167"/>
    <cellStyle name="Celda vinculada 3" xfId="1168"/>
    <cellStyle name="Celda vinculada 3 10" xfId="1169"/>
    <cellStyle name="Celda vinculada 3 11" xfId="1170"/>
    <cellStyle name="Celda vinculada 3 12" xfId="1171"/>
    <cellStyle name="Celda vinculada 3 13" xfId="1172"/>
    <cellStyle name="Celda vinculada 3 2" xfId="1173"/>
    <cellStyle name="Celda vinculada 3 3" xfId="1174"/>
    <cellStyle name="Celda vinculada 3 4" xfId="1175"/>
    <cellStyle name="Celda vinculada 3 5" xfId="1176"/>
    <cellStyle name="Celda vinculada 3 6" xfId="1177"/>
    <cellStyle name="Celda vinculada 3 7" xfId="1178"/>
    <cellStyle name="Celda vinculada 3 8" xfId="1179"/>
    <cellStyle name="Celda vinculada 3 9" xfId="1180"/>
    <cellStyle name="Celda vinculada 4 10" xfId="1181"/>
    <cellStyle name="Celda vinculada 4 11" xfId="1182"/>
    <cellStyle name="Celda vinculada 4 12" xfId="1183"/>
    <cellStyle name="Celda vinculada 4 13" xfId="1184"/>
    <cellStyle name="Celda vinculada 4 2" xfId="1185"/>
    <cellStyle name="Celda vinculada 4 3" xfId="1186"/>
    <cellStyle name="Celda vinculada 4 4" xfId="1187"/>
    <cellStyle name="Celda vinculada 4 5" xfId="1188"/>
    <cellStyle name="Celda vinculada 4 6" xfId="1189"/>
    <cellStyle name="Celda vinculada 4 7" xfId="1190"/>
    <cellStyle name="Celda vinculada 4 8" xfId="1191"/>
    <cellStyle name="Celda vinculada 4 9" xfId="1192"/>
    <cellStyle name="Celda vinculada 5 10" xfId="1193"/>
    <cellStyle name="Celda vinculada 5 11" xfId="1194"/>
    <cellStyle name="Celda vinculada 5 12" xfId="1195"/>
    <cellStyle name="Celda vinculada 5 2" xfId="1196"/>
    <cellStyle name="Celda vinculada 5 3" xfId="1197"/>
    <cellStyle name="Celda vinculada 5 4" xfId="1198"/>
    <cellStyle name="Celda vinculada 5 5" xfId="1199"/>
    <cellStyle name="Celda vinculada 5 6" xfId="1200"/>
    <cellStyle name="Celda vinculada 5 7" xfId="1201"/>
    <cellStyle name="Celda vinculada 5 8" xfId="1202"/>
    <cellStyle name="Celda vinculada 5 9" xfId="1203"/>
    <cellStyle name="Check Cell 2" xfId="1204"/>
    <cellStyle name="Comma 2" xfId="1205"/>
    <cellStyle name="Comma 2 2" xfId="1206"/>
    <cellStyle name="Encabezado 4 2" xfId="1207"/>
    <cellStyle name="Encabezado 4 2 10" xfId="1208"/>
    <cellStyle name="Encabezado 4 2 11" xfId="1209"/>
    <cellStyle name="Encabezado 4 2 12" xfId="1210"/>
    <cellStyle name="Encabezado 4 2 13" xfId="1211"/>
    <cellStyle name="Encabezado 4 2 2" xfId="1212"/>
    <cellStyle name="Encabezado 4 2 2 2" xfId="1213"/>
    <cellStyle name="Encabezado 4 2 3" xfId="1214"/>
    <cellStyle name="Encabezado 4 2 4" xfId="1215"/>
    <cellStyle name="Encabezado 4 2 5" xfId="1216"/>
    <cellStyle name="Encabezado 4 2 6" xfId="1217"/>
    <cellStyle name="Encabezado 4 2 7" xfId="1218"/>
    <cellStyle name="Encabezado 4 2 8" xfId="1219"/>
    <cellStyle name="Encabezado 4 2 9" xfId="1220"/>
    <cellStyle name="Encabezado 4 3" xfId="1221"/>
    <cellStyle name="Encabezado 4 3 10" xfId="1222"/>
    <cellStyle name="Encabezado 4 3 11" xfId="1223"/>
    <cellStyle name="Encabezado 4 3 12" xfId="1224"/>
    <cellStyle name="Encabezado 4 3 13" xfId="1225"/>
    <cellStyle name="Encabezado 4 3 2" xfId="1226"/>
    <cellStyle name="Encabezado 4 3 3" xfId="1227"/>
    <cellStyle name="Encabezado 4 3 4" xfId="1228"/>
    <cellStyle name="Encabezado 4 3 5" xfId="1229"/>
    <cellStyle name="Encabezado 4 3 6" xfId="1230"/>
    <cellStyle name="Encabezado 4 3 7" xfId="1231"/>
    <cellStyle name="Encabezado 4 3 8" xfId="1232"/>
    <cellStyle name="Encabezado 4 3 9" xfId="1233"/>
    <cellStyle name="Encabezado 4 4 10" xfId="1234"/>
    <cellStyle name="Encabezado 4 4 11" xfId="1235"/>
    <cellStyle name="Encabezado 4 4 12" xfId="1236"/>
    <cellStyle name="Encabezado 4 4 13" xfId="1237"/>
    <cellStyle name="Encabezado 4 4 2" xfId="1238"/>
    <cellStyle name="Encabezado 4 4 3" xfId="1239"/>
    <cellStyle name="Encabezado 4 4 4" xfId="1240"/>
    <cellStyle name="Encabezado 4 4 5" xfId="1241"/>
    <cellStyle name="Encabezado 4 4 6" xfId="1242"/>
    <cellStyle name="Encabezado 4 4 7" xfId="1243"/>
    <cellStyle name="Encabezado 4 4 8" xfId="1244"/>
    <cellStyle name="Encabezado 4 4 9" xfId="1245"/>
    <cellStyle name="Encabezado 4 5 10" xfId="1246"/>
    <cellStyle name="Encabezado 4 5 11" xfId="1247"/>
    <cellStyle name="Encabezado 4 5 12" xfId="1248"/>
    <cellStyle name="Encabezado 4 5 2" xfId="1249"/>
    <cellStyle name="Encabezado 4 5 3" xfId="1250"/>
    <cellStyle name="Encabezado 4 5 4" xfId="1251"/>
    <cellStyle name="Encabezado 4 5 5" xfId="1252"/>
    <cellStyle name="Encabezado 4 5 6" xfId="1253"/>
    <cellStyle name="Encabezado 4 5 7" xfId="1254"/>
    <cellStyle name="Encabezado 4 5 8" xfId="1255"/>
    <cellStyle name="Encabezado 4 5 9" xfId="1256"/>
    <cellStyle name="Énfasis1 2" xfId="1257"/>
    <cellStyle name="Énfasis1 2 10" xfId="1258"/>
    <cellStyle name="Énfasis1 2 11" xfId="1259"/>
    <cellStyle name="Énfasis1 2 12" xfId="1260"/>
    <cellStyle name="Énfasis1 2 13" xfId="1261"/>
    <cellStyle name="Énfasis1 2 2" xfId="1262"/>
    <cellStyle name="Énfasis1 2 2 2" xfId="1263"/>
    <cellStyle name="Énfasis1 2 3" xfId="1264"/>
    <cellStyle name="Énfasis1 2 4" xfId="1265"/>
    <cellStyle name="Énfasis1 2 5" xfId="1266"/>
    <cellStyle name="Énfasis1 2 6" xfId="1267"/>
    <cellStyle name="Énfasis1 2 7" xfId="1268"/>
    <cellStyle name="Énfasis1 2 8" xfId="1269"/>
    <cellStyle name="Énfasis1 2 9" xfId="1270"/>
    <cellStyle name="Énfasis1 3" xfId="1271"/>
    <cellStyle name="Énfasis1 3 10" xfId="1272"/>
    <cellStyle name="Énfasis1 3 11" xfId="1273"/>
    <cellStyle name="Énfasis1 3 12" xfId="1274"/>
    <cellStyle name="Énfasis1 3 13" xfId="1275"/>
    <cellStyle name="Énfasis1 3 2" xfId="1276"/>
    <cellStyle name="Énfasis1 3 3" xfId="1277"/>
    <cellStyle name="Énfasis1 3 4" xfId="1278"/>
    <cellStyle name="Énfasis1 3 5" xfId="1279"/>
    <cellStyle name="Énfasis1 3 6" xfId="1280"/>
    <cellStyle name="Énfasis1 3 7" xfId="1281"/>
    <cellStyle name="Énfasis1 3 8" xfId="1282"/>
    <cellStyle name="Énfasis1 3 9" xfId="1283"/>
    <cellStyle name="Énfasis1 4 10" xfId="1284"/>
    <cellStyle name="Énfasis1 4 11" xfId="1285"/>
    <cellStyle name="Énfasis1 4 12" xfId="1286"/>
    <cellStyle name="Énfasis1 4 13" xfId="1287"/>
    <cellStyle name="Énfasis1 4 2" xfId="1288"/>
    <cellStyle name="Énfasis1 4 3" xfId="1289"/>
    <cellStyle name="Énfasis1 4 4" xfId="1290"/>
    <cellStyle name="Énfasis1 4 5" xfId="1291"/>
    <cellStyle name="Énfasis1 4 6" xfId="1292"/>
    <cellStyle name="Énfasis1 4 7" xfId="1293"/>
    <cellStyle name="Énfasis1 4 8" xfId="1294"/>
    <cellStyle name="Énfasis1 4 9" xfId="1295"/>
    <cellStyle name="Énfasis1 5 10" xfId="1296"/>
    <cellStyle name="Énfasis1 5 11" xfId="1297"/>
    <cellStyle name="Énfasis1 5 12" xfId="1298"/>
    <cellStyle name="Énfasis1 5 2" xfId="1299"/>
    <cellStyle name="Énfasis1 5 3" xfId="1300"/>
    <cellStyle name="Énfasis1 5 4" xfId="1301"/>
    <cellStyle name="Énfasis1 5 5" xfId="1302"/>
    <cellStyle name="Énfasis1 5 6" xfId="1303"/>
    <cellStyle name="Énfasis1 5 7" xfId="1304"/>
    <cellStyle name="Énfasis1 5 8" xfId="1305"/>
    <cellStyle name="Énfasis1 5 9" xfId="1306"/>
    <cellStyle name="Énfasis2 2" xfId="1307"/>
    <cellStyle name="Énfasis2 2 10" xfId="1308"/>
    <cellStyle name="Énfasis2 2 11" xfId="1309"/>
    <cellStyle name="Énfasis2 2 12" xfId="1310"/>
    <cellStyle name="Énfasis2 2 13" xfId="1311"/>
    <cellStyle name="Énfasis2 2 2" xfId="1312"/>
    <cellStyle name="Énfasis2 2 2 2" xfId="1313"/>
    <cellStyle name="Énfasis2 2 3" xfId="1314"/>
    <cellStyle name="Énfasis2 2 4" xfId="1315"/>
    <cellStyle name="Énfasis2 2 5" xfId="1316"/>
    <cellStyle name="Énfasis2 2 6" xfId="1317"/>
    <cellStyle name="Énfasis2 2 7" xfId="1318"/>
    <cellStyle name="Énfasis2 2 8" xfId="1319"/>
    <cellStyle name="Énfasis2 2 9" xfId="1320"/>
    <cellStyle name="Énfasis2 3" xfId="1321"/>
    <cellStyle name="Énfasis2 3 10" xfId="1322"/>
    <cellStyle name="Énfasis2 3 11" xfId="1323"/>
    <cellStyle name="Énfasis2 3 12" xfId="1324"/>
    <cellStyle name="Énfasis2 3 13" xfId="1325"/>
    <cellStyle name="Énfasis2 3 2" xfId="1326"/>
    <cellStyle name="Énfasis2 3 3" xfId="1327"/>
    <cellStyle name="Énfasis2 3 4" xfId="1328"/>
    <cellStyle name="Énfasis2 3 5" xfId="1329"/>
    <cellStyle name="Énfasis2 3 6" xfId="1330"/>
    <cellStyle name="Énfasis2 3 7" xfId="1331"/>
    <cellStyle name="Énfasis2 3 8" xfId="1332"/>
    <cellStyle name="Énfasis2 3 9" xfId="1333"/>
    <cellStyle name="Énfasis2 4 10" xfId="1334"/>
    <cellStyle name="Énfasis2 4 11" xfId="1335"/>
    <cellStyle name="Énfasis2 4 12" xfId="1336"/>
    <cellStyle name="Énfasis2 4 13" xfId="1337"/>
    <cellStyle name="Énfasis2 4 2" xfId="1338"/>
    <cellStyle name="Énfasis2 4 3" xfId="1339"/>
    <cellStyle name="Énfasis2 4 4" xfId="1340"/>
    <cellStyle name="Énfasis2 4 5" xfId="1341"/>
    <cellStyle name="Énfasis2 4 6" xfId="1342"/>
    <cellStyle name="Énfasis2 4 7" xfId="1343"/>
    <cellStyle name="Énfasis2 4 8" xfId="1344"/>
    <cellStyle name="Énfasis2 4 9" xfId="1345"/>
    <cellStyle name="Énfasis2 5 10" xfId="1346"/>
    <cellStyle name="Énfasis2 5 11" xfId="1347"/>
    <cellStyle name="Énfasis2 5 12" xfId="1348"/>
    <cellStyle name="Énfasis2 5 2" xfId="1349"/>
    <cellStyle name="Énfasis2 5 3" xfId="1350"/>
    <cellStyle name="Énfasis2 5 4" xfId="1351"/>
    <cellStyle name="Énfasis2 5 5" xfId="1352"/>
    <cellStyle name="Énfasis2 5 6" xfId="1353"/>
    <cellStyle name="Énfasis2 5 7" xfId="1354"/>
    <cellStyle name="Énfasis2 5 8" xfId="1355"/>
    <cellStyle name="Énfasis2 5 9" xfId="1356"/>
    <cellStyle name="Énfasis3 2" xfId="1357"/>
    <cellStyle name="Énfasis3 2 10" xfId="1358"/>
    <cellStyle name="Énfasis3 2 11" xfId="1359"/>
    <cellStyle name="Énfasis3 2 12" xfId="1360"/>
    <cellStyle name="Énfasis3 2 13" xfId="1361"/>
    <cellStyle name="Énfasis3 2 2" xfId="1362"/>
    <cellStyle name="Énfasis3 2 2 2" xfId="1363"/>
    <cellStyle name="Énfasis3 2 3" xfId="1364"/>
    <cellStyle name="Énfasis3 2 4" xfId="1365"/>
    <cellStyle name="Énfasis3 2 5" xfId="1366"/>
    <cellStyle name="Énfasis3 2 6" xfId="1367"/>
    <cellStyle name="Énfasis3 2 7" xfId="1368"/>
    <cellStyle name="Énfasis3 2 8" xfId="1369"/>
    <cellStyle name="Énfasis3 2 9" xfId="1370"/>
    <cellStyle name="Énfasis3 3" xfId="1371"/>
    <cellStyle name="Énfasis3 3 10" xfId="1372"/>
    <cellStyle name="Énfasis3 3 11" xfId="1373"/>
    <cellStyle name="Énfasis3 3 12" xfId="1374"/>
    <cellStyle name="Énfasis3 3 13" xfId="1375"/>
    <cellStyle name="Énfasis3 3 2" xfId="1376"/>
    <cellStyle name="Énfasis3 3 3" xfId="1377"/>
    <cellStyle name="Énfasis3 3 4" xfId="1378"/>
    <cellStyle name="Énfasis3 3 5" xfId="1379"/>
    <cellStyle name="Énfasis3 3 6" xfId="1380"/>
    <cellStyle name="Énfasis3 3 7" xfId="1381"/>
    <cellStyle name="Énfasis3 3 8" xfId="1382"/>
    <cellStyle name="Énfasis3 3 9" xfId="1383"/>
    <cellStyle name="Énfasis3 4 10" xfId="1384"/>
    <cellStyle name="Énfasis3 4 11" xfId="1385"/>
    <cellStyle name="Énfasis3 4 12" xfId="1386"/>
    <cellStyle name="Énfasis3 4 13" xfId="1387"/>
    <cellStyle name="Énfasis3 4 2" xfId="1388"/>
    <cellStyle name="Énfasis3 4 3" xfId="1389"/>
    <cellStyle name="Énfasis3 4 4" xfId="1390"/>
    <cellStyle name="Énfasis3 4 5" xfId="1391"/>
    <cellStyle name="Énfasis3 4 6" xfId="1392"/>
    <cellStyle name="Énfasis3 4 7" xfId="1393"/>
    <cellStyle name="Énfasis3 4 8" xfId="1394"/>
    <cellStyle name="Énfasis3 4 9" xfId="1395"/>
    <cellStyle name="Énfasis3 5 10" xfId="1396"/>
    <cellStyle name="Énfasis3 5 11" xfId="1397"/>
    <cellStyle name="Énfasis3 5 12" xfId="1398"/>
    <cellStyle name="Énfasis3 5 2" xfId="1399"/>
    <cellStyle name="Énfasis3 5 3" xfId="1400"/>
    <cellStyle name="Énfasis3 5 4" xfId="1401"/>
    <cellStyle name="Énfasis3 5 5" xfId="1402"/>
    <cellStyle name="Énfasis3 5 6" xfId="1403"/>
    <cellStyle name="Énfasis3 5 7" xfId="1404"/>
    <cellStyle name="Énfasis3 5 8" xfId="1405"/>
    <cellStyle name="Énfasis3 5 9" xfId="1406"/>
    <cellStyle name="Énfasis4 2" xfId="1407"/>
    <cellStyle name="Énfasis4 2 10" xfId="1408"/>
    <cellStyle name="Énfasis4 2 11" xfId="1409"/>
    <cellStyle name="Énfasis4 2 12" xfId="1410"/>
    <cellStyle name="Énfasis4 2 13" xfId="1411"/>
    <cellStyle name="Énfasis4 2 2" xfId="1412"/>
    <cellStyle name="Énfasis4 2 2 2" xfId="1413"/>
    <cellStyle name="Énfasis4 2 3" xfId="1414"/>
    <cellStyle name="Énfasis4 2 4" xfId="1415"/>
    <cellStyle name="Énfasis4 2 5" xfId="1416"/>
    <cellStyle name="Énfasis4 2 6" xfId="1417"/>
    <cellStyle name="Énfasis4 2 7" xfId="1418"/>
    <cellStyle name="Énfasis4 2 8" xfId="1419"/>
    <cellStyle name="Énfasis4 2 9" xfId="1420"/>
    <cellStyle name="Énfasis4 3" xfId="1421"/>
    <cellStyle name="Énfasis4 3 10" xfId="1422"/>
    <cellStyle name="Énfasis4 3 11" xfId="1423"/>
    <cellStyle name="Énfasis4 3 12" xfId="1424"/>
    <cellStyle name="Énfasis4 3 13" xfId="1425"/>
    <cellStyle name="Énfasis4 3 2" xfId="1426"/>
    <cellStyle name="Énfasis4 3 3" xfId="1427"/>
    <cellStyle name="Énfasis4 3 4" xfId="1428"/>
    <cellStyle name="Énfasis4 3 5" xfId="1429"/>
    <cellStyle name="Énfasis4 3 6" xfId="1430"/>
    <cellStyle name="Énfasis4 3 7" xfId="1431"/>
    <cellStyle name="Énfasis4 3 8" xfId="1432"/>
    <cellStyle name="Énfasis4 3 9" xfId="1433"/>
    <cellStyle name="Énfasis4 4 10" xfId="1434"/>
    <cellStyle name="Énfasis4 4 11" xfId="1435"/>
    <cellStyle name="Énfasis4 4 12" xfId="1436"/>
    <cellStyle name="Énfasis4 4 13" xfId="1437"/>
    <cellStyle name="Énfasis4 4 2" xfId="1438"/>
    <cellStyle name="Énfasis4 4 3" xfId="1439"/>
    <cellStyle name="Énfasis4 4 4" xfId="1440"/>
    <cellStyle name="Énfasis4 4 5" xfId="1441"/>
    <cellStyle name="Énfasis4 4 6" xfId="1442"/>
    <cellStyle name="Énfasis4 4 7" xfId="1443"/>
    <cellStyle name="Énfasis4 4 8" xfId="1444"/>
    <cellStyle name="Énfasis4 4 9" xfId="1445"/>
    <cellStyle name="Énfasis4 5 10" xfId="1446"/>
    <cellStyle name="Énfasis4 5 11" xfId="1447"/>
    <cellStyle name="Énfasis4 5 12" xfId="1448"/>
    <cellStyle name="Énfasis4 5 2" xfId="1449"/>
    <cellStyle name="Énfasis4 5 3" xfId="1450"/>
    <cellStyle name="Énfasis4 5 4" xfId="1451"/>
    <cellStyle name="Énfasis4 5 5" xfId="1452"/>
    <cellStyle name="Énfasis4 5 6" xfId="1453"/>
    <cellStyle name="Énfasis4 5 7" xfId="1454"/>
    <cellStyle name="Énfasis4 5 8" xfId="1455"/>
    <cellStyle name="Énfasis4 5 9" xfId="1456"/>
    <cellStyle name="Énfasis5 2" xfId="1457"/>
    <cellStyle name="Énfasis5 2 10" xfId="1458"/>
    <cellStyle name="Énfasis5 2 11" xfId="1459"/>
    <cellStyle name="Énfasis5 2 12" xfId="1460"/>
    <cellStyle name="Énfasis5 2 13" xfId="1461"/>
    <cellStyle name="Énfasis5 2 2" xfId="1462"/>
    <cellStyle name="Énfasis5 2 2 2" xfId="1463"/>
    <cellStyle name="Énfasis5 2 3" xfId="1464"/>
    <cellStyle name="Énfasis5 2 4" xfId="1465"/>
    <cellStyle name="Énfasis5 2 5" xfId="1466"/>
    <cellStyle name="Énfasis5 2 6" xfId="1467"/>
    <cellStyle name="Énfasis5 2 7" xfId="1468"/>
    <cellStyle name="Énfasis5 2 8" xfId="1469"/>
    <cellStyle name="Énfasis5 2 9" xfId="1470"/>
    <cellStyle name="Énfasis5 3" xfId="1471"/>
    <cellStyle name="Énfasis5 3 10" xfId="1472"/>
    <cellStyle name="Énfasis5 3 11" xfId="1473"/>
    <cellStyle name="Énfasis5 3 12" xfId="1474"/>
    <cellStyle name="Énfasis5 3 13" xfId="1475"/>
    <cellStyle name="Énfasis5 3 2" xfId="1476"/>
    <cellStyle name="Énfasis5 3 3" xfId="1477"/>
    <cellStyle name="Énfasis5 3 4" xfId="1478"/>
    <cellStyle name="Énfasis5 3 5" xfId="1479"/>
    <cellStyle name="Énfasis5 3 6" xfId="1480"/>
    <cellStyle name="Énfasis5 3 7" xfId="1481"/>
    <cellStyle name="Énfasis5 3 8" xfId="1482"/>
    <cellStyle name="Énfasis5 3 9" xfId="1483"/>
    <cellStyle name="Énfasis5 4 10" xfId="1484"/>
    <cellStyle name="Énfasis5 4 11" xfId="1485"/>
    <cellStyle name="Énfasis5 4 12" xfId="1486"/>
    <cellStyle name="Énfasis5 4 13" xfId="1487"/>
    <cellStyle name="Énfasis5 4 2" xfId="1488"/>
    <cellStyle name="Énfasis5 4 3" xfId="1489"/>
    <cellStyle name="Énfasis5 4 4" xfId="1490"/>
    <cellStyle name="Énfasis5 4 5" xfId="1491"/>
    <cellStyle name="Énfasis5 4 6" xfId="1492"/>
    <cellStyle name="Énfasis5 4 7" xfId="1493"/>
    <cellStyle name="Énfasis5 4 8" xfId="1494"/>
    <cellStyle name="Énfasis5 4 9" xfId="1495"/>
    <cellStyle name="Énfasis5 5 10" xfId="1496"/>
    <cellStyle name="Énfasis5 5 11" xfId="1497"/>
    <cellStyle name="Énfasis5 5 12" xfId="1498"/>
    <cellStyle name="Énfasis5 5 2" xfId="1499"/>
    <cellStyle name="Énfasis5 5 3" xfId="1500"/>
    <cellStyle name="Énfasis5 5 4" xfId="1501"/>
    <cellStyle name="Énfasis5 5 5" xfId="1502"/>
    <cellStyle name="Énfasis5 5 6" xfId="1503"/>
    <cellStyle name="Énfasis5 5 7" xfId="1504"/>
    <cellStyle name="Énfasis5 5 8" xfId="1505"/>
    <cellStyle name="Énfasis5 5 9" xfId="1506"/>
    <cellStyle name="Énfasis6 2" xfId="1507"/>
    <cellStyle name="Énfasis6 2 10" xfId="1508"/>
    <cellStyle name="Énfasis6 2 11" xfId="1509"/>
    <cellStyle name="Énfasis6 2 12" xfId="1510"/>
    <cellStyle name="Énfasis6 2 13" xfId="1511"/>
    <cellStyle name="Énfasis6 2 2" xfId="1512"/>
    <cellStyle name="Énfasis6 2 2 2" xfId="1513"/>
    <cellStyle name="Énfasis6 2 3" xfId="1514"/>
    <cellStyle name="Énfasis6 2 4" xfId="1515"/>
    <cellStyle name="Énfasis6 2 5" xfId="1516"/>
    <cellStyle name="Énfasis6 2 6" xfId="1517"/>
    <cellStyle name="Énfasis6 2 7" xfId="1518"/>
    <cellStyle name="Énfasis6 2 8" xfId="1519"/>
    <cellStyle name="Énfasis6 2 9" xfId="1520"/>
    <cellStyle name="Énfasis6 3" xfId="1521"/>
    <cellStyle name="Énfasis6 3 10" xfId="1522"/>
    <cellStyle name="Énfasis6 3 11" xfId="1523"/>
    <cellStyle name="Énfasis6 3 12" xfId="1524"/>
    <cellStyle name="Énfasis6 3 13" xfId="1525"/>
    <cellStyle name="Énfasis6 3 2" xfId="1526"/>
    <cellStyle name="Énfasis6 3 3" xfId="1527"/>
    <cellStyle name="Énfasis6 3 4" xfId="1528"/>
    <cellStyle name="Énfasis6 3 5" xfId="1529"/>
    <cellStyle name="Énfasis6 3 6" xfId="1530"/>
    <cellStyle name="Énfasis6 3 7" xfId="1531"/>
    <cellStyle name="Énfasis6 3 8" xfId="1532"/>
    <cellStyle name="Énfasis6 3 9" xfId="1533"/>
    <cellStyle name="Énfasis6 4 10" xfId="1534"/>
    <cellStyle name="Énfasis6 4 11" xfId="1535"/>
    <cellStyle name="Énfasis6 4 12" xfId="1536"/>
    <cellStyle name="Énfasis6 4 13" xfId="1537"/>
    <cellStyle name="Énfasis6 4 2" xfId="1538"/>
    <cellStyle name="Énfasis6 4 3" xfId="1539"/>
    <cellStyle name="Énfasis6 4 4" xfId="1540"/>
    <cellStyle name="Énfasis6 4 5" xfId="1541"/>
    <cellStyle name="Énfasis6 4 6" xfId="1542"/>
    <cellStyle name="Énfasis6 4 7" xfId="1543"/>
    <cellStyle name="Énfasis6 4 8" xfId="1544"/>
    <cellStyle name="Énfasis6 4 9" xfId="1545"/>
    <cellStyle name="Énfasis6 5 10" xfId="1546"/>
    <cellStyle name="Énfasis6 5 11" xfId="1547"/>
    <cellStyle name="Énfasis6 5 12" xfId="1548"/>
    <cellStyle name="Énfasis6 5 2" xfId="1549"/>
    <cellStyle name="Énfasis6 5 3" xfId="1550"/>
    <cellStyle name="Énfasis6 5 4" xfId="1551"/>
    <cellStyle name="Énfasis6 5 5" xfId="1552"/>
    <cellStyle name="Énfasis6 5 6" xfId="1553"/>
    <cellStyle name="Énfasis6 5 7" xfId="1554"/>
    <cellStyle name="Énfasis6 5 8" xfId="1555"/>
    <cellStyle name="Énfasis6 5 9" xfId="1556"/>
    <cellStyle name="Entrada 2" xfId="1557"/>
    <cellStyle name="Entrada 2 10" xfId="1558"/>
    <cellStyle name="Entrada 2 11" xfId="1559"/>
    <cellStyle name="Entrada 2 12" xfId="1560"/>
    <cellStyle name="Entrada 2 13" xfId="1561"/>
    <cellStyle name="Entrada 2 2" xfId="1562"/>
    <cellStyle name="Entrada 2 2 2" xfId="1563"/>
    <cellStyle name="Entrada 2 3" xfId="1564"/>
    <cellStyle name="Entrada 2 4" xfId="1565"/>
    <cellStyle name="Entrada 2 5" xfId="1566"/>
    <cellStyle name="Entrada 2 6" xfId="1567"/>
    <cellStyle name="Entrada 2 7" xfId="1568"/>
    <cellStyle name="Entrada 2 8" xfId="1569"/>
    <cellStyle name="Entrada 2 9" xfId="1570"/>
    <cellStyle name="Entrada 3" xfId="1571"/>
    <cellStyle name="Entrada 3 10" xfId="1572"/>
    <cellStyle name="Entrada 3 11" xfId="1573"/>
    <cellStyle name="Entrada 3 12" xfId="1574"/>
    <cellStyle name="Entrada 3 13" xfId="1575"/>
    <cellStyle name="Entrada 3 2" xfId="1576"/>
    <cellStyle name="Entrada 3 3" xfId="1577"/>
    <cellStyle name="Entrada 3 4" xfId="1578"/>
    <cellStyle name="Entrada 3 5" xfId="1579"/>
    <cellStyle name="Entrada 3 6" xfId="1580"/>
    <cellStyle name="Entrada 3 7" xfId="1581"/>
    <cellStyle name="Entrada 3 8" xfId="1582"/>
    <cellStyle name="Entrada 3 9" xfId="1583"/>
    <cellStyle name="Entrada 4 10" xfId="1584"/>
    <cellStyle name="Entrada 4 11" xfId="1585"/>
    <cellStyle name="Entrada 4 12" xfId="1586"/>
    <cellStyle name="Entrada 4 13" xfId="1587"/>
    <cellStyle name="Entrada 4 2" xfId="1588"/>
    <cellStyle name="Entrada 4 3" xfId="1589"/>
    <cellStyle name="Entrada 4 4" xfId="1590"/>
    <cellStyle name="Entrada 4 5" xfId="1591"/>
    <cellStyle name="Entrada 4 6" xfId="1592"/>
    <cellStyle name="Entrada 4 7" xfId="1593"/>
    <cellStyle name="Entrada 4 8" xfId="1594"/>
    <cellStyle name="Entrada 4 9" xfId="1595"/>
    <cellStyle name="Entrada 5 10" xfId="1596"/>
    <cellStyle name="Entrada 5 11" xfId="1597"/>
    <cellStyle name="Entrada 5 12" xfId="1598"/>
    <cellStyle name="Entrada 5 2" xfId="1599"/>
    <cellStyle name="Entrada 5 3" xfId="1600"/>
    <cellStyle name="Entrada 5 4" xfId="1601"/>
    <cellStyle name="Entrada 5 5" xfId="1602"/>
    <cellStyle name="Entrada 5 6" xfId="1603"/>
    <cellStyle name="Entrada 5 7" xfId="1604"/>
    <cellStyle name="Entrada 5 8" xfId="1605"/>
    <cellStyle name="Entrada 5 9" xfId="1606"/>
    <cellStyle name="Euro" xfId="6"/>
    <cellStyle name="Euro 10" xfId="1607"/>
    <cellStyle name="Euro 11" xfId="1608"/>
    <cellStyle name="Euro 12" xfId="1609"/>
    <cellStyle name="Euro 13" xfId="1610"/>
    <cellStyle name="Euro 14" xfId="1611"/>
    <cellStyle name="Euro 15" xfId="1612"/>
    <cellStyle name="Euro 16" xfId="1613"/>
    <cellStyle name="Euro 2" xfId="1614"/>
    <cellStyle name="Euro 3" xfId="1615"/>
    <cellStyle name="Euro 4" xfId="1616"/>
    <cellStyle name="Euro 5" xfId="1617"/>
    <cellStyle name="Euro 6" xfId="1618"/>
    <cellStyle name="Euro 7" xfId="1619"/>
    <cellStyle name="Euro 8" xfId="1620"/>
    <cellStyle name="Euro 9" xfId="1621"/>
    <cellStyle name="Explanatory Text 2" xfId="1622"/>
    <cellStyle name="Good 2" xfId="1623"/>
    <cellStyle name="Heading 1 2" xfId="1624"/>
    <cellStyle name="Heading 2 2" xfId="1625"/>
    <cellStyle name="Heading 3 2" xfId="1626"/>
    <cellStyle name="Heading 4 2" xfId="1627"/>
    <cellStyle name="Hipervínculo" xfId="5" builtinId="8"/>
    <cellStyle name="Hipervínculo 2" xfId="7"/>
    <cellStyle name="Incorrecto 2" xfId="1628"/>
    <cellStyle name="Incorrecto 2 10" xfId="1629"/>
    <cellStyle name="Incorrecto 2 11" xfId="1630"/>
    <cellStyle name="Incorrecto 2 12" xfId="1631"/>
    <cellStyle name="Incorrecto 2 13" xfId="1632"/>
    <cellStyle name="Incorrecto 2 2" xfId="1633"/>
    <cellStyle name="Incorrecto 2 2 2" xfId="1634"/>
    <cellStyle name="Incorrecto 2 3" xfId="1635"/>
    <cellStyle name="Incorrecto 2 4" xfId="1636"/>
    <cellStyle name="Incorrecto 2 5" xfId="1637"/>
    <cellStyle name="Incorrecto 2 6" xfId="1638"/>
    <cellStyle name="Incorrecto 2 7" xfId="1639"/>
    <cellStyle name="Incorrecto 2 8" xfId="1640"/>
    <cellStyle name="Incorrecto 2 9" xfId="1641"/>
    <cellStyle name="Incorrecto 3" xfId="1642"/>
    <cellStyle name="Incorrecto 3 10" xfId="1643"/>
    <cellStyle name="Incorrecto 3 11" xfId="1644"/>
    <cellStyle name="Incorrecto 3 12" xfId="1645"/>
    <cellStyle name="Incorrecto 3 13" xfId="1646"/>
    <cellStyle name="Incorrecto 3 2" xfId="1647"/>
    <cellStyle name="Incorrecto 3 3" xfId="1648"/>
    <cellStyle name="Incorrecto 3 4" xfId="1649"/>
    <cellStyle name="Incorrecto 3 5" xfId="1650"/>
    <cellStyle name="Incorrecto 3 6" xfId="1651"/>
    <cellStyle name="Incorrecto 3 7" xfId="1652"/>
    <cellStyle name="Incorrecto 3 8" xfId="1653"/>
    <cellStyle name="Incorrecto 3 9" xfId="1654"/>
    <cellStyle name="Incorrecto 4 10" xfId="1655"/>
    <cellStyle name="Incorrecto 4 11" xfId="1656"/>
    <cellStyle name="Incorrecto 4 12" xfId="1657"/>
    <cellStyle name="Incorrecto 4 13" xfId="1658"/>
    <cellStyle name="Incorrecto 4 2" xfId="1659"/>
    <cellStyle name="Incorrecto 4 3" xfId="1660"/>
    <cellStyle name="Incorrecto 4 4" xfId="1661"/>
    <cellStyle name="Incorrecto 4 5" xfId="1662"/>
    <cellStyle name="Incorrecto 4 6" xfId="1663"/>
    <cellStyle name="Incorrecto 4 7" xfId="1664"/>
    <cellStyle name="Incorrecto 4 8" xfId="1665"/>
    <cellStyle name="Incorrecto 4 9" xfId="1666"/>
    <cellStyle name="Incorrecto 5 10" xfId="1667"/>
    <cellStyle name="Incorrecto 5 11" xfId="1668"/>
    <cellStyle name="Incorrecto 5 12" xfId="1669"/>
    <cellStyle name="Incorrecto 5 2" xfId="1670"/>
    <cellStyle name="Incorrecto 5 3" xfId="1671"/>
    <cellStyle name="Incorrecto 5 4" xfId="1672"/>
    <cellStyle name="Incorrecto 5 5" xfId="1673"/>
    <cellStyle name="Incorrecto 5 6" xfId="1674"/>
    <cellStyle name="Incorrecto 5 7" xfId="1675"/>
    <cellStyle name="Incorrecto 5 8" xfId="1676"/>
    <cellStyle name="Incorrecto 5 9" xfId="1677"/>
    <cellStyle name="Input 2" xfId="1678"/>
    <cellStyle name="Linea horizontal" xfId="1679"/>
    <cellStyle name="Linked Cell 2" xfId="1680"/>
    <cellStyle name="Millares" xfId="1" builtinId="3"/>
    <cellStyle name="Millares [0] 10" xfId="1681"/>
    <cellStyle name="Millares [0] 11" xfId="1682"/>
    <cellStyle name="Millares [0] 12" xfId="1683"/>
    <cellStyle name="Millares [0] 13" xfId="1684"/>
    <cellStyle name="Millares [0] 14" xfId="1685"/>
    <cellStyle name="Millares [0] 15" xfId="1686"/>
    <cellStyle name="Millares [0] 16" xfId="1687"/>
    <cellStyle name="Millares [0] 17" xfId="1688"/>
    <cellStyle name="Millares [0] 18" xfId="1689"/>
    <cellStyle name="Millares [0] 2" xfId="1690"/>
    <cellStyle name="Millares [0] 2 2" xfId="1691"/>
    <cellStyle name="Millares [0] 3" xfId="1692"/>
    <cellStyle name="Millares [0] 4" xfId="1693"/>
    <cellStyle name="Millares [0] 5" xfId="1694"/>
    <cellStyle name="Millares [0] 6" xfId="1695"/>
    <cellStyle name="Millares [0] 7" xfId="1696"/>
    <cellStyle name="Millares [0] 8" xfId="1697"/>
    <cellStyle name="Millares [0] 9" xfId="1698"/>
    <cellStyle name="Millares 10" xfId="8"/>
    <cellStyle name="Millares 11" xfId="9"/>
    <cellStyle name="Millares 12" xfId="10"/>
    <cellStyle name="Millares 13" xfId="11"/>
    <cellStyle name="Millares 14" xfId="12"/>
    <cellStyle name="Millares 15" xfId="13"/>
    <cellStyle name="Millares 15 2" xfId="14"/>
    <cellStyle name="Millares 16" xfId="15"/>
    <cellStyle name="Millares 17" xfId="16"/>
    <cellStyle name="Millares 18" xfId="17"/>
    <cellStyle name="Millares 18 2" xfId="60"/>
    <cellStyle name="Millares 19" xfId="61"/>
    <cellStyle name="Millares 2" xfId="18"/>
    <cellStyle name="Millares 2 10" xfId="1699"/>
    <cellStyle name="Millares 2 10 2" xfId="72"/>
    <cellStyle name="Millares 2 11" xfId="1700"/>
    <cellStyle name="Millares 2 12" xfId="1701"/>
    <cellStyle name="Millares 2 13" xfId="1702"/>
    <cellStyle name="Millares 2 14" xfId="1703"/>
    <cellStyle name="Millares 2 15" xfId="1704"/>
    <cellStyle name="Millares 2 2" xfId="19"/>
    <cellStyle name="Millares 2 2 10" xfId="1705"/>
    <cellStyle name="Millares 2 2 11" xfId="1706"/>
    <cellStyle name="Millares 2 2 12" xfId="1707"/>
    <cellStyle name="Millares 2 2 13" xfId="1708"/>
    <cellStyle name="Millares 2 2 2" xfId="64"/>
    <cellStyle name="Millares 2 2 2 2" xfId="1709"/>
    <cellStyle name="Millares 2 2 3" xfId="1710"/>
    <cellStyle name="Millares 2 2 4" xfId="1711"/>
    <cellStyle name="Millares 2 2 5" xfId="1712"/>
    <cellStyle name="Millares 2 2 6" xfId="1713"/>
    <cellStyle name="Millares 2 2 7" xfId="1714"/>
    <cellStyle name="Millares 2 2 8" xfId="1715"/>
    <cellStyle name="Millares 2 2 9" xfId="1716"/>
    <cellStyle name="Millares 2 3" xfId="20"/>
    <cellStyle name="Millares 2 4" xfId="66"/>
    <cellStyle name="Millares 2 5" xfId="1717"/>
    <cellStyle name="Millares 2 6" xfId="1718"/>
    <cellStyle name="Millares 2 7" xfId="1719"/>
    <cellStyle name="Millares 2 8" xfId="1720"/>
    <cellStyle name="Millares 2 9" xfId="1721"/>
    <cellStyle name="Millares 2 9 2" xfId="1722"/>
    <cellStyle name="Millares 20" xfId="1723"/>
    <cellStyle name="Millares 21" xfId="1724"/>
    <cellStyle name="Millares 22" xfId="1725"/>
    <cellStyle name="Millares 23" xfId="1726"/>
    <cellStyle name="Millares 24" xfId="1727"/>
    <cellStyle name="Millares 25" xfId="1728"/>
    <cellStyle name="Millares 26" xfId="1729"/>
    <cellStyle name="Millares 27" xfId="1730"/>
    <cellStyle name="Millares 28" xfId="1731"/>
    <cellStyle name="Millares 29" xfId="1732"/>
    <cellStyle name="Millares 3" xfId="21"/>
    <cellStyle name="Millares 3 2" xfId="65"/>
    <cellStyle name="Millares 3 2 2" xfId="1733"/>
    <cellStyle name="Millares 30" xfId="1734"/>
    <cellStyle name="Millares 31" xfId="1735"/>
    <cellStyle name="Millares 32" xfId="1736"/>
    <cellStyle name="Millares 33" xfId="1737"/>
    <cellStyle name="Millares 34" xfId="1738"/>
    <cellStyle name="Millares 35" xfId="1739"/>
    <cellStyle name="Millares 36" xfId="2348"/>
    <cellStyle name="Millares 4" xfId="22"/>
    <cellStyle name="Millares 4 10" xfId="1740"/>
    <cellStyle name="Millares 4 11" xfId="1741"/>
    <cellStyle name="Millares 4 12" xfId="1742"/>
    <cellStyle name="Millares 4 13" xfId="1743"/>
    <cellStyle name="Millares 4 2" xfId="1744"/>
    <cellStyle name="Millares 4 2 2" xfId="1745"/>
    <cellStyle name="Millares 4 3" xfId="1746"/>
    <cellStyle name="Millares 4 4" xfId="1747"/>
    <cellStyle name="Millares 4 5" xfId="1748"/>
    <cellStyle name="Millares 4 6" xfId="1749"/>
    <cellStyle name="Millares 4 7" xfId="1750"/>
    <cellStyle name="Millares 4 8" xfId="1751"/>
    <cellStyle name="Millares 4 9" xfId="1752"/>
    <cellStyle name="Millares 5" xfId="23"/>
    <cellStyle name="Millares 5 10" xfId="1753"/>
    <cellStyle name="Millares 5 11" xfId="1754"/>
    <cellStyle name="Millares 5 12" xfId="1755"/>
    <cellStyle name="Millares 5 2" xfId="1756"/>
    <cellStyle name="Millares 5 2 2" xfId="1757"/>
    <cellStyle name="Millares 5 3" xfId="1758"/>
    <cellStyle name="Millares 5 4" xfId="1759"/>
    <cellStyle name="Millares 5 5" xfId="1760"/>
    <cellStyle name="Millares 5 6" xfId="1761"/>
    <cellStyle name="Millares 5 7" xfId="1762"/>
    <cellStyle name="Millares 5 8" xfId="1763"/>
    <cellStyle name="Millares 5 9" xfId="1764"/>
    <cellStyle name="Millares 6" xfId="24"/>
    <cellStyle name="Millares 6 2" xfId="1765"/>
    <cellStyle name="Millares 7" xfId="25"/>
    <cellStyle name="Millares 7 2" xfId="1766"/>
    <cellStyle name="Millares 8" xfId="26"/>
    <cellStyle name="Millares 8 2" xfId="1767"/>
    <cellStyle name="Millares 9" xfId="27"/>
    <cellStyle name="Millares 9 2" xfId="1768"/>
    <cellStyle name="Moneda" xfId="2" builtinId="4"/>
    <cellStyle name="Moneda 2" xfId="28"/>
    <cellStyle name="Moneda 3" xfId="29"/>
    <cellStyle name="Moneda 4" xfId="2518"/>
    <cellStyle name="Moneda 5" xfId="2519"/>
    <cellStyle name="Neutral 2" xfId="1769"/>
    <cellStyle name="Neutral 2 10" xfId="1770"/>
    <cellStyle name="Neutral 2 11" xfId="1771"/>
    <cellStyle name="Neutral 2 12" xfId="1772"/>
    <cellStyle name="Neutral 2 13" xfId="1773"/>
    <cellStyle name="Neutral 2 2" xfId="1774"/>
    <cellStyle name="Neutral 2 3" xfId="1775"/>
    <cellStyle name="Neutral 2 4" xfId="1776"/>
    <cellStyle name="Neutral 2 5" xfId="1777"/>
    <cellStyle name="Neutral 2 6" xfId="1778"/>
    <cellStyle name="Neutral 2 7" xfId="1779"/>
    <cellStyle name="Neutral 2 8" xfId="1780"/>
    <cellStyle name="Neutral 2 9" xfId="1781"/>
    <cellStyle name="Neutral 3" xfId="1782"/>
    <cellStyle name="Neutral 3 10" xfId="1783"/>
    <cellStyle name="Neutral 3 11" xfId="1784"/>
    <cellStyle name="Neutral 3 12" xfId="1785"/>
    <cellStyle name="Neutral 3 13" xfId="1786"/>
    <cellStyle name="Neutral 3 2" xfId="1787"/>
    <cellStyle name="Neutral 3 3" xfId="1788"/>
    <cellStyle name="Neutral 3 4" xfId="1789"/>
    <cellStyle name="Neutral 3 5" xfId="1790"/>
    <cellStyle name="Neutral 3 6" xfId="1791"/>
    <cellStyle name="Neutral 3 7" xfId="1792"/>
    <cellStyle name="Neutral 3 8" xfId="1793"/>
    <cellStyle name="Neutral 3 9" xfId="1794"/>
    <cellStyle name="Neutral 4 10" xfId="1795"/>
    <cellStyle name="Neutral 4 11" xfId="1796"/>
    <cellStyle name="Neutral 4 12" xfId="1797"/>
    <cellStyle name="Neutral 4 13" xfId="1798"/>
    <cellStyle name="Neutral 4 2" xfId="1799"/>
    <cellStyle name="Neutral 4 3" xfId="1800"/>
    <cellStyle name="Neutral 4 4" xfId="1801"/>
    <cellStyle name="Neutral 4 5" xfId="1802"/>
    <cellStyle name="Neutral 4 6" xfId="1803"/>
    <cellStyle name="Neutral 4 7" xfId="1804"/>
    <cellStyle name="Neutral 4 8" xfId="1805"/>
    <cellStyle name="Neutral 4 9" xfId="1806"/>
    <cellStyle name="Neutral 5 10" xfId="1807"/>
    <cellStyle name="Neutral 5 11" xfId="1808"/>
    <cellStyle name="Neutral 5 12" xfId="1809"/>
    <cellStyle name="Neutral 5 2" xfId="1810"/>
    <cellStyle name="Neutral 5 3" xfId="1811"/>
    <cellStyle name="Neutral 5 4" xfId="1812"/>
    <cellStyle name="Neutral 5 5" xfId="1813"/>
    <cellStyle name="Neutral 5 6" xfId="1814"/>
    <cellStyle name="Neutral 5 7" xfId="1815"/>
    <cellStyle name="Neutral 5 8" xfId="1816"/>
    <cellStyle name="Neutral 5 9" xfId="1817"/>
    <cellStyle name="Normal" xfId="0" builtinId="0"/>
    <cellStyle name="Normal 10" xfId="4"/>
    <cellStyle name="Normal 11" xfId="30"/>
    <cellStyle name="Normal 12" xfId="31"/>
    <cellStyle name="Normal 13" xfId="32"/>
    <cellStyle name="Normal 14" xfId="33"/>
    <cellStyle name="Normal 15" xfId="34"/>
    <cellStyle name="Normal 16" xfId="35"/>
    <cellStyle name="Normal 17" xfId="36"/>
    <cellStyle name="Normal 18" xfId="37"/>
    <cellStyle name="Normal 19" xfId="38"/>
    <cellStyle name="Normal 2" xfId="39"/>
    <cellStyle name="Normal 2 10" xfId="1818"/>
    <cellStyle name="Normal 2 11" xfId="1819"/>
    <cellStyle name="Normal 2 12" xfId="1820"/>
    <cellStyle name="Normal 2 13" xfId="1821"/>
    <cellStyle name="Normal 2 14" xfId="1822"/>
    <cellStyle name="Normal 2 15" xfId="1823"/>
    <cellStyle name="Normal 2 16" xfId="1824"/>
    <cellStyle name="Normal 2 17" xfId="1825"/>
    <cellStyle name="Normal 2 18" xfId="1826"/>
    <cellStyle name="Normal 2 19" xfId="1827"/>
    <cellStyle name="Normal 2 2" xfId="40"/>
    <cellStyle name="Normal 2 2 2" xfId="63"/>
    <cellStyle name="Normal 2 2 3" xfId="1828"/>
    <cellStyle name="Normal 2 2 4" xfId="1829"/>
    <cellStyle name="Normal 2 20" xfId="1830"/>
    <cellStyle name="Normal 2 21" xfId="1831"/>
    <cellStyle name="Normal 2 22" xfId="2349"/>
    <cellStyle name="Normal 2 23" xfId="2350"/>
    <cellStyle name="Normal 2 24" xfId="2351"/>
    <cellStyle name="Normal 2 25" xfId="2352"/>
    <cellStyle name="Normal 2 26" xfId="2353"/>
    <cellStyle name="Normal 2 27" xfId="2354"/>
    <cellStyle name="Normal 2 28" xfId="2355"/>
    <cellStyle name="Normal 2 29" xfId="2356"/>
    <cellStyle name="Normal 2 3" xfId="62"/>
    <cellStyle name="Normal 2 3 2" xfId="1832"/>
    <cellStyle name="Normal 2 3 3" xfId="71"/>
    <cellStyle name="Normal 2 30" xfId="2357"/>
    <cellStyle name="Normal 2 31" xfId="2358"/>
    <cellStyle name="Normal 2 32" xfId="2359"/>
    <cellStyle name="Normal 2 33" xfId="2360"/>
    <cellStyle name="Normal 2 34" xfId="2361"/>
    <cellStyle name="Normal 2 35" xfId="2362"/>
    <cellStyle name="Normal 2 36" xfId="2363"/>
    <cellStyle name="Normal 2 37" xfId="2364"/>
    <cellStyle name="Normal 2 38" xfId="2365"/>
    <cellStyle name="Normal 2 4" xfId="1833"/>
    <cellStyle name="Normal 2 5" xfId="1834"/>
    <cellStyle name="Normal 2 5 10" xfId="1835"/>
    <cellStyle name="Normal 2 5 11" xfId="1836"/>
    <cellStyle name="Normal 2 5 12" xfId="1837"/>
    <cellStyle name="Normal 2 5 13" xfId="1838"/>
    <cellStyle name="Normal 2 5 2" xfId="1839"/>
    <cellStyle name="Normal 2 5 3" xfId="1840"/>
    <cellStyle name="Normal 2 5 4" xfId="1841"/>
    <cellStyle name="Normal 2 5 5" xfId="1842"/>
    <cellStyle name="Normal 2 5 6" xfId="1843"/>
    <cellStyle name="Normal 2 5 7" xfId="1844"/>
    <cellStyle name="Normal 2 5 8" xfId="1845"/>
    <cellStyle name="Normal 2 5 9" xfId="1846"/>
    <cellStyle name="Normal 2 6" xfId="1847"/>
    <cellStyle name="Normal 2 7" xfId="1848"/>
    <cellStyle name="Normal 2 8" xfId="1849"/>
    <cellStyle name="Normal 2 9" xfId="1850"/>
    <cellStyle name="Normal 20" xfId="41"/>
    <cellStyle name="Normal 21" xfId="42"/>
    <cellStyle name="Normal 21 2" xfId="43"/>
    <cellStyle name="Normal 22" xfId="44"/>
    <cellStyle name="Normal 22 2" xfId="45"/>
    <cellStyle name="Normal 23" xfId="46"/>
    <cellStyle name="Normal 24" xfId="47"/>
    <cellStyle name="Normal 25" xfId="48"/>
    <cellStyle name="Normal 26" xfId="49"/>
    <cellStyle name="Normal 26 2" xfId="67"/>
    <cellStyle name="Normal 27" xfId="68"/>
    <cellStyle name="Normal 28" xfId="69"/>
    <cellStyle name="Normal 29" xfId="2347"/>
    <cellStyle name="Normal 3" xfId="50"/>
    <cellStyle name="Normal 3 10" xfId="2366"/>
    <cellStyle name="Normal 3 11" xfId="2367"/>
    <cellStyle name="Normal 3 12" xfId="2368"/>
    <cellStyle name="Normal 3 13" xfId="2369"/>
    <cellStyle name="Normal 3 14" xfId="2370"/>
    <cellStyle name="Normal 3 15" xfId="2371"/>
    <cellStyle name="Normal 3 16" xfId="2372"/>
    <cellStyle name="Normal 3 17" xfId="2373"/>
    <cellStyle name="Normal 3 18" xfId="2374"/>
    <cellStyle name="Normal 3 19" xfId="2375"/>
    <cellStyle name="Normal 3 2" xfId="51"/>
    <cellStyle name="Normal 3 2 2" xfId="52"/>
    <cellStyle name="Normal 3 2 2 2" xfId="1851"/>
    <cellStyle name="Normal 3 2 2 2 2" xfId="1852"/>
    <cellStyle name="Normal 3 20" xfId="2376"/>
    <cellStyle name="Normal 3 21" xfId="2377"/>
    <cellStyle name="Normal 3 22" xfId="2378"/>
    <cellStyle name="Normal 3 23" xfId="2379"/>
    <cellStyle name="Normal 3 24" xfId="2380"/>
    <cellStyle name="Normal 3 25" xfId="2381"/>
    <cellStyle name="Normal 3 26" xfId="2382"/>
    <cellStyle name="Normal 3 27" xfId="2383"/>
    <cellStyle name="Normal 3 28" xfId="2384"/>
    <cellStyle name="Normal 3 29" xfId="2385"/>
    <cellStyle name="Normal 3 3" xfId="70"/>
    <cellStyle name="Normal 3 3 2" xfId="1853"/>
    <cellStyle name="Normal 3 30" xfId="2386"/>
    <cellStyle name="Normal 3 31" xfId="2387"/>
    <cellStyle name="Normal 3 32" xfId="2388"/>
    <cellStyle name="Normal 3 33" xfId="2389"/>
    <cellStyle name="Normal 3 34" xfId="2390"/>
    <cellStyle name="Normal 3 35" xfId="2391"/>
    <cellStyle name="Normal 3 36" xfId="2392"/>
    <cellStyle name="Normal 3 37" xfId="2393"/>
    <cellStyle name="Normal 3 38" xfId="2394"/>
    <cellStyle name="Normal 3 39" xfId="2395"/>
    <cellStyle name="Normal 3 4" xfId="2396"/>
    <cellStyle name="Normal 3 5" xfId="2397"/>
    <cellStyle name="Normal 3 6" xfId="2398"/>
    <cellStyle name="Normal 3 7" xfId="2399"/>
    <cellStyle name="Normal 3 8" xfId="2400"/>
    <cellStyle name="Normal 3 9" xfId="2401"/>
    <cellStyle name="Normal 30" xfId="2402"/>
    <cellStyle name="Normal 31" xfId="2403"/>
    <cellStyle name="Normal 32" xfId="2404"/>
    <cellStyle name="Normal 33" xfId="2405"/>
    <cellStyle name="Normal 34" xfId="2406"/>
    <cellStyle name="Normal 35" xfId="2407"/>
    <cellStyle name="Normal 36" xfId="2408"/>
    <cellStyle name="Normal 37" xfId="2409"/>
    <cellStyle name="Normal 38" xfId="2410"/>
    <cellStyle name="Normal 39" xfId="2411"/>
    <cellStyle name="Normal 4" xfId="53"/>
    <cellStyle name="Normal 4 10" xfId="1854"/>
    <cellStyle name="Normal 4 11" xfId="1855"/>
    <cellStyle name="Normal 4 12" xfId="1856"/>
    <cellStyle name="Normal 4 13" xfId="1857"/>
    <cellStyle name="Normal 4 14" xfId="1858"/>
    <cellStyle name="Normal 4 15" xfId="1859"/>
    <cellStyle name="Normal 4 16" xfId="2412"/>
    <cellStyle name="Normal 4 17" xfId="2413"/>
    <cellStyle name="Normal 4 18" xfId="2414"/>
    <cellStyle name="Normal 4 19" xfId="2415"/>
    <cellStyle name="Normal 4 2" xfId="1860"/>
    <cellStyle name="Normal 4 2 2" xfId="1861"/>
    <cellStyle name="Normal 4 20" xfId="2416"/>
    <cellStyle name="Normal 4 21" xfId="2417"/>
    <cellStyle name="Normal 4 22" xfId="2418"/>
    <cellStyle name="Normal 4 23" xfId="2419"/>
    <cellStyle name="Normal 4 24" xfId="2420"/>
    <cellStyle name="Normal 4 25" xfId="2421"/>
    <cellStyle name="Normal 4 26" xfId="2422"/>
    <cellStyle name="Normal 4 27" xfId="2423"/>
    <cellStyle name="Normal 4 28" xfId="2424"/>
    <cellStyle name="Normal 4 29" xfId="2425"/>
    <cellStyle name="Normal 4 3" xfId="1862"/>
    <cellStyle name="Normal 4 30" xfId="2426"/>
    <cellStyle name="Normal 4 31" xfId="2427"/>
    <cellStyle name="Normal 4 32" xfId="2428"/>
    <cellStyle name="Normal 4 33" xfId="2429"/>
    <cellStyle name="Normal 4 34" xfId="2430"/>
    <cellStyle name="Normal 4 35" xfId="2431"/>
    <cellStyle name="Normal 4 36" xfId="2432"/>
    <cellStyle name="Normal 4 37" xfId="2433"/>
    <cellStyle name="Normal 4 38" xfId="2434"/>
    <cellStyle name="Normal 4 4" xfId="1863"/>
    <cellStyle name="Normal 4 5" xfId="1864"/>
    <cellStyle name="Normal 4 6" xfId="1865"/>
    <cellStyle name="Normal 4 7" xfId="1866"/>
    <cellStyle name="Normal 4 8" xfId="1867"/>
    <cellStyle name="Normal 4 9" xfId="1868"/>
    <cellStyle name="Normal 40" xfId="2435"/>
    <cellStyle name="Normal 41" xfId="2436"/>
    <cellStyle name="Normal 42" xfId="2437"/>
    <cellStyle name="Normal 43" xfId="2438"/>
    <cellStyle name="Normal 44" xfId="2439"/>
    <cellStyle name="Normal 45" xfId="2440"/>
    <cellStyle name="Normal 46" xfId="2441"/>
    <cellStyle name="Normal 47" xfId="2442"/>
    <cellStyle name="Normal 48" xfId="2443"/>
    <cellStyle name="Normal 49" xfId="2444"/>
    <cellStyle name="Normal 5" xfId="54"/>
    <cellStyle name="Normal 5 10" xfId="1869"/>
    <cellStyle name="Normal 5 11" xfId="1870"/>
    <cellStyle name="Normal 5 12" xfId="1871"/>
    <cellStyle name="Normal 5 13" xfId="1872"/>
    <cellStyle name="Normal 5 14" xfId="2445"/>
    <cellStyle name="Normal 5 15" xfId="2446"/>
    <cellStyle name="Normal 5 16" xfId="2447"/>
    <cellStyle name="Normal 5 17" xfId="2448"/>
    <cellStyle name="Normal 5 18" xfId="2449"/>
    <cellStyle name="Normal 5 19" xfId="2450"/>
    <cellStyle name="Normal 5 2" xfId="1873"/>
    <cellStyle name="Normal 5 2 2" xfId="1874"/>
    <cellStyle name="Normal 5 20" xfId="2451"/>
    <cellStyle name="Normal 5 21" xfId="2452"/>
    <cellStyle name="Normal 5 22" xfId="2453"/>
    <cellStyle name="Normal 5 23" xfId="2454"/>
    <cellStyle name="Normal 5 24" xfId="2455"/>
    <cellStyle name="Normal 5 25" xfId="2456"/>
    <cellStyle name="Normal 5 26" xfId="2457"/>
    <cellStyle name="Normal 5 27" xfId="2458"/>
    <cellStyle name="Normal 5 28" xfId="2459"/>
    <cellStyle name="Normal 5 29" xfId="2460"/>
    <cellStyle name="Normal 5 3" xfId="1875"/>
    <cellStyle name="Normal 5 30" xfId="2461"/>
    <cellStyle name="Normal 5 31" xfId="2462"/>
    <cellStyle name="Normal 5 32" xfId="2463"/>
    <cellStyle name="Normal 5 33" xfId="2464"/>
    <cellStyle name="Normal 5 34" xfId="2465"/>
    <cellStyle name="Normal 5 35" xfId="2466"/>
    <cellStyle name="Normal 5 36" xfId="2467"/>
    <cellStyle name="Normal 5 37" xfId="2468"/>
    <cellStyle name="Normal 5 38" xfId="2469"/>
    <cellStyle name="Normal 5 4" xfId="1876"/>
    <cellStyle name="Normal 5 5" xfId="1877"/>
    <cellStyle name="Normal 5 6" xfId="1878"/>
    <cellStyle name="Normal 5 7" xfId="1879"/>
    <cellStyle name="Normal 5 8" xfId="1880"/>
    <cellStyle name="Normal 5 9" xfId="1881"/>
    <cellStyle name="Normal 50" xfId="2470"/>
    <cellStyle name="Normal 51" xfId="2471"/>
    <cellStyle name="Normal 52" xfId="2472"/>
    <cellStyle name="Normal 53" xfId="2473"/>
    <cellStyle name="Normal 54" xfId="2474"/>
    <cellStyle name="Normal 55" xfId="2475"/>
    <cellStyle name="Normal 56" xfId="2476"/>
    <cellStyle name="Normal 57" xfId="2477"/>
    <cellStyle name="Normal 58" xfId="2478"/>
    <cellStyle name="Normal 59" xfId="2479"/>
    <cellStyle name="Normal 6" xfId="55"/>
    <cellStyle name="Normal 6 10" xfId="2480"/>
    <cellStyle name="Normal 6 11" xfId="2481"/>
    <cellStyle name="Normal 6 12" xfId="2482"/>
    <cellStyle name="Normal 6 13" xfId="2483"/>
    <cellStyle name="Normal 6 14" xfId="2484"/>
    <cellStyle name="Normal 6 15" xfId="2485"/>
    <cellStyle name="Normal 6 16" xfId="2486"/>
    <cellStyle name="Normal 6 17" xfId="2487"/>
    <cellStyle name="Normal 6 18" xfId="2488"/>
    <cellStyle name="Normal 6 19" xfId="2489"/>
    <cellStyle name="Normal 6 2" xfId="1882"/>
    <cellStyle name="Normal 6 2 2" xfId="1883"/>
    <cellStyle name="Normal 6 20" xfId="2490"/>
    <cellStyle name="Normal 6 21" xfId="2491"/>
    <cellStyle name="Normal 6 22" xfId="2492"/>
    <cellStyle name="Normal 6 23" xfId="2493"/>
    <cellStyle name="Normal 6 24" xfId="2494"/>
    <cellStyle name="Normal 6 25" xfId="2495"/>
    <cellStyle name="Normal 6 26" xfId="2496"/>
    <cellStyle name="Normal 6 27" xfId="2497"/>
    <cellStyle name="Normal 6 28" xfId="2498"/>
    <cellStyle name="Normal 6 29" xfId="2499"/>
    <cellStyle name="Normal 6 3" xfId="2500"/>
    <cellStyle name="Normal 6 30" xfId="2501"/>
    <cellStyle name="Normal 6 31" xfId="2502"/>
    <cellStyle name="Normal 6 32" xfId="2503"/>
    <cellStyle name="Normal 6 33" xfId="2504"/>
    <cellStyle name="Normal 6 34" xfId="2505"/>
    <cellStyle name="Normal 6 35" xfId="2506"/>
    <cellStyle name="Normal 6 36" xfId="2507"/>
    <cellStyle name="Normal 6 37" xfId="2508"/>
    <cellStyle name="Normal 6 38" xfId="2509"/>
    <cellStyle name="Normal 6 4" xfId="2510"/>
    <cellStyle name="Normal 6 5" xfId="2511"/>
    <cellStyle name="Normal 6 6" xfId="2512"/>
    <cellStyle name="Normal 6 7" xfId="2513"/>
    <cellStyle name="Normal 6 8" xfId="2514"/>
    <cellStyle name="Normal 6 9" xfId="2515"/>
    <cellStyle name="Normal 60" xfId="2516"/>
    <cellStyle name="Normal 61" xfId="2517"/>
    <cellStyle name="Normal 7" xfId="56"/>
    <cellStyle name="Normal 7 2" xfId="1884"/>
    <cellStyle name="Normal 8" xfId="57"/>
    <cellStyle name="Normal 8 2" xfId="1885"/>
    <cellStyle name="Normal 9" xfId="58"/>
    <cellStyle name="Notas 2" xfId="1886"/>
    <cellStyle name="Notas 2 10" xfId="1887"/>
    <cellStyle name="Notas 2 11" xfId="1888"/>
    <cellStyle name="Notas 2 12" xfId="1889"/>
    <cellStyle name="Notas 2 13" xfId="1890"/>
    <cellStyle name="Notas 2 2" xfId="1891"/>
    <cellStyle name="Notas 2 3" xfId="1892"/>
    <cellStyle name="Notas 2 4" xfId="1893"/>
    <cellStyle name="Notas 2 5" xfId="1894"/>
    <cellStyle name="Notas 2 6" xfId="1895"/>
    <cellStyle name="Notas 2 7" xfId="1896"/>
    <cellStyle name="Notas 2 8" xfId="1897"/>
    <cellStyle name="Notas 2 9" xfId="1898"/>
    <cellStyle name="Notas 3" xfId="1899"/>
    <cellStyle name="Notas 3 10" xfId="1900"/>
    <cellStyle name="Notas 3 11" xfId="1901"/>
    <cellStyle name="Notas 3 12" xfId="1902"/>
    <cellStyle name="Notas 3 13" xfId="1903"/>
    <cellStyle name="Notas 3 2" xfId="1904"/>
    <cellStyle name="Notas 3 3" xfId="1905"/>
    <cellStyle name="Notas 3 4" xfId="1906"/>
    <cellStyle name="Notas 3 5" xfId="1907"/>
    <cellStyle name="Notas 3 6" xfId="1908"/>
    <cellStyle name="Notas 3 7" xfId="1909"/>
    <cellStyle name="Notas 3 8" xfId="1910"/>
    <cellStyle name="Notas 3 9" xfId="1911"/>
    <cellStyle name="Notas 4 10" xfId="1912"/>
    <cellStyle name="Notas 4 11" xfId="1913"/>
    <cellStyle name="Notas 4 12" xfId="1914"/>
    <cellStyle name="Notas 4 13" xfId="1915"/>
    <cellStyle name="Notas 4 2" xfId="1916"/>
    <cellStyle name="Notas 4 3" xfId="1917"/>
    <cellStyle name="Notas 4 4" xfId="1918"/>
    <cellStyle name="Notas 4 5" xfId="1919"/>
    <cellStyle name="Notas 4 6" xfId="1920"/>
    <cellStyle name="Notas 4 7" xfId="1921"/>
    <cellStyle name="Notas 4 8" xfId="1922"/>
    <cellStyle name="Notas 4 9" xfId="1923"/>
    <cellStyle name="Notas 5 10" xfId="1924"/>
    <cellStyle name="Notas 5 11" xfId="1925"/>
    <cellStyle name="Notas 5 12" xfId="1926"/>
    <cellStyle name="Notas 5 2" xfId="1927"/>
    <cellStyle name="Notas 5 3" xfId="1928"/>
    <cellStyle name="Notas 5 4" xfId="1929"/>
    <cellStyle name="Notas 5 5" xfId="1930"/>
    <cellStyle name="Notas 5 6" xfId="1931"/>
    <cellStyle name="Notas 5 7" xfId="1932"/>
    <cellStyle name="Notas 5 8" xfId="1933"/>
    <cellStyle name="Notas 5 9" xfId="1934"/>
    <cellStyle name="Note 2" xfId="1935"/>
    <cellStyle name="Output 2" xfId="1936"/>
    <cellStyle name="Pared" xfId="1937"/>
    <cellStyle name="Porcentual" xfId="3" builtinId="5"/>
    <cellStyle name="Porcentual 2" xfId="59"/>
    <cellStyle name="Porcentual 2 2" xfId="1938"/>
    <cellStyle name="Porcentual 2 3" xfId="1939"/>
    <cellStyle name="Porcentual 3" xfId="1940"/>
    <cellStyle name="Porcentual 3 2" xfId="1941"/>
    <cellStyle name="Porcentual 4" xfId="1942"/>
    <cellStyle name="Porcentual 4 2" xfId="1943"/>
    <cellStyle name="Porcentual 5" xfId="1944"/>
    <cellStyle name="Porcentual 6" xfId="1945"/>
    <cellStyle name="Salida 2" xfId="1946"/>
    <cellStyle name="Salida 2 10" xfId="1947"/>
    <cellStyle name="Salida 2 11" xfId="1948"/>
    <cellStyle name="Salida 2 12" xfId="1949"/>
    <cellStyle name="Salida 2 13" xfId="1950"/>
    <cellStyle name="Salida 2 2" xfId="1951"/>
    <cellStyle name="Salida 2 2 2" xfId="1952"/>
    <cellStyle name="Salida 2 3" xfId="1953"/>
    <cellStyle name="Salida 2 4" xfId="1954"/>
    <cellStyle name="Salida 2 5" xfId="1955"/>
    <cellStyle name="Salida 2 6" xfId="1956"/>
    <cellStyle name="Salida 2 7" xfId="1957"/>
    <cellStyle name="Salida 2 8" xfId="1958"/>
    <cellStyle name="Salida 2 9" xfId="1959"/>
    <cellStyle name="Salida 3" xfId="1960"/>
    <cellStyle name="Salida 3 10" xfId="1961"/>
    <cellStyle name="Salida 3 11" xfId="1962"/>
    <cellStyle name="Salida 3 12" xfId="1963"/>
    <cellStyle name="Salida 3 13" xfId="1964"/>
    <cellStyle name="Salida 3 2" xfId="1965"/>
    <cellStyle name="Salida 3 3" xfId="1966"/>
    <cellStyle name="Salida 3 4" xfId="1967"/>
    <cellStyle name="Salida 3 5" xfId="1968"/>
    <cellStyle name="Salida 3 6" xfId="1969"/>
    <cellStyle name="Salida 3 7" xfId="1970"/>
    <cellStyle name="Salida 3 8" xfId="1971"/>
    <cellStyle name="Salida 3 9" xfId="1972"/>
    <cellStyle name="Salida 4 10" xfId="1973"/>
    <cellStyle name="Salida 4 11" xfId="1974"/>
    <cellStyle name="Salida 4 12" xfId="1975"/>
    <cellStyle name="Salida 4 13" xfId="1976"/>
    <cellStyle name="Salida 4 2" xfId="1977"/>
    <cellStyle name="Salida 4 3" xfId="1978"/>
    <cellStyle name="Salida 4 4" xfId="1979"/>
    <cellStyle name="Salida 4 5" xfId="1980"/>
    <cellStyle name="Salida 4 6" xfId="1981"/>
    <cellStyle name="Salida 4 7" xfId="1982"/>
    <cellStyle name="Salida 4 8" xfId="1983"/>
    <cellStyle name="Salida 4 9" xfId="1984"/>
    <cellStyle name="Salida 5 10" xfId="1985"/>
    <cellStyle name="Salida 5 11" xfId="1986"/>
    <cellStyle name="Salida 5 12" xfId="1987"/>
    <cellStyle name="Salida 5 2" xfId="1988"/>
    <cellStyle name="Salida 5 3" xfId="1989"/>
    <cellStyle name="Salida 5 4" xfId="1990"/>
    <cellStyle name="Salida 5 5" xfId="1991"/>
    <cellStyle name="Salida 5 6" xfId="1992"/>
    <cellStyle name="Salida 5 7" xfId="1993"/>
    <cellStyle name="Salida 5 8" xfId="1994"/>
    <cellStyle name="Salida 5 9" xfId="1995"/>
    <cellStyle name="Texto de advertencia 2" xfId="1996"/>
    <cellStyle name="Texto de advertencia 2 10" xfId="1997"/>
    <cellStyle name="Texto de advertencia 2 11" xfId="1998"/>
    <cellStyle name="Texto de advertencia 2 12" xfId="1999"/>
    <cellStyle name="Texto de advertencia 2 13" xfId="2000"/>
    <cellStyle name="Texto de advertencia 2 2" xfId="2001"/>
    <cellStyle name="Texto de advertencia 2 2 2" xfId="2002"/>
    <cellStyle name="Texto de advertencia 2 3" xfId="2003"/>
    <cellStyle name="Texto de advertencia 2 4" xfId="2004"/>
    <cellStyle name="Texto de advertencia 2 5" xfId="2005"/>
    <cellStyle name="Texto de advertencia 2 6" xfId="2006"/>
    <cellStyle name="Texto de advertencia 2 7" xfId="2007"/>
    <cellStyle name="Texto de advertencia 2 8" xfId="2008"/>
    <cellStyle name="Texto de advertencia 2 9" xfId="2009"/>
    <cellStyle name="Texto de advertencia 3" xfId="2010"/>
    <cellStyle name="Texto de advertencia 3 10" xfId="2011"/>
    <cellStyle name="Texto de advertencia 3 11" xfId="2012"/>
    <cellStyle name="Texto de advertencia 3 12" xfId="2013"/>
    <cellStyle name="Texto de advertencia 3 13" xfId="2014"/>
    <cellStyle name="Texto de advertencia 3 2" xfId="2015"/>
    <cellStyle name="Texto de advertencia 3 3" xfId="2016"/>
    <cellStyle name="Texto de advertencia 3 4" xfId="2017"/>
    <cellStyle name="Texto de advertencia 3 5" xfId="2018"/>
    <cellStyle name="Texto de advertencia 3 6" xfId="2019"/>
    <cellStyle name="Texto de advertencia 3 7" xfId="2020"/>
    <cellStyle name="Texto de advertencia 3 8" xfId="2021"/>
    <cellStyle name="Texto de advertencia 3 9" xfId="2022"/>
    <cellStyle name="Texto de advertencia 4 10" xfId="2023"/>
    <cellStyle name="Texto de advertencia 4 11" xfId="2024"/>
    <cellStyle name="Texto de advertencia 4 12" xfId="2025"/>
    <cellStyle name="Texto de advertencia 4 13" xfId="2026"/>
    <cellStyle name="Texto de advertencia 4 2" xfId="2027"/>
    <cellStyle name="Texto de advertencia 4 3" xfId="2028"/>
    <cellStyle name="Texto de advertencia 4 4" xfId="2029"/>
    <cellStyle name="Texto de advertencia 4 5" xfId="2030"/>
    <cellStyle name="Texto de advertencia 4 6" xfId="2031"/>
    <cellStyle name="Texto de advertencia 4 7" xfId="2032"/>
    <cellStyle name="Texto de advertencia 4 8" xfId="2033"/>
    <cellStyle name="Texto de advertencia 4 9" xfId="2034"/>
    <cellStyle name="Texto de advertencia 5 10" xfId="2035"/>
    <cellStyle name="Texto de advertencia 5 11" xfId="2036"/>
    <cellStyle name="Texto de advertencia 5 12" xfId="2037"/>
    <cellStyle name="Texto de advertencia 5 2" xfId="2038"/>
    <cellStyle name="Texto de advertencia 5 3" xfId="2039"/>
    <cellStyle name="Texto de advertencia 5 4" xfId="2040"/>
    <cellStyle name="Texto de advertencia 5 5" xfId="2041"/>
    <cellStyle name="Texto de advertencia 5 6" xfId="2042"/>
    <cellStyle name="Texto de advertencia 5 7" xfId="2043"/>
    <cellStyle name="Texto de advertencia 5 8" xfId="2044"/>
    <cellStyle name="Texto de advertencia 5 9" xfId="2045"/>
    <cellStyle name="Texto explicativo 2" xfId="2046"/>
    <cellStyle name="Texto explicativo 2 10" xfId="2047"/>
    <cellStyle name="Texto explicativo 2 11" xfId="2048"/>
    <cellStyle name="Texto explicativo 2 12" xfId="2049"/>
    <cellStyle name="Texto explicativo 2 13" xfId="2050"/>
    <cellStyle name="Texto explicativo 2 2" xfId="2051"/>
    <cellStyle name="Texto explicativo 2 2 2" xfId="2052"/>
    <cellStyle name="Texto explicativo 2 3" xfId="2053"/>
    <cellStyle name="Texto explicativo 2 4" xfId="2054"/>
    <cellStyle name="Texto explicativo 2 5" xfId="2055"/>
    <cellStyle name="Texto explicativo 2 6" xfId="2056"/>
    <cellStyle name="Texto explicativo 2 7" xfId="2057"/>
    <cellStyle name="Texto explicativo 2 8" xfId="2058"/>
    <cellStyle name="Texto explicativo 2 9" xfId="2059"/>
    <cellStyle name="Texto explicativo 3" xfId="2060"/>
    <cellStyle name="Texto explicativo 3 10" xfId="2061"/>
    <cellStyle name="Texto explicativo 3 11" xfId="2062"/>
    <cellStyle name="Texto explicativo 3 12" xfId="2063"/>
    <cellStyle name="Texto explicativo 3 13" xfId="2064"/>
    <cellStyle name="Texto explicativo 3 2" xfId="2065"/>
    <cellStyle name="Texto explicativo 3 3" xfId="2066"/>
    <cellStyle name="Texto explicativo 3 4" xfId="2067"/>
    <cellStyle name="Texto explicativo 3 5" xfId="2068"/>
    <cellStyle name="Texto explicativo 3 6" xfId="2069"/>
    <cellStyle name="Texto explicativo 3 7" xfId="2070"/>
    <cellStyle name="Texto explicativo 3 8" xfId="2071"/>
    <cellStyle name="Texto explicativo 3 9" xfId="2072"/>
    <cellStyle name="Texto explicativo 4 10" xfId="2073"/>
    <cellStyle name="Texto explicativo 4 11" xfId="2074"/>
    <cellStyle name="Texto explicativo 4 12" xfId="2075"/>
    <cellStyle name="Texto explicativo 4 13" xfId="2076"/>
    <cellStyle name="Texto explicativo 4 2" xfId="2077"/>
    <cellStyle name="Texto explicativo 4 3" xfId="2078"/>
    <cellStyle name="Texto explicativo 4 4" xfId="2079"/>
    <cellStyle name="Texto explicativo 4 5" xfId="2080"/>
    <cellStyle name="Texto explicativo 4 6" xfId="2081"/>
    <cellStyle name="Texto explicativo 4 7" xfId="2082"/>
    <cellStyle name="Texto explicativo 4 8" xfId="2083"/>
    <cellStyle name="Texto explicativo 4 9" xfId="2084"/>
    <cellStyle name="Texto explicativo 5 10" xfId="2085"/>
    <cellStyle name="Texto explicativo 5 11" xfId="2086"/>
    <cellStyle name="Texto explicativo 5 12" xfId="2087"/>
    <cellStyle name="Texto explicativo 5 2" xfId="2088"/>
    <cellStyle name="Texto explicativo 5 3" xfId="2089"/>
    <cellStyle name="Texto explicativo 5 4" xfId="2090"/>
    <cellStyle name="Texto explicativo 5 5" xfId="2091"/>
    <cellStyle name="Texto explicativo 5 6" xfId="2092"/>
    <cellStyle name="Texto explicativo 5 7" xfId="2093"/>
    <cellStyle name="Texto explicativo 5 8" xfId="2094"/>
    <cellStyle name="Texto explicativo 5 9" xfId="2095"/>
    <cellStyle name="Title 2" xfId="2096"/>
    <cellStyle name="Título 1 2" xfId="2097"/>
    <cellStyle name="Título 1 2 10" xfId="2098"/>
    <cellStyle name="Título 1 2 11" xfId="2099"/>
    <cellStyle name="Título 1 2 12" xfId="2100"/>
    <cellStyle name="Título 1 2 13" xfId="2101"/>
    <cellStyle name="Título 1 2 2" xfId="2102"/>
    <cellStyle name="Título 1 2 2 2" xfId="2103"/>
    <cellStyle name="Título 1 2 3" xfId="2104"/>
    <cellStyle name="Título 1 2 4" xfId="2105"/>
    <cellStyle name="Título 1 2 5" xfId="2106"/>
    <cellStyle name="Título 1 2 6" xfId="2107"/>
    <cellStyle name="Título 1 2 7" xfId="2108"/>
    <cellStyle name="Título 1 2 8" xfId="2109"/>
    <cellStyle name="Título 1 2 9" xfId="2110"/>
    <cellStyle name="Título 1 3" xfId="2111"/>
    <cellStyle name="Título 1 3 10" xfId="2112"/>
    <cellStyle name="Título 1 3 11" xfId="2113"/>
    <cellStyle name="Título 1 3 12" xfId="2114"/>
    <cellStyle name="Título 1 3 13" xfId="2115"/>
    <cellStyle name="Título 1 3 2" xfId="2116"/>
    <cellStyle name="Título 1 3 3" xfId="2117"/>
    <cellStyle name="Título 1 3 4" xfId="2118"/>
    <cellStyle name="Título 1 3 5" xfId="2119"/>
    <cellStyle name="Título 1 3 6" xfId="2120"/>
    <cellStyle name="Título 1 3 7" xfId="2121"/>
    <cellStyle name="Título 1 3 8" xfId="2122"/>
    <cellStyle name="Título 1 3 9" xfId="2123"/>
    <cellStyle name="Título 1 4 10" xfId="2124"/>
    <cellStyle name="Título 1 4 11" xfId="2125"/>
    <cellStyle name="Título 1 4 12" xfId="2126"/>
    <cellStyle name="Título 1 4 13" xfId="2127"/>
    <cellStyle name="Título 1 4 2" xfId="2128"/>
    <cellStyle name="Título 1 4 3" xfId="2129"/>
    <cellStyle name="Título 1 4 4" xfId="2130"/>
    <cellStyle name="Título 1 4 5" xfId="2131"/>
    <cellStyle name="Título 1 4 6" xfId="2132"/>
    <cellStyle name="Título 1 4 7" xfId="2133"/>
    <cellStyle name="Título 1 4 8" xfId="2134"/>
    <cellStyle name="Título 1 4 9" xfId="2135"/>
    <cellStyle name="Título 1 5 10" xfId="2136"/>
    <cellStyle name="Título 1 5 11" xfId="2137"/>
    <cellStyle name="Título 1 5 12" xfId="2138"/>
    <cellStyle name="Título 1 5 2" xfId="2139"/>
    <cellStyle name="Título 1 5 3" xfId="2140"/>
    <cellStyle name="Título 1 5 4" xfId="2141"/>
    <cellStyle name="Título 1 5 5" xfId="2142"/>
    <cellStyle name="Título 1 5 6" xfId="2143"/>
    <cellStyle name="Título 1 5 7" xfId="2144"/>
    <cellStyle name="Título 1 5 8" xfId="2145"/>
    <cellStyle name="Título 1 5 9" xfId="2146"/>
    <cellStyle name="Título 2 2" xfId="2147"/>
    <cellStyle name="Título 2 2 10" xfId="2148"/>
    <cellStyle name="Título 2 2 11" xfId="2149"/>
    <cellStyle name="Título 2 2 12" xfId="2150"/>
    <cellStyle name="Título 2 2 13" xfId="2151"/>
    <cellStyle name="Título 2 2 2" xfId="2152"/>
    <cellStyle name="Título 2 2 2 2" xfId="2153"/>
    <cellStyle name="Título 2 2 3" xfId="2154"/>
    <cellStyle name="Título 2 2 4" xfId="2155"/>
    <cellStyle name="Título 2 2 5" xfId="2156"/>
    <cellStyle name="Título 2 2 6" xfId="2157"/>
    <cellStyle name="Título 2 2 7" xfId="2158"/>
    <cellStyle name="Título 2 2 8" xfId="2159"/>
    <cellStyle name="Título 2 2 9" xfId="2160"/>
    <cellStyle name="Título 2 3" xfId="2161"/>
    <cellStyle name="Título 2 3 10" xfId="2162"/>
    <cellStyle name="Título 2 3 11" xfId="2163"/>
    <cellStyle name="Título 2 3 12" xfId="2164"/>
    <cellStyle name="Título 2 3 13" xfId="2165"/>
    <cellStyle name="Título 2 3 2" xfId="2166"/>
    <cellStyle name="Título 2 3 3" xfId="2167"/>
    <cellStyle name="Título 2 3 4" xfId="2168"/>
    <cellStyle name="Título 2 3 5" xfId="2169"/>
    <cellStyle name="Título 2 3 6" xfId="2170"/>
    <cellStyle name="Título 2 3 7" xfId="2171"/>
    <cellStyle name="Título 2 3 8" xfId="2172"/>
    <cellStyle name="Título 2 3 9" xfId="2173"/>
    <cellStyle name="Título 2 4 10" xfId="2174"/>
    <cellStyle name="Título 2 4 11" xfId="2175"/>
    <cellStyle name="Título 2 4 12" xfId="2176"/>
    <cellStyle name="Título 2 4 13" xfId="2177"/>
    <cellStyle name="Título 2 4 2" xfId="2178"/>
    <cellStyle name="Título 2 4 3" xfId="2179"/>
    <cellStyle name="Título 2 4 4" xfId="2180"/>
    <cellStyle name="Título 2 4 5" xfId="2181"/>
    <cellStyle name="Título 2 4 6" xfId="2182"/>
    <cellStyle name="Título 2 4 7" xfId="2183"/>
    <cellStyle name="Título 2 4 8" xfId="2184"/>
    <cellStyle name="Título 2 4 9" xfId="2185"/>
    <cellStyle name="Título 2 5 10" xfId="2186"/>
    <cellStyle name="Título 2 5 11" xfId="2187"/>
    <cellStyle name="Título 2 5 12" xfId="2188"/>
    <cellStyle name="Título 2 5 2" xfId="2189"/>
    <cellStyle name="Título 2 5 3" xfId="2190"/>
    <cellStyle name="Título 2 5 4" xfId="2191"/>
    <cellStyle name="Título 2 5 5" xfId="2192"/>
    <cellStyle name="Título 2 5 6" xfId="2193"/>
    <cellStyle name="Título 2 5 7" xfId="2194"/>
    <cellStyle name="Título 2 5 8" xfId="2195"/>
    <cellStyle name="Título 2 5 9" xfId="2196"/>
    <cellStyle name="Título 3 2" xfId="2197"/>
    <cellStyle name="Título 3 2 10" xfId="2198"/>
    <cellStyle name="Título 3 2 11" xfId="2199"/>
    <cellStyle name="Título 3 2 12" xfId="2200"/>
    <cellStyle name="Título 3 2 13" xfId="2201"/>
    <cellStyle name="Título 3 2 2" xfId="2202"/>
    <cellStyle name="Título 3 2 2 2" xfId="2203"/>
    <cellStyle name="Título 3 2 3" xfId="2204"/>
    <cellStyle name="Título 3 2 4" xfId="2205"/>
    <cellStyle name="Título 3 2 5" xfId="2206"/>
    <cellStyle name="Título 3 2 6" xfId="2207"/>
    <cellStyle name="Título 3 2 7" xfId="2208"/>
    <cellStyle name="Título 3 2 8" xfId="2209"/>
    <cellStyle name="Título 3 2 9" xfId="2210"/>
    <cellStyle name="Título 3 3" xfId="2211"/>
    <cellStyle name="Título 3 3 10" xfId="2212"/>
    <cellStyle name="Título 3 3 11" xfId="2213"/>
    <cellStyle name="Título 3 3 12" xfId="2214"/>
    <cellStyle name="Título 3 3 13" xfId="2215"/>
    <cellStyle name="Título 3 3 2" xfId="2216"/>
    <cellStyle name="Título 3 3 3" xfId="2217"/>
    <cellStyle name="Título 3 3 4" xfId="2218"/>
    <cellStyle name="Título 3 3 5" xfId="2219"/>
    <cellStyle name="Título 3 3 6" xfId="2220"/>
    <cellStyle name="Título 3 3 7" xfId="2221"/>
    <cellStyle name="Título 3 3 8" xfId="2222"/>
    <cellStyle name="Título 3 3 9" xfId="2223"/>
    <cellStyle name="Título 3 4 10" xfId="2224"/>
    <cellStyle name="Título 3 4 11" xfId="2225"/>
    <cellStyle name="Título 3 4 12" xfId="2226"/>
    <cellStyle name="Título 3 4 13" xfId="2227"/>
    <cellStyle name="Título 3 4 2" xfId="2228"/>
    <cellStyle name="Título 3 4 3" xfId="2229"/>
    <cellStyle name="Título 3 4 4" xfId="2230"/>
    <cellStyle name="Título 3 4 5" xfId="2231"/>
    <cellStyle name="Título 3 4 6" xfId="2232"/>
    <cellStyle name="Título 3 4 7" xfId="2233"/>
    <cellStyle name="Título 3 4 8" xfId="2234"/>
    <cellStyle name="Título 3 4 9" xfId="2235"/>
    <cellStyle name="Título 3 5 10" xfId="2236"/>
    <cellStyle name="Título 3 5 11" xfId="2237"/>
    <cellStyle name="Título 3 5 12" xfId="2238"/>
    <cellStyle name="Título 3 5 2" xfId="2239"/>
    <cellStyle name="Título 3 5 3" xfId="2240"/>
    <cellStyle name="Título 3 5 4" xfId="2241"/>
    <cellStyle name="Título 3 5 5" xfId="2242"/>
    <cellStyle name="Título 3 5 6" xfId="2243"/>
    <cellStyle name="Título 3 5 7" xfId="2244"/>
    <cellStyle name="Título 3 5 8" xfId="2245"/>
    <cellStyle name="Título 3 5 9" xfId="2246"/>
    <cellStyle name="Título 4" xfId="2247"/>
    <cellStyle name="Título 4 10" xfId="2248"/>
    <cellStyle name="Título 4 11" xfId="2249"/>
    <cellStyle name="Título 4 12" xfId="2250"/>
    <cellStyle name="Título 4 13" xfId="2251"/>
    <cellStyle name="Título 4 2" xfId="2252"/>
    <cellStyle name="Título 4 3" xfId="2253"/>
    <cellStyle name="Título 4 4" xfId="2254"/>
    <cellStyle name="Título 4 5" xfId="2255"/>
    <cellStyle name="Título 4 6" xfId="2256"/>
    <cellStyle name="Título 4 7" xfId="2257"/>
    <cellStyle name="Título 4 8" xfId="2258"/>
    <cellStyle name="Título 4 9" xfId="2259"/>
    <cellStyle name="Título 5 10" xfId="2260"/>
    <cellStyle name="Título 5 11" xfId="2261"/>
    <cellStyle name="Título 5 12" xfId="2262"/>
    <cellStyle name="Título 5 13" xfId="2263"/>
    <cellStyle name="Título 5 2" xfId="2264"/>
    <cellStyle name="Título 5 3" xfId="2265"/>
    <cellStyle name="Título 5 4" xfId="2266"/>
    <cellStyle name="Título 5 5" xfId="2267"/>
    <cellStyle name="Título 5 6" xfId="2268"/>
    <cellStyle name="Título 5 7" xfId="2269"/>
    <cellStyle name="Título 5 8" xfId="2270"/>
    <cellStyle name="Título 5 9" xfId="2271"/>
    <cellStyle name="Título 6 10" xfId="2272"/>
    <cellStyle name="Título 6 11" xfId="2273"/>
    <cellStyle name="Título 6 12" xfId="2274"/>
    <cellStyle name="Título 6 13" xfId="2275"/>
    <cellStyle name="Título 6 2" xfId="2276"/>
    <cellStyle name="Título 6 3" xfId="2277"/>
    <cellStyle name="Título 6 4" xfId="2278"/>
    <cellStyle name="Título 6 5" xfId="2279"/>
    <cellStyle name="Título 6 6" xfId="2280"/>
    <cellStyle name="Título 6 7" xfId="2281"/>
    <cellStyle name="Título 6 8" xfId="2282"/>
    <cellStyle name="Título 6 9" xfId="2283"/>
    <cellStyle name="Título 7 10" xfId="2284"/>
    <cellStyle name="Título 7 11" xfId="2285"/>
    <cellStyle name="Título 7 12" xfId="2286"/>
    <cellStyle name="Título 7 2" xfId="2287"/>
    <cellStyle name="Título 7 3" xfId="2288"/>
    <cellStyle name="Título 7 4" xfId="2289"/>
    <cellStyle name="Título 7 5" xfId="2290"/>
    <cellStyle name="Título 7 6" xfId="2291"/>
    <cellStyle name="Título 7 7" xfId="2292"/>
    <cellStyle name="Título 7 8" xfId="2293"/>
    <cellStyle name="Título 7 9" xfId="2294"/>
    <cellStyle name="Total 2" xfId="2295"/>
    <cellStyle name="Total 2 10" xfId="2296"/>
    <cellStyle name="Total 2 11" xfId="2297"/>
    <cellStyle name="Total 2 12" xfId="2298"/>
    <cellStyle name="Total 2 13" xfId="2299"/>
    <cellStyle name="Total 2 2" xfId="2300"/>
    <cellStyle name="Total 2 2 2" xfId="2301"/>
    <cellStyle name="Total 2 3" xfId="2302"/>
    <cellStyle name="Total 2 4" xfId="2303"/>
    <cellStyle name="Total 2 5" xfId="2304"/>
    <cellStyle name="Total 2 6" xfId="2305"/>
    <cellStyle name="Total 2 7" xfId="2306"/>
    <cellStyle name="Total 2 8" xfId="2307"/>
    <cellStyle name="Total 2 9" xfId="2308"/>
    <cellStyle name="Total 3" xfId="2309"/>
    <cellStyle name="Total 3 10" xfId="2310"/>
    <cellStyle name="Total 3 11" xfId="2311"/>
    <cellStyle name="Total 3 12" xfId="2312"/>
    <cellStyle name="Total 3 13" xfId="2313"/>
    <cellStyle name="Total 3 2" xfId="2314"/>
    <cellStyle name="Total 3 3" xfId="2315"/>
    <cellStyle name="Total 3 4" xfId="2316"/>
    <cellStyle name="Total 3 5" xfId="2317"/>
    <cellStyle name="Total 3 6" xfId="2318"/>
    <cellStyle name="Total 3 7" xfId="2319"/>
    <cellStyle name="Total 3 8" xfId="2320"/>
    <cellStyle name="Total 3 9" xfId="2321"/>
    <cellStyle name="Total 4 10" xfId="2322"/>
    <cellStyle name="Total 4 11" xfId="2323"/>
    <cellStyle name="Total 4 12" xfId="2324"/>
    <cellStyle name="Total 4 13" xfId="2325"/>
    <cellStyle name="Total 4 2" xfId="2326"/>
    <cellStyle name="Total 4 3" xfId="2327"/>
    <cellStyle name="Total 4 4" xfId="2328"/>
    <cellStyle name="Total 4 5" xfId="2329"/>
    <cellStyle name="Total 4 6" xfId="2330"/>
    <cellStyle name="Total 4 7" xfId="2331"/>
    <cellStyle name="Total 4 8" xfId="2332"/>
    <cellStyle name="Total 4 9" xfId="2333"/>
    <cellStyle name="Total 5 10" xfId="2334"/>
    <cellStyle name="Total 5 11" xfId="2335"/>
    <cellStyle name="Total 5 12" xfId="2336"/>
    <cellStyle name="Total 5 2" xfId="2337"/>
    <cellStyle name="Total 5 3" xfId="2338"/>
    <cellStyle name="Total 5 4" xfId="2339"/>
    <cellStyle name="Total 5 5" xfId="2340"/>
    <cellStyle name="Total 5 6" xfId="2341"/>
    <cellStyle name="Total 5 7" xfId="2342"/>
    <cellStyle name="Total 5 8" xfId="2343"/>
    <cellStyle name="Total 5 9" xfId="2344"/>
    <cellStyle name="Viga" xfId="2345"/>
    <cellStyle name="Warning Text 2" xfId="234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19</xdr:row>
      <xdr:rowOff>114300</xdr:rowOff>
    </xdr:from>
    <xdr:to>
      <xdr:col>0</xdr:col>
      <xdr:colOff>466725</xdr:colOff>
      <xdr:row>23</xdr:row>
      <xdr:rowOff>95250</xdr:rowOff>
    </xdr:to>
    <xdr:pic>
      <xdr:nvPicPr>
        <xdr:cNvPr id="2" name="Imagen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200525"/>
          <a:ext cx="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37</xdr:row>
      <xdr:rowOff>114300</xdr:rowOff>
    </xdr:from>
    <xdr:to>
      <xdr:col>0</xdr:col>
      <xdr:colOff>466725</xdr:colOff>
      <xdr:row>41</xdr:row>
      <xdr:rowOff>95250</xdr:rowOff>
    </xdr:to>
    <xdr:pic>
      <xdr:nvPicPr>
        <xdr:cNvPr id="3" name="Imagen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6943725"/>
          <a:ext cx="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60</xdr:row>
      <xdr:rowOff>114300</xdr:rowOff>
    </xdr:from>
    <xdr:to>
      <xdr:col>0</xdr:col>
      <xdr:colOff>466725</xdr:colOff>
      <xdr:row>64</xdr:row>
      <xdr:rowOff>85725</xdr:rowOff>
    </xdr:to>
    <xdr:pic>
      <xdr:nvPicPr>
        <xdr:cNvPr id="4" name="Imagen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0420350"/>
          <a:ext cx="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304801</xdr:colOff>
      <xdr:row>0</xdr:row>
      <xdr:rowOff>219074</xdr:rowOff>
    </xdr:from>
    <xdr:to>
      <xdr:col>6</xdr:col>
      <xdr:colOff>838201</xdr:colOff>
      <xdr:row>4</xdr:row>
      <xdr:rowOff>304799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632" b="12048"/>
        <a:stretch/>
      </xdr:blipFill>
      <xdr:spPr bwMode="auto">
        <a:xfrm>
          <a:off x="7229476" y="219074"/>
          <a:ext cx="1543050" cy="904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219075</xdr:colOff>
      <xdr:row>0</xdr:row>
      <xdr:rowOff>47625</xdr:rowOff>
    </xdr:from>
    <xdr:to>
      <xdr:col>0</xdr:col>
      <xdr:colOff>1228726</xdr:colOff>
      <xdr:row>5</xdr:row>
      <xdr:rowOff>125095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 cstate="print"/>
        <a:srcRect t="1" r="84371" b="-7674"/>
        <a:stretch/>
      </xdr:blipFill>
      <xdr:spPr bwMode="auto">
        <a:xfrm>
          <a:off x="219075" y="47625"/>
          <a:ext cx="1009651" cy="1210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avance%20de%20gestion%20financiera/2016/1er%20trimestre/ingresos/cuadros_de_ingr%20%201er%20trim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avance%20de%20gestion%20financiera/2016/1er%20trimestre/ingresos/SUBSIDIOS%20Y%20CONVENIOS%201ER%20TRIMESTRE%202016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avance%20de%20gestion%20financiera/2016/1er%20trimestre/GUIA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E~1/AppData/Local/Temp/Rar$DI89.768/Baja%20California%20Su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spaldo\Mis%20documentos\JAVIER\CUADERNILLOS\Enero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avance%20de%20gestion%20financiera/2016/1er%20trimestre/tesoreria/PRIMER%20TRIMESTRE%20DE%202016/Deuda%20publica/avance%20gestion%201er%20%20trim%202016.xlsx%20javi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E~1/AppData/Local/Temp/Rar$DI89.768/Users/carlos_leong/Desktop/Cuadros%20Deuda/Dic-10/16%20MICH%2003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avance%20de%20gestion%20financiera/2016/1er%20trimestre/programas%20bienestar/MONTOS%20PAGADOS%20POR%20AYUDA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GR 1 "/>
      <sheetName val="INGR 2 "/>
      <sheetName val="INGR 3"/>
      <sheetName val="INGR 4 "/>
      <sheetName val="INGR 5"/>
      <sheetName val="INGR 6"/>
      <sheetName val="INGR 7"/>
      <sheetName val="INGR 8"/>
      <sheetName val="INGR 9"/>
      <sheetName val="INGR 10"/>
      <sheetName val="INGR 11"/>
      <sheetName val="INGR 1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VENIOS A MAR 2016"/>
      <sheetName val="SUBSIDIOS A MAR 2016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NG 1 armonizados"/>
      <sheetName val="ING 2 armonizados"/>
      <sheetName val="ING 3 armonizados"/>
      <sheetName val="ING 4 armonizados"/>
      <sheetName val="ING 5 armonizados"/>
      <sheetName val="ING 6 armonizados"/>
      <sheetName val="ING 7 armonizados"/>
      <sheetName val="ING 8 CONVENIOS"/>
      <sheetName val="ING 9 SUBSIDIOS"/>
      <sheetName val="ING 10 armonizados  (2)"/>
      <sheetName val="ING 11 armonizados "/>
      <sheetName val="Hoja10"/>
      <sheetName val="FUNCIONAL"/>
      <sheetName val="FUNCIONAL POR RAMO"/>
      <sheetName val="GOBIERNO"/>
      <sheetName val="GOBIERNO (2)"/>
      <sheetName val="DESARROLLO SOCIAL"/>
      <sheetName val="DESARROLLO SOCIAL (3)"/>
      <sheetName val="DESARROLLO ECONOMICO"/>
      <sheetName val="DESARROLLO ECONOMICO (4)"/>
      <sheetName val="OTRAS FINALIDADES"/>
      <sheetName val="OTRAS FINALIDADES (5)"/>
      <sheetName val="PLAN ESTATAL"/>
      <sheetName val="PLAN ESTATAL POR RAMO"/>
      <sheetName val="PED DERECHO"/>
      <sheetName val="PED POR RAMO DERECHO"/>
      <sheetName val="PED ECONOMICO"/>
      <sheetName val="PED POR RAMO ECONOMICO"/>
      <sheetName val="PED DESARROLLO"/>
      <sheetName val="PED POR RAMO DESARROLLO"/>
      <sheetName val="PED HONESTO"/>
      <sheetName val="PED POR RAMO HONESTO"/>
      <sheetName val="ADMINISTRATIVA POR FUNCION"/>
      <sheetName val="ADMINISTRATIVA POR DEPENDENCIA"/>
      <sheetName val="POR OBJETO DEL GASTO"/>
      <sheetName val="POR OBJETO DEL GASTO FTTE DE FI"/>
      <sheetName val="DISTRIBUCION DEL PRESUPUESTO"/>
      <sheetName val="DIST DEL PTTO"/>
      <sheetName val="GASTO DE CAPITAL"/>
      <sheetName val="GASTO DE CAPITAL 2"/>
      <sheetName val="Hoja1 (2)"/>
      <sheetName val="FONDOS"/>
      <sheetName val="F. EDUCACION BASICA"/>
      <sheetName val="F. SALUD"/>
      <sheetName val="F. INFRAESTRUCTURA"/>
      <sheetName val="F. fortalecimiento a mpios y df"/>
      <sheetName val="F. APORTACIONES MULTIPLES"/>
      <sheetName val="F. EDUCACION TECNOLOGICA"/>
      <sheetName val="F. SEGURIDAD PÚBLICA"/>
      <sheetName val="F. FORTALECIMIENTO DE LAS ENTID"/>
      <sheetName val="SEGURO POPULAR"/>
      <sheetName val="seguro popular 2"/>
      <sheetName val="DEFLACTACION (2)"/>
      <sheetName val="IngEgrPresup"/>
      <sheetName val="Hoja1"/>
      <sheetName val="ESTADO DE SITUACION FINANCI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enú"/>
      <sheetName val="Captura"/>
      <sheetName val="Hoja Trabajo"/>
      <sheetName val="CATALOGOS"/>
      <sheetName val="Instruc"/>
    </sheetNames>
    <sheetDataSet>
      <sheetData sheetId="0" refreshError="1"/>
      <sheetData sheetId="1"/>
      <sheetData sheetId="2" refreshError="1"/>
      <sheetData sheetId="3">
        <row r="1">
          <cell r="J1" t="str">
            <v>Nuevo</v>
          </cell>
        </row>
        <row r="2">
          <cell r="J2" t="str">
            <v>Reestructurado</v>
          </cell>
        </row>
        <row r="3">
          <cell r="J3" t="str">
            <v>Refinanciamiento</v>
          </cell>
        </row>
        <row r="4">
          <cell r="J4" t="str">
            <v>Modificado</v>
          </cell>
        </row>
        <row r="5">
          <cell r="J5" t="str">
            <v>Sintesis</v>
          </cell>
        </row>
        <row r="6">
          <cell r="J6" t="str">
            <v>Otros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FICIOS REGISTRO"/>
      <sheetName val="LINEA 27-8-97"/>
      <sheetName val="LINEA 25-11-96"/>
      <sheetName val="TERMINADOS (2)"/>
      <sheetName val="TERMINADOS"/>
      <sheetName val="CON-APASZU'97"/>
      <sheetName val="AVANCE"/>
      <sheetName val="RECUPERADO"/>
      <sheetName val="SALDOS"/>
      <sheetName val="AMORTIZ."/>
      <sheetName val="AVANCE (2)"/>
      <sheetName val="ETI (2)"/>
      <sheetName val="SALDOS BANOBRAS (2)"/>
      <sheetName val="DIRECTA"/>
      <sheetName val="INDIRECTA"/>
      <sheetName val="GLOBAL"/>
      <sheetName val="SALDOS BANOBRAS"/>
      <sheetName val="DESCU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ESCUENTO MPO 1erTRIM"/>
      <sheetName val="DEUDA MPAL ene-mzo"/>
      <sheetName val="concentrado ene-mzo"/>
      <sheetName val="f deuda ene-mzo"/>
      <sheetName val="Evolución de la deuda pesos"/>
      <sheetName val="FORMATOS PPTARIO"/>
      <sheetName val="FORMATOS PPTARIO intere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enú"/>
      <sheetName val="Captura"/>
      <sheetName val="Hoja Trabajo"/>
      <sheetName val="Instruc"/>
      <sheetName val="CATALOGOS"/>
      <sheetName val="Aux"/>
      <sheetName val="Ft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  </v>
          </cell>
          <cell r="G1" t="str">
            <v>TIIE</v>
          </cell>
        </row>
        <row r="2">
          <cell r="E2" t="str">
            <v>Más</v>
          </cell>
          <cell r="G2" t="str">
            <v>FOAEM</v>
          </cell>
        </row>
        <row r="3">
          <cell r="E3" t="str">
            <v>Por</v>
          </cell>
          <cell r="G3" t="str">
            <v>CPP</v>
          </cell>
        </row>
        <row r="4">
          <cell r="G4" t="str">
            <v>CETES</v>
          </cell>
        </row>
        <row r="5">
          <cell r="G5" t="str">
            <v>UDIS</v>
          </cell>
        </row>
        <row r="6">
          <cell r="G6" t="str">
            <v>OTRA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Avance Trimestra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DQ1200"/>
  <sheetViews>
    <sheetView showGridLines="0" zoomScale="110" zoomScaleNormal="110" workbookViewId="0">
      <selection activeCell="A8" sqref="A8:A10"/>
    </sheetView>
  </sheetViews>
  <sheetFormatPr baseColWidth="10" defaultRowHeight="12.75"/>
  <cols>
    <col min="1" max="1" width="36.5703125" style="1" customWidth="1"/>
    <col min="2" max="2" width="12.85546875" style="1" bestFit="1" customWidth="1"/>
    <col min="3" max="4" width="12.7109375" style="1" bestFit="1" customWidth="1"/>
    <col min="5" max="5" width="12.42578125" style="1" customWidth="1"/>
    <col min="6" max="6" width="9.85546875" style="1" customWidth="1"/>
    <col min="7" max="7" width="9" style="1" customWidth="1"/>
    <col min="8" max="9" width="11.42578125" style="2"/>
    <col min="10" max="10" width="26.140625" style="2" customWidth="1"/>
    <col min="11" max="121" width="11.42578125" style="2"/>
    <col min="122" max="233" width="11.42578125" style="1"/>
    <col min="234" max="234" width="32.28515625" style="1" customWidth="1"/>
    <col min="235" max="237" width="12.7109375" style="1" bestFit="1" customWidth="1"/>
    <col min="238" max="238" width="12.42578125" style="1" customWidth="1"/>
    <col min="239" max="239" width="9.85546875" style="1" customWidth="1"/>
    <col min="240" max="240" width="9" style="1" customWidth="1"/>
    <col min="241" max="241" width="11.42578125" style="1"/>
    <col min="242" max="242" width="13.85546875" style="1" bestFit="1" customWidth="1"/>
    <col min="243" max="249" width="11.42578125" style="1"/>
    <col min="250" max="250" width="29.140625" style="1" customWidth="1"/>
    <col min="251" max="257" width="11.42578125" style="1"/>
    <col min="258" max="258" width="21.85546875" style="1" customWidth="1"/>
    <col min="259" max="265" width="11.42578125" style="1"/>
    <col min="266" max="266" width="26.140625" style="1" customWidth="1"/>
    <col min="267" max="489" width="11.42578125" style="1"/>
    <col min="490" max="490" width="32.28515625" style="1" customWidth="1"/>
    <col min="491" max="493" width="12.7109375" style="1" bestFit="1" customWidth="1"/>
    <col min="494" max="494" width="12.42578125" style="1" customWidth="1"/>
    <col min="495" max="495" width="9.85546875" style="1" customWidth="1"/>
    <col min="496" max="496" width="9" style="1" customWidth="1"/>
    <col min="497" max="497" width="11.42578125" style="1"/>
    <col min="498" max="498" width="13.85546875" style="1" bestFit="1" customWidth="1"/>
    <col min="499" max="505" width="11.42578125" style="1"/>
    <col min="506" max="506" width="29.140625" style="1" customWidth="1"/>
    <col min="507" max="513" width="11.42578125" style="1"/>
    <col min="514" max="514" width="21.85546875" style="1" customWidth="1"/>
    <col min="515" max="521" width="11.42578125" style="1"/>
    <col min="522" max="522" width="26.140625" style="1" customWidth="1"/>
    <col min="523" max="745" width="11.42578125" style="1"/>
    <col min="746" max="746" width="32.28515625" style="1" customWidth="1"/>
    <col min="747" max="749" width="12.7109375" style="1" bestFit="1" customWidth="1"/>
    <col min="750" max="750" width="12.42578125" style="1" customWidth="1"/>
    <col min="751" max="751" width="9.85546875" style="1" customWidth="1"/>
    <col min="752" max="752" width="9" style="1" customWidth="1"/>
    <col min="753" max="753" width="11.42578125" style="1"/>
    <col min="754" max="754" width="13.85546875" style="1" bestFit="1" customWidth="1"/>
    <col min="755" max="761" width="11.42578125" style="1"/>
    <col min="762" max="762" width="29.140625" style="1" customWidth="1"/>
    <col min="763" max="769" width="11.42578125" style="1"/>
    <col min="770" max="770" width="21.85546875" style="1" customWidth="1"/>
    <col min="771" max="777" width="11.42578125" style="1"/>
    <col min="778" max="778" width="26.140625" style="1" customWidth="1"/>
    <col min="779" max="1001" width="11.42578125" style="1"/>
    <col min="1002" max="1002" width="32.28515625" style="1" customWidth="1"/>
    <col min="1003" max="1005" width="12.7109375" style="1" bestFit="1" customWidth="1"/>
    <col min="1006" max="1006" width="12.42578125" style="1" customWidth="1"/>
    <col min="1007" max="1007" width="9.85546875" style="1" customWidth="1"/>
    <col min="1008" max="1008" width="9" style="1" customWidth="1"/>
    <col min="1009" max="1009" width="11.42578125" style="1"/>
    <col min="1010" max="1010" width="13.85546875" style="1" bestFit="1" customWidth="1"/>
    <col min="1011" max="1017" width="11.42578125" style="1"/>
    <col min="1018" max="1018" width="29.140625" style="1" customWidth="1"/>
    <col min="1019" max="1025" width="11.42578125" style="1"/>
    <col min="1026" max="1026" width="21.85546875" style="1" customWidth="1"/>
    <col min="1027" max="1033" width="11.42578125" style="1"/>
    <col min="1034" max="1034" width="26.140625" style="1" customWidth="1"/>
    <col min="1035" max="1257" width="11.42578125" style="1"/>
    <col min="1258" max="1258" width="32.28515625" style="1" customWidth="1"/>
    <col min="1259" max="1261" width="12.7109375" style="1" bestFit="1" customWidth="1"/>
    <col min="1262" max="1262" width="12.42578125" style="1" customWidth="1"/>
    <col min="1263" max="1263" width="9.85546875" style="1" customWidth="1"/>
    <col min="1264" max="1264" width="9" style="1" customWidth="1"/>
    <col min="1265" max="1265" width="11.42578125" style="1"/>
    <col min="1266" max="1266" width="13.85546875" style="1" bestFit="1" customWidth="1"/>
    <col min="1267" max="1273" width="11.42578125" style="1"/>
    <col min="1274" max="1274" width="29.140625" style="1" customWidth="1"/>
    <col min="1275" max="1281" width="11.42578125" style="1"/>
    <col min="1282" max="1282" width="21.85546875" style="1" customWidth="1"/>
    <col min="1283" max="1289" width="11.42578125" style="1"/>
    <col min="1290" max="1290" width="26.140625" style="1" customWidth="1"/>
    <col min="1291" max="1513" width="11.42578125" style="1"/>
    <col min="1514" max="1514" width="32.28515625" style="1" customWidth="1"/>
    <col min="1515" max="1517" width="12.7109375" style="1" bestFit="1" customWidth="1"/>
    <col min="1518" max="1518" width="12.42578125" style="1" customWidth="1"/>
    <col min="1519" max="1519" width="9.85546875" style="1" customWidth="1"/>
    <col min="1520" max="1520" width="9" style="1" customWidth="1"/>
    <col min="1521" max="1521" width="11.42578125" style="1"/>
    <col min="1522" max="1522" width="13.85546875" style="1" bestFit="1" customWidth="1"/>
    <col min="1523" max="1529" width="11.42578125" style="1"/>
    <col min="1530" max="1530" width="29.140625" style="1" customWidth="1"/>
    <col min="1531" max="1537" width="11.42578125" style="1"/>
    <col min="1538" max="1538" width="21.85546875" style="1" customWidth="1"/>
    <col min="1539" max="1545" width="11.42578125" style="1"/>
    <col min="1546" max="1546" width="26.140625" style="1" customWidth="1"/>
    <col min="1547" max="1769" width="11.42578125" style="1"/>
    <col min="1770" max="1770" width="32.28515625" style="1" customWidth="1"/>
    <col min="1771" max="1773" width="12.7109375" style="1" bestFit="1" customWidth="1"/>
    <col min="1774" max="1774" width="12.42578125" style="1" customWidth="1"/>
    <col min="1775" max="1775" width="9.85546875" style="1" customWidth="1"/>
    <col min="1776" max="1776" width="9" style="1" customWidth="1"/>
    <col min="1777" max="1777" width="11.42578125" style="1"/>
    <col min="1778" max="1778" width="13.85546875" style="1" bestFit="1" customWidth="1"/>
    <col min="1779" max="1785" width="11.42578125" style="1"/>
    <col min="1786" max="1786" width="29.140625" style="1" customWidth="1"/>
    <col min="1787" max="1793" width="11.42578125" style="1"/>
    <col min="1794" max="1794" width="21.85546875" style="1" customWidth="1"/>
    <col min="1795" max="1801" width="11.42578125" style="1"/>
    <col min="1802" max="1802" width="26.140625" style="1" customWidth="1"/>
    <col min="1803" max="2025" width="11.42578125" style="1"/>
    <col min="2026" max="2026" width="32.28515625" style="1" customWidth="1"/>
    <col min="2027" max="2029" width="12.7109375" style="1" bestFit="1" customWidth="1"/>
    <col min="2030" max="2030" width="12.42578125" style="1" customWidth="1"/>
    <col min="2031" max="2031" width="9.85546875" style="1" customWidth="1"/>
    <col min="2032" max="2032" width="9" style="1" customWidth="1"/>
    <col min="2033" max="2033" width="11.42578125" style="1"/>
    <col min="2034" max="2034" width="13.85546875" style="1" bestFit="1" customWidth="1"/>
    <col min="2035" max="2041" width="11.42578125" style="1"/>
    <col min="2042" max="2042" width="29.140625" style="1" customWidth="1"/>
    <col min="2043" max="2049" width="11.42578125" style="1"/>
    <col min="2050" max="2050" width="21.85546875" style="1" customWidth="1"/>
    <col min="2051" max="2057" width="11.42578125" style="1"/>
    <col min="2058" max="2058" width="26.140625" style="1" customWidth="1"/>
    <col min="2059" max="2281" width="11.42578125" style="1"/>
    <col min="2282" max="2282" width="32.28515625" style="1" customWidth="1"/>
    <col min="2283" max="2285" width="12.7109375" style="1" bestFit="1" customWidth="1"/>
    <col min="2286" max="2286" width="12.42578125" style="1" customWidth="1"/>
    <col min="2287" max="2287" width="9.85546875" style="1" customWidth="1"/>
    <col min="2288" max="2288" width="9" style="1" customWidth="1"/>
    <col min="2289" max="2289" width="11.42578125" style="1"/>
    <col min="2290" max="2290" width="13.85546875" style="1" bestFit="1" customWidth="1"/>
    <col min="2291" max="2297" width="11.42578125" style="1"/>
    <col min="2298" max="2298" width="29.140625" style="1" customWidth="1"/>
    <col min="2299" max="2305" width="11.42578125" style="1"/>
    <col min="2306" max="2306" width="21.85546875" style="1" customWidth="1"/>
    <col min="2307" max="2313" width="11.42578125" style="1"/>
    <col min="2314" max="2314" width="26.140625" style="1" customWidth="1"/>
    <col min="2315" max="2537" width="11.42578125" style="1"/>
    <col min="2538" max="2538" width="32.28515625" style="1" customWidth="1"/>
    <col min="2539" max="2541" width="12.7109375" style="1" bestFit="1" customWidth="1"/>
    <col min="2542" max="2542" width="12.42578125" style="1" customWidth="1"/>
    <col min="2543" max="2543" width="9.85546875" style="1" customWidth="1"/>
    <col min="2544" max="2544" width="9" style="1" customWidth="1"/>
    <col min="2545" max="2545" width="11.42578125" style="1"/>
    <col min="2546" max="2546" width="13.85546875" style="1" bestFit="1" customWidth="1"/>
    <col min="2547" max="2553" width="11.42578125" style="1"/>
    <col min="2554" max="2554" width="29.140625" style="1" customWidth="1"/>
    <col min="2555" max="2561" width="11.42578125" style="1"/>
    <col min="2562" max="2562" width="21.85546875" style="1" customWidth="1"/>
    <col min="2563" max="2569" width="11.42578125" style="1"/>
    <col min="2570" max="2570" width="26.140625" style="1" customWidth="1"/>
    <col min="2571" max="2793" width="11.42578125" style="1"/>
    <col min="2794" max="2794" width="32.28515625" style="1" customWidth="1"/>
    <col min="2795" max="2797" width="12.7109375" style="1" bestFit="1" customWidth="1"/>
    <col min="2798" max="2798" width="12.42578125" style="1" customWidth="1"/>
    <col min="2799" max="2799" width="9.85546875" style="1" customWidth="1"/>
    <col min="2800" max="2800" width="9" style="1" customWidth="1"/>
    <col min="2801" max="2801" width="11.42578125" style="1"/>
    <col min="2802" max="2802" width="13.85546875" style="1" bestFit="1" customWidth="1"/>
    <col min="2803" max="2809" width="11.42578125" style="1"/>
    <col min="2810" max="2810" width="29.140625" style="1" customWidth="1"/>
    <col min="2811" max="2817" width="11.42578125" style="1"/>
    <col min="2818" max="2818" width="21.85546875" style="1" customWidth="1"/>
    <col min="2819" max="2825" width="11.42578125" style="1"/>
    <col min="2826" max="2826" width="26.140625" style="1" customWidth="1"/>
    <col min="2827" max="3049" width="11.42578125" style="1"/>
    <col min="3050" max="3050" width="32.28515625" style="1" customWidth="1"/>
    <col min="3051" max="3053" width="12.7109375" style="1" bestFit="1" customWidth="1"/>
    <col min="3054" max="3054" width="12.42578125" style="1" customWidth="1"/>
    <col min="3055" max="3055" width="9.85546875" style="1" customWidth="1"/>
    <col min="3056" max="3056" width="9" style="1" customWidth="1"/>
    <col min="3057" max="3057" width="11.42578125" style="1"/>
    <col min="3058" max="3058" width="13.85546875" style="1" bestFit="1" customWidth="1"/>
    <col min="3059" max="3065" width="11.42578125" style="1"/>
    <col min="3066" max="3066" width="29.140625" style="1" customWidth="1"/>
    <col min="3067" max="3073" width="11.42578125" style="1"/>
    <col min="3074" max="3074" width="21.85546875" style="1" customWidth="1"/>
    <col min="3075" max="3081" width="11.42578125" style="1"/>
    <col min="3082" max="3082" width="26.140625" style="1" customWidth="1"/>
    <col min="3083" max="3305" width="11.42578125" style="1"/>
    <col min="3306" max="3306" width="32.28515625" style="1" customWidth="1"/>
    <col min="3307" max="3309" width="12.7109375" style="1" bestFit="1" customWidth="1"/>
    <col min="3310" max="3310" width="12.42578125" style="1" customWidth="1"/>
    <col min="3311" max="3311" width="9.85546875" style="1" customWidth="1"/>
    <col min="3312" max="3312" width="9" style="1" customWidth="1"/>
    <col min="3313" max="3313" width="11.42578125" style="1"/>
    <col min="3314" max="3314" width="13.85546875" style="1" bestFit="1" customWidth="1"/>
    <col min="3315" max="3321" width="11.42578125" style="1"/>
    <col min="3322" max="3322" width="29.140625" style="1" customWidth="1"/>
    <col min="3323" max="3329" width="11.42578125" style="1"/>
    <col min="3330" max="3330" width="21.85546875" style="1" customWidth="1"/>
    <col min="3331" max="3337" width="11.42578125" style="1"/>
    <col min="3338" max="3338" width="26.140625" style="1" customWidth="1"/>
    <col min="3339" max="3561" width="11.42578125" style="1"/>
    <col min="3562" max="3562" width="32.28515625" style="1" customWidth="1"/>
    <col min="3563" max="3565" width="12.7109375" style="1" bestFit="1" customWidth="1"/>
    <col min="3566" max="3566" width="12.42578125" style="1" customWidth="1"/>
    <col min="3567" max="3567" width="9.85546875" style="1" customWidth="1"/>
    <col min="3568" max="3568" width="9" style="1" customWidth="1"/>
    <col min="3569" max="3569" width="11.42578125" style="1"/>
    <col min="3570" max="3570" width="13.85546875" style="1" bestFit="1" customWidth="1"/>
    <col min="3571" max="3577" width="11.42578125" style="1"/>
    <col min="3578" max="3578" width="29.140625" style="1" customWidth="1"/>
    <col min="3579" max="3585" width="11.42578125" style="1"/>
    <col min="3586" max="3586" width="21.85546875" style="1" customWidth="1"/>
    <col min="3587" max="3593" width="11.42578125" style="1"/>
    <col min="3594" max="3594" width="26.140625" style="1" customWidth="1"/>
    <col min="3595" max="3817" width="11.42578125" style="1"/>
    <col min="3818" max="3818" width="32.28515625" style="1" customWidth="1"/>
    <col min="3819" max="3821" width="12.7109375" style="1" bestFit="1" customWidth="1"/>
    <col min="3822" max="3822" width="12.42578125" style="1" customWidth="1"/>
    <col min="3823" max="3823" width="9.85546875" style="1" customWidth="1"/>
    <col min="3824" max="3824" width="9" style="1" customWidth="1"/>
    <col min="3825" max="3825" width="11.42578125" style="1"/>
    <col min="3826" max="3826" width="13.85546875" style="1" bestFit="1" customWidth="1"/>
    <col min="3827" max="3833" width="11.42578125" style="1"/>
    <col min="3834" max="3834" width="29.140625" style="1" customWidth="1"/>
    <col min="3835" max="3841" width="11.42578125" style="1"/>
    <col min="3842" max="3842" width="21.85546875" style="1" customWidth="1"/>
    <col min="3843" max="3849" width="11.42578125" style="1"/>
    <col min="3850" max="3850" width="26.140625" style="1" customWidth="1"/>
    <col min="3851" max="4073" width="11.42578125" style="1"/>
    <col min="4074" max="4074" width="32.28515625" style="1" customWidth="1"/>
    <col min="4075" max="4077" width="12.7109375" style="1" bestFit="1" customWidth="1"/>
    <col min="4078" max="4078" width="12.42578125" style="1" customWidth="1"/>
    <col min="4079" max="4079" width="9.85546875" style="1" customWidth="1"/>
    <col min="4080" max="4080" width="9" style="1" customWidth="1"/>
    <col min="4081" max="4081" width="11.42578125" style="1"/>
    <col min="4082" max="4082" width="13.85546875" style="1" bestFit="1" customWidth="1"/>
    <col min="4083" max="4089" width="11.42578125" style="1"/>
    <col min="4090" max="4090" width="29.140625" style="1" customWidth="1"/>
    <col min="4091" max="4097" width="11.42578125" style="1"/>
    <col min="4098" max="4098" width="21.85546875" style="1" customWidth="1"/>
    <col min="4099" max="4105" width="11.42578125" style="1"/>
    <col min="4106" max="4106" width="26.140625" style="1" customWidth="1"/>
    <col min="4107" max="4329" width="11.42578125" style="1"/>
    <col min="4330" max="4330" width="32.28515625" style="1" customWidth="1"/>
    <col min="4331" max="4333" width="12.7109375" style="1" bestFit="1" customWidth="1"/>
    <col min="4334" max="4334" width="12.42578125" style="1" customWidth="1"/>
    <col min="4335" max="4335" width="9.85546875" style="1" customWidth="1"/>
    <col min="4336" max="4336" width="9" style="1" customWidth="1"/>
    <col min="4337" max="4337" width="11.42578125" style="1"/>
    <col min="4338" max="4338" width="13.85546875" style="1" bestFit="1" customWidth="1"/>
    <col min="4339" max="4345" width="11.42578125" style="1"/>
    <col min="4346" max="4346" width="29.140625" style="1" customWidth="1"/>
    <col min="4347" max="4353" width="11.42578125" style="1"/>
    <col min="4354" max="4354" width="21.85546875" style="1" customWidth="1"/>
    <col min="4355" max="4361" width="11.42578125" style="1"/>
    <col min="4362" max="4362" width="26.140625" style="1" customWidth="1"/>
    <col min="4363" max="4585" width="11.42578125" style="1"/>
    <col min="4586" max="4586" width="32.28515625" style="1" customWidth="1"/>
    <col min="4587" max="4589" width="12.7109375" style="1" bestFit="1" customWidth="1"/>
    <col min="4590" max="4590" width="12.42578125" style="1" customWidth="1"/>
    <col min="4591" max="4591" width="9.85546875" style="1" customWidth="1"/>
    <col min="4592" max="4592" width="9" style="1" customWidth="1"/>
    <col min="4593" max="4593" width="11.42578125" style="1"/>
    <col min="4594" max="4594" width="13.85546875" style="1" bestFit="1" customWidth="1"/>
    <col min="4595" max="4601" width="11.42578125" style="1"/>
    <col min="4602" max="4602" width="29.140625" style="1" customWidth="1"/>
    <col min="4603" max="4609" width="11.42578125" style="1"/>
    <col min="4610" max="4610" width="21.85546875" style="1" customWidth="1"/>
    <col min="4611" max="4617" width="11.42578125" style="1"/>
    <col min="4618" max="4618" width="26.140625" style="1" customWidth="1"/>
    <col min="4619" max="4841" width="11.42578125" style="1"/>
    <col min="4842" max="4842" width="32.28515625" style="1" customWidth="1"/>
    <col min="4843" max="4845" width="12.7109375" style="1" bestFit="1" customWidth="1"/>
    <col min="4846" max="4846" width="12.42578125" style="1" customWidth="1"/>
    <col min="4847" max="4847" width="9.85546875" style="1" customWidth="1"/>
    <col min="4848" max="4848" width="9" style="1" customWidth="1"/>
    <col min="4849" max="4849" width="11.42578125" style="1"/>
    <col min="4850" max="4850" width="13.85546875" style="1" bestFit="1" customWidth="1"/>
    <col min="4851" max="4857" width="11.42578125" style="1"/>
    <col min="4858" max="4858" width="29.140625" style="1" customWidth="1"/>
    <col min="4859" max="4865" width="11.42578125" style="1"/>
    <col min="4866" max="4866" width="21.85546875" style="1" customWidth="1"/>
    <col min="4867" max="4873" width="11.42578125" style="1"/>
    <col min="4874" max="4874" width="26.140625" style="1" customWidth="1"/>
    <col min="4875" max="5097" width="11.42578125" style="1"/>
    <col min="5098" max="5098" width="32.28515625" style="1" customWidth="1"/>
    <col min="5099" max="5101" width="12.7109375" style="1" bestFit="1" customWidth="1"/>
    <col min="5102" max="5102" width="12.42578125" style="1" customWidth="1"/>
    <col min="5103" max="5103" width="9.85546875" style="1" customWidth="1"/>
    <col min="5104" max="5104" width="9" style="1" customWidth="1"/>
    <col min="5105" max="5105" width="11.42578125" style="1"/>
    <col min="5106" max="5106" width="13.85546875" style="1" bestFit="1" customWidth="1"/>
    <col min="5107" max="5113" width="11.42578125" style="1"/>
    <col min="5114" max="5114" width="29.140625" style="1" customWidth="1"/>
    <col min="5115" max="5121" width="11.42578125" style="1"/>
    <col min="5122" max="5122" width="21.85546875" style="1" customWidth="1"/>
    <col min="5123" max="5129" width="11.42578125" style="1"/>
    <col min="5130" max="5130" width="26.140625" style="1" customWidth="1"/>
    <col min="5131" max="5353" width="11.42578125" style="1"/>
    <col min="5354" max="5354" width="32.28515625" style="1" customWidth="1"/>
    <col min="5355" max="5357" width="12.7109375" style="1" bestFit="1" customWidth="1"/>
    <col min="5358" max="5358" width="12.42578125" style="1" customWidth="1"/>
    <col min="5359" max="5359" width="9.85546875" style="1" customWidth="1"/>
    <col min="5360" max="5360" width="9" style="1" customWidth="1"/>
    <col min="5361" max="5361" width="11.42578125" style="1"/>
    <col min="5362" max="5362" width="13.85546875" style="1" bestFit="1" customWidth="1"/>
    <col min="5363" max="5369" width="11.42578125" style="1"/>
    <col min="5370" max="5370" width="29.140625" style="1" customWidth="1"/>
    <col min="5371" max="5377" width="11.42578125" style="1"/>
    <col min="5378" max="5378" width="21.85546875" style="1" customWidth="1"/>
    <col min="5379" max="5385" width="11.42578125" style="1"/>
    <col min="5386" max="5386" width="26.140625" style="1" customWidth="1"/>
    <col min="5387" max="5609" width="11.42578125" style="1"/>
    <col min="5610" max="5610" width="32.28515625" style="1" customWidth="1"/>
    <col min="5611" max="5613" width="12.7109375" style="1" bestFit="1" customWidth="1"/>
    <col min="5614" max="5614" width="12.42578125" style="1" customWidth="1"/>
    <col min="5615" max="5615" width="9.85546875" style="1" customWidth="1"/>
    <col min="5616" max="5616" width="9" style="1" customWidth="1"/>
    <col min="5617" max="5617" width="11.42578125" style="1"/>
    <col min="5618" max="5618" width="13.85546875" style="1" bestFit="1" customWidth="1"/>
    <col min="5619" max="5625" width="11.42578125" style="1"/>
    <col min="5626" max="5626" width="29.140625" style="1" customWidth="1"/>
    <col min="5627" max="5633" width="11.42578125" style="1"/>
    <col min="5634" max="5634" width="21.85546875" style="1" customWidth="1"/>
    <col min="5635" max="5641" width="11.42578125" style="1"/>
    <col min="5642" max="5642" width="26.140625" style="1" customWidth="1"/>
    <col min="5643" max="5865" width="11.42578125" style="1"/>
    <col min="5866" max="5866" width="32.28515625" style="1" customWidth="1"/>
    <col min="5867" max="5869" width="12.7109375" style="1" bestFit="1" customWidth="1"/>
    <col min="5870" max="5870" width="12.42578125" style="1" customWidth="1"/>
    <col min="5871" max="5871" width="9.85546875" style="1" customWidth="1"/>
    <col min="5872" max="5872" width="9" style="1" customWidth="1"/>
    <col min="5873" max="5873" width="11.42578125" style="1"/>
    <col min="5874" max="5874" width="13.85546875" style="1" bestFit="1" customWidth="1"/>
    <col min="5875" max="5881" width="11.42578125" style="1"/>
    <col min="5882" max="5882" width="29.140625" style="1" customWidth="1"/>
    <col min="5883" max="5889" width="11.42578125" style="1"/>
    <col min="5890" max="5890" width="21.85546875" style="1" customWidth="1"/>
    <col min="5891" max="5897" width="11.42578125" style="1"/>
    <col min="5898" max="5898" width="26.140625" style="1" customWidth="1"/>
    <col min="5899" max="6121" width="11.42578125" style="1"/>
    <col min="6122" max="6122" width="32.28515625" style="1" customWidth="1"/>
    <col min="6123" max="6125" width="12.7109375" style="1" bestFit="1" customWidth="1"/>
    <col min="6126" max="6126" width="12.42578125" style="1" customWidth="1"/>
    <col min="6127" max="6127" width="9.85546875" style="1" customWidth="1"/>
    <col min="6128" max="6128" width="9" style="1" customWidth="1"/>
    <col min="6129" max="6129" width="11.42578125" style="1"/>
    <col min="6130" max="6130" width="13.85546875" style="1" bestFit="1" customWidth="1"/>
    <col min="6131" max="6137" width="11.42578125" style="1"/>
    <col min="6138" max="6138" width="29.140625" style="1" customWidth="1"/>
    <col min="6139" max="6145" width="11.42578125" style="1"/>
    <col min="6146" max="6146" width="21.85546875" style="1" customWidth="1"/>
    <col min="6147" max="6153" width="11.42578125" style="1"/>
    <col min="6154" max="6154" width="26.140625" style="1" customWidth="1"/>
    <col min="6155" max="6377" width="11.42578125" style="1"/>
    <col min="6378" max="6378" width="32.28515625" style="1" customWidth="1"/>
    <col min="6379" max="6381" width="12.7109375" style="1" bestFit="1" customWidth="1"/>
    <col min="6382" max="6382" width="12.42578125" style="1" customWidth="1"/>
    <col min="6383" max="6383" width="9.85546875" style="1" customWidth="1"/>
    <col min="6384" max="6384" width="9" style="1" customWidth="1"/>
    <col min="6385" max="6385" width="11.42578125" style="1"/>
    <col min="6386" max="6386" width="13.85546875" style="1" bestFit="1" customWidth="1"/>
    <col min="6387" max="6393" width="11.42578125" style="1"/>
    <col min="6394" max="6394" width="29.140625" style="1" customWidth="1"/>
    <col min="6395" max="6401" width="11.42578125" style="1"/>
    <col min="6402" max="6402" width="21.85546875" style="1" customWidth="1"/>
    <col min="6403" max="6409" width="11.42578125" style="1"/>
    <col min="6410" max="6410" width="26.140625" style="1" customWidth="1"/>
    <col min="6411" max="6633" width="11.42578125" style="1"/>
    <col min="6634" max="6634" width="32.28515625" style="1" customWidth="1"/>
    <col min="6635" max="6637" width="12.7109375" style="1" bestFit="1" customWidth="1"/>
    <col min="6638" max="6638" width="12.42578125" style="1" customWidth="1"/>
    <col min="6639" max="6639" width="9.85546875" style="1" customWidth="1"/>
    <col min="6640" max="6640" width="9" style="1" customWidth="1"/>
    <col min="6641" max="6641" width="11.42578125" style="1"/>
    <col min="6642" max="6642" width="13.85546875" style="1" bestFit="1" customWidth="1"/>
    <col min="6643" max="6649" width="11.42578125" style="1"/>
    <col min="6650" max="6650" width="29.140625" style="1" customWidth="1"/>
    <col min="6651" max="6657" width="11.42578125" style="1"/>
    <col min="6658" max="6658" width="21.85546875" style="1" customWidth="1"/>
    <col min="6659" max="6665" width="11.42578125" style="1"/>
    <col min="6666" max="6666" width="26.140625" style="1" customWidth="1"/>
    <col min="6667" max="6889" width="11.42578125" style="1"/>
    <col min="6890" max="6890" width="32.28515625" style="1" customWidth="1"/>
    <col min="6891" max="6893" width="12.7109375" style="1" bestFit="1" customWidth="1"/>
    <col min="6894" max="6894" width="12.42578125" style="1" customWidth="1"/>
    <col min="6895" max="6895" width="9.85546875" style="1" customWidth="1"/>
    <col min="6896" max="6896" width="9" style="1" customWidth="1"/>
    <col min="6897" max="6897" width="11.42578125" style="1"/>
    <col min="6898" max="6898" width="13.85546875" style="1" bestFit="1" customWidth="1"/>
    <col min="6899" max="6905" width="11.42578125" style="1"/>
    <col min="6906" max="6906" width="29.140625" style="1" customWidth="1"/>
    <col min="6907" max="6913" width="11.42578125" style="1"/>
    <col min="6914" max="6914" width="21.85546875" style="1" customWidth="1"/>
    <col min="6915" max="6921" width="11.42578125" style="1"/>
    <col min="6922" max="6922" width="26.140625" style="1" customWidth="1"/>
    <col min="6923" max="7145" width="11.42578125" style="1"/>
    <col min="7146" max="7146" width="32.28515625" style="1" customWidth="1"/>
    <col min="7147" max="7149" width="12.7109375" style="1" bestFit="1" customWidth="1"/>
    <col min="7150" max="7150" width="12.42578125" style="1" customWidth="1"/>
    <col min="7151" max="7151" width="9.85546875" style="1" customWidth="1"/>
    <col min="7152" max="7152" width="9" style="1" customWidth="1"/>
    <col min="7153" max="7153" width="11.42578125" style="1"/>
    <col min="7154" max="7154" width="13.85546875" style="1" bestFit="1" customWidth="1"/>
    <col min="7155" max="7161" width="11.42578125" style="1"/>
    <col min="7162" max="7162" width="29.140625" style="1" customWidth="1"/>
    <col min="7163" max="7169" width="11.42578125" style="1"/>
    <col min="7170" max="7170" width="21.85546875" style="1" customWidth="1"/>
    <col min="7171" max="7177" width="11.42578125" style="1"/>
    <col min="7178" max="7178" width="26.140625" style="1" customWidth="1"/>
    <col min="7179" max="7401" width="11.42578125" style="1"/>
    <col min="7402" max="7402" width="32.28515625" style="1" customWidth="1"/>
    <col min="7403" max="7405" width="12.7109375" style="1" bestFit="1" customWidth="1"/>
    <col min="7406" max="7406" width="12.42578125" style="1" customWidth="1"/>
    <col min="7407" max="7407" width="9.85546875" style="1" customWidth="1"/>
    <col min="7408" max="7408" width="9" style="1" customWidth="1"/>
    <col min="7409" max="7409" width="11.42578125" style="1"/>
    <col min="7410" max="7410" width="13.85546875" style="1" bestFit="1" customWidth="1"/>
    <col min="7411" max="7417" width="11.42578125" style="1"/>
    <col min="7418" max="7418" width="29.140625" style="1" customWidth="1"/>
    <col min="7419" max="7425" width="11.42578125" style="1"/>
    <col min="7426" max="7426" width="21.85546875" style="1" customWidth="1"/>
    <col min="7427" max="7433" width="11.42578125" style="1"/>
    <col min="7434" max="7434" width="26.140625" style="1" customWidth="1"/>
    <col min="7435" max="7657" width="11.42578125" style="1"/>
    <col min="7658" max="7658" width="32.28515625" style="1" customWidth="1"/>
    <col min="7659" max="7661" width="12.7109375" style="1" bestFit="1" customWidth="1"/>
    <col min="7662" max="7662" width="12.42578125" style="1" customWidth="1"/>
    <col min="7663" max="7663" width="9.85546875" style="1" customWidth="1"/>
    <col min="7664" max="7664" width="9" style="1" customWidth="1"/>
    <col min="7665" max="7665" width="11.42578125" style="1"/>
    <col min="7666" max="7666" width="13.85546875" style="1" bestFit="1" customWidth="1"/>
    <col min="7667" max="7673" width="11.42578125" style="1"/>
    <col min="7674" max="7674" width="29.140625" style="1" customWidth="1"/>
    <col min="7675" max="7681" width="11.42578125" style="1"/>
    <col min="7682" max="7682" width="21.85546875" style="1" customWidth="1"/>
    <col min="7683" max="7689" width="11.42578125" style="1"/>
    <col min="7690" max="7690" width="26.140625" style="1" customWidth="1"/>
    <col min="7691" max="7913" width="11.42578125" style="1"/>
    <col min="7914" max="7914" width="32.28515625" style="1" customWidth="1"/>
    <col min="7915" max="7917" width="12.7109375" style="1" bestFit="1" customWidth="1"/>
    <col min="7918" max="7918" width="12.42578125" style="1" customWidth="1"/>
    <col min="7919" max="7919" width="9.85546875" style="1" customWidth="1"/>
    <col min="7920" max="7920" width="9" style="1" customWidth="1"/>
    <col min="7921" max="7921" width="11.42578125" style="1"/>
    <col min="7922" max="7922" width="13.85546875" style="1" bestFit="1" customWidth="1"/>
    <col min="7923" max="7929" width="11.42578125" style="1"/>
    <col min="7930" max="7930" width="29.140625" style="1" customWidth="1"/>
    <col min="7931" max="7937" width="11.42578125" style="1"/>
    <col min="7938" max="7938" width="21.85546875" style="1" customWidth="1"/>
    <col min="7939" max="7945" width="11.42578125" style="1"/>
    <col min="7946" max="7946" width="26.140625" style="1" customWidth="1"/>
    <col min="7947" max="8169" width="11.42578125" style="1"/>
    <col min="8170" max="8170" width="32.28515625" style="1" customWidth="1"/>
    <col min="8171" max="8173" width="12.7109375" style="1" bestFit="1" customWidth="1"/>
    <col min="8174" max="8174" width="12.42578125" style="1" customWidth="1"/>
    <col min="8175" max="8175" width="9.85546875" style="1" customWidth="1"/>
    <col min="8176" max="8176" width="9" style="1" customWidth="1"/>
    <col min="8177" max="8177" width="11.42578125" style="1"/>
    <col min="8178" max="8178" width="13.85546875" style="1" bestFit="1" customWidth="1"/>
    <col min="8179" max="8185" width="11.42578125" style="1"/>
    <col min="8186" max="8186" width="29.140625" style="1" customWidth="1"/>
    <col min="8187" max="8193" width="11.42578125" style="1"/>
    <col min="8194" max="8194" width="21.85546875" style="1" customWidth="1"/>
    <col min="8195" max="8201" width="11.42578125" style="1"/>
    <col min="8202" max="8202" width="26.140625" style="1" customWidth="1"/>
    <col min="8203" max="8425" width="11.42578125" style="1"/>
    <col min="8426" max="8426" width="32.28515625" style="1" customWidth="1"/>
    <col min="8427" max="8429" width="12.7109375" style="1" bestFit="1" customWidth="1"/>
    <col min="8430" max="8430" width="12.42578125" style="1" customWidth="1"/>
    <col min="8431" max="8431" width="9.85546875" style="1" customWidth="1"/>
    <col min="8432" max="8432" width="9" style="1" customWidth="1"/>
    <col min="8433" max="8433" width="11.42578125" style="1"/>
    <col min="8434" max="8434" width="13.85546875" style="1" bestFit="1" customWidth="1"/>
    <col min="8435" max="8441" width="11.42578125" style="1"/>
    <col min="8442" max="8442" width="29.140625" style="1" customWidth="1"/>
    <col min="8443" max="8449" width="11.42578125" style="1"/>
    <col min="8450" max="8450" width="21.85546875" style="1" customWidth="1"/>
    <col min="8451" max="8457" width="11.42578125" style="1"/>
    <col min="8458" max="8458" width="26.140625" style="1" customWidth="1"/>
    <col min="8459" max="8681" width="11.42578125" style="1"/>
    <col min="8682" max="8682" width="32.28515625" style="1" customWidth="1"/>
    <col min="8683" max="8685" width="12.7109375" style="1" bestFit="1" customWidth="1"/>
    <col min="8686" max="8686" width="12.42578125" style="1" customWidth="1"/>
    <col min="8687" max="8687" width="9.85546875" style="1" customWidth="1"/>
    <col min="8688" max="8688" width="9" style="1" customWidth="1"/>
    <col min="8689" max="8689" width="11.42578125" style="1"/>
    <col min="8690" max="8690" width="13.85546875" style="1" bestFit="1" customWidth="1"/>
    <col min="8691" max="8697" width="11.42578125" style="1"/>
    <col min="8698" max="8698" width="29.140625" style="1" customWidth="1"/>
    <col min="8699" max="8705" width="11.42578125" style="1"/>
    <col min="8706" max="8706" width="21.85546875" style="1" customWidth="1"/>
    <col min="8707" max="8713" width="11.42578125" style="1"/>
    <col min="8714" max="8714" width="26.140625" style="1" customWidth="1"/>
    <col min="8715" max="8937" width="11.42578125" style="1"/>
    <col min="8938" max="8938" width="32.28515625" style="1" customWidth="1"/>
    <col min="8939" max="8941" width="12.7109375" style="1" bestFit="1" customWidth="1"/>
    <col min="8942" max="8942" width="12.42578125" style="1" customWidth="1"/>
    <col min="8943" max="8943" width="9.85546875" style="1" customWidth="1"/>
    <col min="8944" max="8944" width="9" style="1" customWidth="1"/>
    <col min="8945" max="8945" width="11.42578125" style="1"/>
    <col min="8946" max="8946" width="13.85546875" style="1" bestFit="1" customWidth="1"/>
    <col min="8947" max="8953" width="11.42578125" style="1"/>
    <col min="8954" max="8954" width="29.140625" style="1" customWidth="1"/>
    <col min="8955" max="8961" width="11.42578125" style="1"/>
    <col min="8962" max="8962" width="21.85546875" style="1" customWidth="1"/>
    <col min="8963" max="8969" width="11.42578125" style="1"/>
    <col min="8970" max="8970" width="26.140625" style="1" customWidth="1"/>
    <col min="8971" max="9193" width="11.42578125" style="1"/>
    <col min="9194" max="9194" width="32.28515625" style="1" customWidth="1"/>
    <col min="9195" max="9197" width="12.7109375" style="1" bestFit="1" customWidth="1"/>
    <col min="9198" max="9198" width="12.42578125" style="1" customWidth="1"/>
    <col min="9199" max="9199" width="9.85546875" style="1" customWidth="1"/>
    <col min="9200" max="9200" width="9" style="1" customWidth="1"/>
    <col min="9201" max="9201" width="11.42578125" style="1"/>
    <col min="9202" max="9202" width="13.85546875" style="1" bestFit="1" customWidth="1"/>
    <col min="9203" max="9209" width="11.42578125" style="1"/>
    <col min="9210" max="9210" width="29.140625" style="1" customWidth="1"/>
    <col min="9211" max="9217" width="11.42578125" style="1"/>
    <col min="9218" max="9218" width="21.85546875" style="1" customWidth="1"/>
    <col min="9219" max="9225" width="11.42578125" style="1"/>
    <col min="9226" max="9226" width="26.140625" style="1" customWidth="1"/>
    <col min="9227" max="9449" width="11.42578125" style="1"/>
    <col min="9450" max="9450" width="32.28515625" style="1" customWidth="1"/>
    <col min="9451" max="9453" width="12.7109375" style="1" bestFit="1" customWidth="1"/>
    <col min="9454" max="9454" width="12.42578125" style="1" customWidth="1"/>
    <col min="9455" max="9455" width="9.85546875" style="1" customWidth="1"/>
    <col min="9456" max="9456" width="9" style="1" customWidth="1"/>
    <col min="9457" max="9457" width="11.42578125" style="1"/>
    <col min="9458" max="9458" width="13.85546875" style="1" bestFit="1" customWidth="1"/>
    <col min="9459" max="9465" width="11.42578125" style="1"/>
    <col min="9466" max="9466" width="29.140625" style="1" customWidth="1"/>
    <col min="9467" max="9473" width="11.42578125" style="1"/>
    <col min="9474" max="9474" width="21.85546875" style="1" customWidth="1"/>
    <col min="9475" max="9481" width="11.42578125" style="1"/>
    <col min="9482" max="9482" width="26.140625" style="1" customWidth="1"/>
    <col min="9483" max="9705" width="11.42578125" style="1"/>
    <col min="9706" max="9706" width="32.28515625" style="1" customWidth="1"/>
    <col min="9707" max="9709" width="12.7109375" style="1" bestFit="1" customWidth="1"/>
    <col min="9710" max="9710" width="12.42578125" style="1" customWidth="1"/>
    <col min="9711" max="9711" width="9.85546875" style="1" customWidth="1"/>
    <col min="9712" max="9712" width="9" style="1" customWidth="1"/>
    <col min="9713" max="9713" width="11.42578125" style="1"/>
    <col min="9714" max="9714" width="13.85546875" style="1" bestFit="1" customWidth="1"/>
    <col min="9715" max="9721" width="11.42578125" style="1"/>
    <col min="9722" max="9722" width="29.140625" style="1" customWidth="1"/>
    <col min="9723" max="9729" width="11.42578125" style="1"/>
    <col min="9730" max="9730" width="21.85546875" style="1" customWidth="1"/>
    <col min="9731" max="9737" width="11.42578125" style="1"/>
    <col min="9738" max="9738" width="26.140625" style="1" customWidth="1"/>
    <col min="9739" max="9961" width="11.42578125" style="1"/>
    <col min="9962" max="9962" width="32.28515625" style="1" customWidth="1"/>
    <col min="9963" max="9965" width="12.7109375" style="1" bestFit="1" customWidth="1"/>
    <col min="9966" max="9966" width="12.42578125" style="1" customWidth="1"/>
    <col min="9967" max="9967" width="9.85546875" style="1" customWidth="1"/>
    <col min="9968" max="9968" width="9" style="1" customWidth="1"/>
    <col min="9969" max="9969" width="11.42578125" style="1"/>
    <col min="9970" max="9970" width="13.85546875" style="1" bestFit="1" customWidth="1"/>
    <col min="9971" max="9977" width="11.42578125" style="1"/>
    <col min="9978" max="9978" width="29.140625" style="1" customWidth="1"/>
    <col min="9979" max="9985" width="11.42578125" style="1"/>
    <col min="9986" max="9986" width="21.85546875" style="1" customWidth="1"/>
    <col min="9987" max="9993" width="11.42578125" style="1"/>
    <col min="9994" max="9994" width="26.140625" style="1" customWidth="1"/>
    <col min="9995" max="10217" width="11.42578125" style="1"/>
    <col min="10218" max="10218" width="32.28515625" style="1" customWidth="1"/>
    <col min="10219" max="10221" width="12.7109375" style="1" bestFit="1" customWidth="1"/>
    <col min="10222" max="10222" width="12.42578125" style="1" customWidth="1"/>
    <col min="10223" max="10223" width="9.85546875" style="1" customWidth="1"/>
    <col min="10224" max="10224" width="9" style="1" customWidth="1"/>
    <col min="10225" max="10225" width="11.42578125" style="1"/>
    <col min="10226" max="10226" width="13.85546875" style="1" bestFit="1" customWidth="1"/>
    <col min="10227" max="10233" width="11.42578125" style="1"/>
    <col min="10234" max="10234" width="29.140625" style="1" customWidth="1"/>
    <col min="10235" max="10241" width="11.42578125" style="1"/>
    <col min="10242" max="10242" width="21.85546875" style="1" customWidth="1"/>
    <col min="10243" max="10249" width="11.42578125" style="1"/>
    <col min="10250" max="10250" width="26.140625" style="1" customWidth="1"/>
    <col min="10251" max="10473" width="11.42578125" style="1"/>
    <col min="10474" max="10474" width="32.28515625" style="1" customWidth="1"/>
    <col min="10475" max="10477" width="12.7109375" style="1" bestFit="1" customWidth="1"/>
    <col min="10478" max="10478" width="12.42578125" style="1" customWidth="1"/>
    <col min="10479" max="10479" width="9.85546875" style="1" customWidth="1"/>
    <col min="10480" max="10480" width="9" style="1" customWidth="1"/>
    <col min="10481" max="10481" width="11.42578125" style="1"/>
    <col min="10482" max="10482" width="13.85546875" style="1" bestFit="1" customWidth="1"/>
    <col min="10483" max="10489" width="11.42578125" style="1"/>
    <col min="10490" max="10490" width="29.140625" style="1" customWidth="1"/>
    <col min="10491" max="10497" width="11.42578125" style="1"/>
    <col min="10498" max="10498" width="21.85546875" style="1" customWidth="1"/>
    <col min="10499" max="10505" width="11.42578125" style="1"/>
    <col min="10506" max="10506" width="26.140625" style="1" customWidth="1"/>
    <col min="10507" max="10729" width="11.42578125" style="1"/>
    <col min="10730" max="10730" width="32.28515625" style="1" customWidth="1"/>
    <col min="10731" max="10733" width="12.7109375" style="1" bestFit="1" customWidth="1"/>
    <col min="10734" max="10734" width="12.42578125" style="1" customWidth="1"/>
    <col min="10735" max="10735" width="9.85546875" style="1" customWidth="1"/>
    <col min="10736" max="10736" width="9" style="1" customWidth="1"/>
    <col min="10737" max="10737" width="11.42578125" style="1"/>
    <col min="10738" max="10738" width="13.85546875" style="1" bestFit="1" customWidth="1"/>
    <col min="10739" max="10745" width="11.42578125" style="1"/>
    <col min="10746" max="10746" width="29.140625" style="1" customWidth="1"/>
    <col min="10747" max="10753" width="11.42578125" style="1"/>
    <col min="10754" max="10754" width="21.85546875" style="1" customWidth="1"/>
    <col min="10755" max="10761" width="11.42578125" style="1"/>
    <col min="10762" max="10762" width="26.140625" style="1" customWidth="1"/>
    <col min="10763" max="10985" width="11.42578125" style="1"/>
    <col min="10986" max="10986" width="32.28515625" style="1" customWidth="1"/>
    <col min="10987" max="10989" width="12.7109375" style="1" bestFit="1" customWidth="1"/>
    <col min="10990" max="10990" width="12.42578125" style="1" customWidth="1"/>
    <col min="10991" max="10991" width="9.85546875" style="1" customWidth="1"/>
    <col min="10992" max="10992" width="9" style="1" customWidth="1"/>
    <col min="10993" max="10993" width="11.42578125" style="1"/>
    <col min="10994" max="10994" width="13.85546875" style="1" bestFit="1" customWidth="1"/>
    <col min="10995" max="11001" width="11.42578125" style="1"/>
    <col min="11002" max="11002" width="29.140625" style="1" customWidth="1"/>
    <col min="11003" max="11009" width="11.42578125" style="1"/>
    <col min="11010" max="11010" width="21.85546875" style="1" customWidth="1"/>
    <col min="11011" max="11017" width="11.42578125" style="1"/>
    <col min="11018" max="11018" width="26.140625" style="1" customWidth="1"/>
    <col min="11019" max="11241" width="11.42578125" style="1"/>
    <col min="11242" max="11242" width="32.28515625" style="1" customWidth="1"/>
    <col min="11243" max="11245" width="12.7109375" style="1" bestFit="1" customWidth="1"/>
    <col min="11246" max="11246" width="12.42578125" style="1" customWidth="1"/>
    <col min="11247" max="11247" width="9.85546875" style="1" customWidth="1"/>
    <col min="11248" max="11248" width="9" style="1" customWidth="1"/>
    <col min="11249" max="11249" width="11.42578125" style="1"/>
    <col min="11250" max="11250" width="13.85546875" style="1" bestFit="1" customWidth="1"/>
    <col min="11251" max="11257" width="11.42578125" style="1"/>
    <col min="11258" max="11258" width="29.140625" style="1" customWidth="1"/>
    <col min="11259" max="11265" width="11.42578125" style="1"/>
    <col min="11266" max="11266" width="21.85546875" style="1" customWidth="1"/>
    <col min="11267" max="11273" width="11.42578125" style="1"/>
    <col min="11274" max="11274" width="26.140625" style="1" customWidth="1"/>
    <col min="11275" max="11497" width="11.42578125" style="1"/>
    <col min="11498" max="11498" width="32.28515625" style="1" customWidth="1"/>
    <col min="11499" max="11501" width="12.7109375" style="1" bestFit="1" customWidth="1"/>
    <col min="11502" max="11502" width="12.42578125" style="1" customWidth="1"/>
    <col min="11503" max="11503" width="9.85546875" style="1" customWidth="1"/>
    <col min="11504" max="11504" width="9" style="1" customWidth="1"/>
    <col min="11505" max="11505" width="11.42578125" style="1"/>
    <col min="11506" max="11506" width="13.85546875" style="1" bestFit="1" customWidth="1"/>
    <col min="11507" max="11513" width="11.42578125" style="1"/>
    <col min="11514" max="11514" width="29.140625" style="1" customWidth="1"/>
    <col min="11515" max="11521" width="11.42578125" style="1"/>
    <col min="11522" max="11522" width="21.85546875" style="1" customWidth="1"/>
    <col min="11523" max="11529" width="11.42578125" style="1"/>
    <col min="11530" max="11530" width="26.140625" style="1" customWidth="1"/>
    <col min="11531" max="11753" width="11.42578125" style="1"/>
    <col min="11754" max="11754" width="32.28515625" style="1" customWidth="1"/>
    <col min="11755" max="11757" width="12.7109375" style="1" bestFit="1" customWidth="1"/>
    <col min="11758" max="11758" width="12.42578125" style="1" customWidth="1"/>
    <col min="11759" max="11759" width="9.85546875" style="1" customWidth="1"/>
    <col min="11760" max="11760" width="9" style="1" customWidth="1"/>
    <col min="11761" max="11761" width="11.42578125" style="1"/>
    <col min="11762" max="11762" width="13.85546875" style="1" bestFit="1" customWidth="1"/>
    <col min="11763" max="11769" width="11.42578125" style="1"/>
    <col min="11770" max="11770" width="29.140625" style="1" customWidth="1"/>
    <col min="11771" max="11777" width="11.42578125" style="1"/>
    <col min="11778" max="11778" width="21.85546875" style="1" customWidth="1"/>
    <col min="11779" max="11785" width="11.42578125" style="1"/>
    <col min="11786" max="11786" width="26.140625" style="1" customWidth="1"/>
    <col min="11787" max="12009" width="11.42578125" style="1"/>
    <col min="12010" max="12010" width="32.28515625" style="1" customWidth="1"/>
    <col min="12011" max="12013" width="12.7109375" style="1" bestFit="1" customWidth="1"/>
    <col min="12014" max="12014" width="12.42578125" style="1" customWidth="1"/>
    <col min="12015" max="12015" width="9.85546875" style="1" customWidth="1"/>
    <col min="12016" max="12016" width="9" style="1" customWidth="1"/>
    <col min="12017" max="12017" width="11.42578125" style="1"/>
    <col min="12018" max="12018" width="13.85546875" style="1" bestFit="1" customWidth="1"/>
    <col min="12019" max="12025" width="11.42578125" style="1"/>
    <col min="12026" max="12026" width="29.140625" style="1" customWidth="1"/>
    <col min="12027" max="12033" width="11.42578125" style="1"/>
    <col min="12034" max="12034" width="21.85546875" style="1" customWidth="1"/>
    <col min="12035" max="12041" width="11.42578125" style="1"/>
    <col min="12042" max="12042" width="26.140625" style="1" customWidth="1"/>
    <col min="12043" max="12265" width="11.42578125" style="1"/>
    <col min="12266" max="12266" width="32.28515625" style="1" customWidth="1"/>
    <col min="12267" max="12269" width="12.7109375" style="1" bestFit="1" customWidth="1"/>
    <col min="12270" max="12270" width="12.42578125" style="1" customWidth="1"/>
    <col min="12271" max="12271" width="9.85546875" style="1" customWidth="1"/>
    <col min="12272" max="12272" width="9" style="1" customWidth="1"/>
    <col min="12273" max="12273" width="11.42578125" style="1"/>
    <col min="12274" max="12274" width="13.85546875" style="1" bestFit="1" customWidth="1"/>
    <col min="12275" max="12281" width="11.42578125" style="1"/>
    <col min="12282" max="12282" width="29.140625" style="1" customWidth="1"/>
    <col min="12283" max="12289" width="11.42578125" style="1"/>
    <col min="12290" max="12290" width="21.85546875" style="1" customWidth="1"/>
    <col min="12291" max="12297" width="11.42578125" style="1"/>
    <col min="12298" max="12298" width="26.140625" style="1" customWidth="1"/>
    <col min="12299" max="12521" width="11.42578125" style="1"/>
    <col min="12522" max="12522" width="32.28515625" style="1" customWidth="1"/>
    <col min="12523" max="12525" width="12.7109375" style="1" bestFit="1" customWidth="1"/>
    <col min="12526" max="12526" width="12.42578125" style="1" customWidth="1"/>
    <col min="12527" max="12527" width="9.85546875" style="1" customWidth="1"/>
    <col min="12528" max="12528" width="9" style="1" customWidth="1"/>
    <col min="12529" max="12529" width="11.42578125" style="1"/>
    <col min="12530" max="12530" width="13.85546875" style="1" bestFit="1" customWidth="1"/>
    <col min="12531" max="12537" width="11.42578125" style="1"/>
    <col min="12538" max="12538" width="29.140625" style="1" customWidth="1"/>
    <col min="12539" max="12545" width="11.42578125" style="1"/>
    <col min="12546" max="12546" width="21.85546875" style="1" customWidth="1"/>
    <col min="12547" max="12553" width="11.42578125" style="1"/>
    <col min="12554" max="12554" width="26.140625" style="1" customWidth="1"/>
    <col min="12555" max="12777" width="11.42578125" style="1"/>
    <col min="12778" max="12778" width="32.28515625" style="1" customWidth="1"/>
    <col min="12779" max="12781" width="12.7109375" style="1" bestFit="1" customWidth="1"/>
    <col min="12782" max="12782" width="12.42578125" style="1" customWidth="1"/>
    <col min="12783" max="12783" width="9.85546875" style="1" customWidth="1"/>
    <col min="12784" max="12784" width="9" style="1" customWidth="1"/>
    <col min="12785" max="12785" width="11.42578125" style="1"/>
    <col min="12786" max="12786" width="13.85546875" style="1" bestFit="1" customWidth="1"/>
    <col min="12787" max="12793" width="11.42578125" style="1"/>
    <col min="12794" max="12794" width="29.140625" style="1" customWidth="1"/>
    <col min="12795" max="12801" width="11.42578125" style="1"/>
    <col min="12802" max="12802" width="21.85546875" style="1" customWidth="1"/>
    <col min="12803" max="12809" width="11.42578125" style="1"/>
    <col min="12810" max="12810" width="26.140625" style="1" customWidth="1"/>
    <col min="12811" max="13033" width="11.42578125" style="1"/>
    <col min="13034" max="13034" width="32.28515625" style="1" customWidth="1"/>
    <col min="13035" max="13037" width="12.7109375" style="1" bestFit="1" customWidth="1"/>
    <col min="13038" max="13038" width="12.42578125" style="1" customWidth="1"/>
    <col min="13039" max="13039" width="9.85546875" style="1" customWidth="1"/>
    <col min="13040" max="13040" width="9" style="1" customWidth="1"/>
    <col min="13041" max="13041" width="11.42578125" style="1"/>
    <col min="13042" max="13042" width="13.85546875" style="1" bestFit="1" customWidth="1"/>
    <col min="13043" max="13049" width="11.42578125" style="1"/>
    <col min="13050" max="13050" width="29.140625" style="1" customWidth="1"/>
    <col min="13051" max="13057" width="11.42578125" style="1"/>
    <col min="13058" max="13058" width="21.85546875" style="1" customWidth="1"/>
    <col min="13059" max="13065" width="11.42578125" style="1"/>
    <col min="13066" max="13066" width="26.140625" style="1" customWidth="1"/>
    <col min="13067" max="13289" width="11.42578125" style="1"/>
    <col min="13290" max="13290" width="32.28515625" style="1" customWidth="1"/>
    <col min="13291" max="13293" width="12.7109375" style="1" bestFit="1" customWidth="1"/>
    <col min="13294" max="13294" width="12.42578125" style="1" customWidth="1"/>
    <col min="13295" max="13295" width="9.85546875" style="1" customWidth="1"/>
    <col min="13296" max="13296" width="9" style="1" customWidth="1"/>
    <col min="13297" max="13297" width="11.42578125" style="1"/>
    <col min="13298" max="13298" width="13.85546875" style="1" bestFit="1" customWidth="1"/>
    <col min="13299" max="13305" width="11.42578125" style="1"/>
    <col min="13306" max="13306" width="29.140625" style="1" customWidth="1"/>
    <col min="13307" max="13313" width="11.42578125" style="1"/>
    <col min="13314" max="13314" width="21.85546875" style="1" customWidth="1"/>
    <col min="13315" max="13321" width="11.42578125" style="1"/>
    <col min="13322" max="13322" width="26.140625" style="1" customWidth="1"/>
    <col min="13323" max="13545" width="11.42578125" style="1"/>
    <col min="13546" max="13546" width="32.28515625" style="1" customWidth="1"/>
    <col min="13547" max="13549" width="12.7109375" style="1" bestFit="1" customWidth="1"/>
    <col min="13550" max="13550" width="12.42578125" style="1" customWidth="1"/>
    <col min="13551" max="13551" width="9.85546875" style="1" customWidth="1"/>
    <col min="13552" max="13552" width="9" style="1" customWidth="1"/>
    <col min="13553" max="13553" width="11.42578125" style="1"/>
    <col min="13554" max="13554" width="13.85546875" style="1" bestFit="1" customWidth="1"/>
    <col min="13555" max="13561" width="11.42578125" style="1"/>
    <col min="13562" max="13562" width="29.140625" style="1" customWidth="1"/>
    <col min="13563" max="13569" width="11.42578125" style="1"/>
    <col min="13570" max="13570" width="21.85546875" style="1" customWidth="1"/>
    <col min="13571" max="13577" width="11.42578125" style="1"/>
    <col min="13578" max="13578" width="26.140625" style="1" customWidth="1"/>
    <col min="13579" max="13801" width="11.42578125" style="1"/>
    <col min="13802" max="13802" width="32.28515625" style="1" customWidth="1"/>
    <col min="13803" max="13805" width="12.7109375" style="1" bestFit="1" customWidth="1"/>
    <col min="13806" max="13806" width="12.42578125" style="1" customWidth="1"/>
    <col min="13807" max="13807" width="9.85546875" style="1" customWidth="1"/>
    <col min="13808" max="13808" width="9" style="1" customWidth="1"/>
    <col min="13809" max="13809" width="11.42578125" style="1"/>
    <col min="13810" max="13810" width="13.85546875" style="1" bestFit="1" customWidth="1"/>
    <col min="13811" max="13817" width="11.42578125" style="1"/>
    <col min="13818" max="13818" width="29.140625" style="1" customWidth="1"/>
    <col min="13819" max="13825" width="11.42578125" style="1"/>
    <col min="13826" max="13826" width="21.85546875" style="1" customWidth="1"/>
    <col min="13827" max="13833" width="11.42578125" style="1"/>
    <col min="13834" max="13834" width="26.140625" style="1" customWidth="1"/>
    <col min="13835" max="14057" width="11.42578125" style="1"/>
    <col min="14058" max="14058" width="32.28515625" style="1" customWidth="1"/>
    <col min="14059" max="14061" width="12.7109375" style="1" bestFit="1" customWidth="1"/>
    <col min="14062" max="14062" width="12.42578125" style="1" customWidth="1"/>
    <col min="14063" max="14063" width="9.85546875" style="1" customWidth="1"/>
    <col min="14064" max="14064" width="9" style="1" customWidth="1"/>
    <col min="14065" max="14065" width="11.42578125" style="1"/>
    <col min="14066" max="14066" width="13.85546875" style="1" bestFit="1" customWidth="1"/>
    <col min="14067" max="14073" width="11.42578125" style="1"/>
    <col min="14074" max="14074" width="29.140625" style="1" customWidth="1"/>
    <col min="14075" max="14081" width="11.42578125" style="1"/>
    <col min="14082" max="14082" width="21.85546875" style="1" customWidth="1"/>
    <col min="14083" max="14089" width="11.42578125" style="1"/>
    <col min="14090" max="14090" width="26.140625" style="1" customWidth="1"/>
    <col min="14091" max="14313" width="11.42578125" style="1"/>
    <col min="14314" max="14314" width="32.28515625" style="1" customWidth="1"/>
    <col min="14315" max="14317" width="12.7109375" style="1" bestFit="1" customWidth="1"/>
    <col min="14318" max="14318" width="12.42578125" style="1" customWidth="1"/>
    <col min="14319" max="14319" width="9.85546875" style="1" customWidth="1"/>
    <col min="14320" max="14320" width="9" style="1" customWidth="1"/>
    <col min="14321" max="14321" width="11.42578125" style="1"/>
    <col min="14322" max="14322" width="13.85546875" style="1" bestFit="1" customWidth="1"/>
    <col min="14323" max="14329" width="11.42578125" style="1"/>
    <col min="14330" max="14330" width="29.140625" style="1" customWidth="1"/>
    <col min="14331" max="14337" width="11.42578125" style="1"/>
    <col min="14338" max="14338" width="21.85546875" style="1" customWidth="1"/>
    <col min="14339" max="14345" width="11.42578125" style="1"/>
    <col min="14346" max="14346" width="26.140625" style="1" customWidth="1"/>
    <col min="14347" max="14569" width="11.42578125" style="1"/>
    <col min="14570" max="14570" width="32.28515625" style="1" customWidth="1"/>
    <col min="14571" max="14573" width="12.7109375" style="1" bestFit="1" customWidth="1"/>
    <col min="14574" max="14574" width="12.42578125" style="1" customWidth="1"/>
    <col min="14575" max="14575" width="9.85546875" style="1" customWidth="1"/>
    <col min="14576" max="14576" width="9" style="1" customWidth="1"/>
    <col min="14577" max="14577" width="11.42578125" style="1"/>
    <col min="14578" max="14578" width="13.85546875" style="1" bestFit="1" customWidth="1"/>
    <col min="14579" max="14585" width="11.42578125" style="1"/>
    <col min="14586" max="14586" width="29.140625" style="1" customWidth="1"/>
    <col min="14587" max="14593" width="11.42578125" style="1"/>
    <col min="14594" max="14594" width="21.85546875" style="1" customWidth="1"/>
    <col min="14595" max="14601" width="11.42578125" style="1"/>
    <col min="14602" max="14602" width="26.140625" style="1" customWidth="1"/>
    <col min="14603" max="14825" width="11.42578125" style="1"/>
    <col min="14826" max="14826" width="32.28515625" style="1" customWidth="1"/>
    <col min="14827" max="14829" width="12.7109375" style="1" bestFit="1" customWidth="1"/>
    <col min="14830" max="14830" width="12.42578125" style="1" customWidth="1"/>
    <col min="14831" max="14831" width="9.85546875" style="1" customWidth="1"/>
    <col min="14832" max="14832" width="9" style="1" customWidth="1"/>
    <col min="14833" max="14833" width="11.42578125" style="1"/>
    <col min="14834" max="14834" width="13.85546875" style="1" bestFit="1" customWidth="1"/>
    <col min="14835" max="14841" width="11.42578125" style="1"/>
    <col min="14842" max="14842" width="29.140625" style="1" customWidth="1"/>
    <col min="14843" max="14849" width="11.42578125" style="1"/>
    <col min="14850" max="14850" width="21.85546875" style="1" customWidth="1"/>
    <col min="14851" max="14857" width="11.42578125" style="1"/>
    <col min="14858" max="14858" width="26.140625" style="1" customWidth="1"/>
    <col min="14859" max="15081" width="11.42578125" style="1"/>
    <col min="15082" max="15082" width="32.28515625" style="1" customWidth="1"/>
    <col min="15083" max="15085" width="12.7109375" style="1" bestFit="1" customWidth="1"/>
    <col min="15086" max="15086" width="12.42578125" style="1" customWidth="1"/>
    <col min="15087" max="15087" width="9.85546875" style="1" customWidth="1"/>
    <col min="15088" max="15088" width="9" style="1" customWidth="1"/>
    <col min="15089" max="15089" width="11.42578125" style="1"/>
    <col min="15090" max="15090" width="13.85546875" style="1" bestFit="1" customWidth="1"/>
    <col min="15091" max="15097" width="11.42578125" style="1"/>
    <col min="15098" max="15098" width="29.140625" style="1" customWidth="1"/>
    <col min="15099" max="15105" width="11.42578125" style="1"/>
    <col min="15106" max="15106" width="21.85546875" style="1" customWidth="1"/>
    <col min="15107" max="15113" width="11.42578125" style="1"/>
    <col min="15114" max="15114" width="26.140625" style="1" customWidth="1"/>
    <col min="15115" max="15337" width="11.42578125" style="1"/>
    <col min="15338" max="15338" width="32.28515625" style="1" customWidth="1"/>
    <col min="15339" max="15341" width="12.7109375" style="1" bestFit="1" customWidth="1"/>
    <col min="15342" max="15342" width="12.42578125" style="1" customWidth="1"/>
    <col min="15343" max="15343" width="9.85546875" style="1" customWidth="1"/>
    <col min="15344" max="15344" width="9" style="1" customWidth="1"/>
    <col min="15345" max="15345" width="11.42578125" style="1"/>
    <col min="15346" max="15346" width="13.85546875" style="1" bestFit="1" customWidth="1"/>
    <col min="15347" max="15353" width="11.42578125" style="1"/>
    <col min="15354" max="15354" width="29.140625" style="1" customWidth="1"/>
    <col min="15355" max="15361" width="11.42578125" style="1"/>
    <col min="15362" max="15362" width="21.85546875" style="1" customWidth="1"/>
    <col min="15363" max="15369" width="11.42578125" style="1"/>
    <col min="15370" max="15370" width="26.140625" style="1" customWidth="1"/>
    <col min="15371" max="15593" width="11.42578125" style="1"/>
    <col min="15594" max="15594" width="32.28515625" style="1" customWidth="1"/>
    <col min="15595" max="15597" width="12.7109375" style="1" bestFit="1" customWidth="1"/>
    <col min="15598" max="15598" width="12.42578125" style="1" customWidth="1"/>
    <col min="15599" max="15599" width="9.85546875" style="1" customWidth="1"/>
    <col min="15600" max="15600" width="9" style="1" customWidth="1"/>
    <col min="15601" max="15601" width="11.42578125" style="1"/>
    <col min="15602" max="15602" width="13.85546875" style="1" bestFit="1" customWidth="1"/>
    <col min="15603" max="15609" width="11.42578125" style="1"/>
    <col min="15610" max="15610" width="29.140625" style="1" customWidth="1"/>
    <col min="15611" max="15617" width="11.42578125" style="1"/>
    <col min="15618" max="15618" width="21.85546875" style="1" customWidth="1"/>
    <col min="15619" max="15625" width="11.42578125" style="1"/>
    <col min="15626" max="15626" width="26.140625" style="1" customWidth="1"/>
    <col min="15627" max="15849" width="11.42578125" style="1"/>
    <col min="15850" max="15850" width="32.28515625" style="1" customWidth="1"/>
    <col min="15851" max="15853" width="12.7109375" style="1" bestFit="1" customWidth="1"/>
    <col min="15854" max="15854" width="12.42578125" style="1" customWidth="1"/>
    <col min="15855" max="15855" width="9.85546875" style="1" customWidth="1"/>
    <col min="15856" max="15856" width="9" style="1" customWidth="1"/>
    <col min="15857" max="15857" width="11.42578125" style="1"/>
    <col min="15858" max="15858" width="13.85546875" style="1" bestFit="1" customWidth="1"/>
    <col min="15859" max="15865" width="11.42578125" style="1"/>
    <col min="15866" max="15866" width="29.140625" style="1" customWidth="1"/>
    <col min="15867" max="15873" width="11.42578125" style="1"/>
    <col min="15874" max="15874" width="21.85546875" style="1" customWidth="1"/>
    <col min="15875" max="15881" width="11.42578125" style="1"/>
    <col min="15882" max="15882" width="26.140625" style="1" customWidth="1"/>
    <col min="15883" max="16105" width="11.42578125" style="1"/>
    <col min="16106" max="16106" width="32.28515625" style="1" customWidth="1"/>
    <col min="16107" max="16109" width="12.7109375" style="1" bestFit="1" customWidth="1"/>
    <col min="16110" max="16110" width="12.42578125" style="1" customWidth="1"/>
    <col min="16111" max="16111" width="9.85546875" style="1" customWidth="1"/>
    <col min="16112" max="16112" width="9" style="1" customWidth="1"/>
    <col min="16113" max="16113" width="11.42578125" style="1"/>
    <col min="16114" max="16114" width="13.85546875" style="1" bestFit="1" customWidth="1"/>
    <col min="16115" max="16121" width="11.42578125" style="1"/>
    <col min="16122" max="16122" width="29.140625" style="1" customWidth="1"/>
    <col min="16123" max="16129" width="11.42578125" style="1"/>
    <col min="16130" max="16130" width="21.85546875" style="1" customWidth="1"/>
    <col min="16131" max="16137" width="11.42578125" style="1"/>
    <col min="16138" max="16138" width="26.140625" style="1" customWidth="1"/>
    <col min="16139" max="16384" width="11.42578125" style="1"/>
  </cols>
  <sheetData>
    <row r="1" spans="1:121"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</row>
    <row r="2" spans="1:121"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</row>
    <row r="3" spans="1:121">
      <c r="A3" s="3"/>
      <c r="B3" s="3"/>
      <c r="C3" s="3"/>
      <c r="D3" s="3"/>
      <c r="E3" s="3"/>
      <c r="F3" s="3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</row>
    <row r="4" spans="1:121">
      <c r="A4" s="3" t="s">
        <v>0</v>
      </c>
      <c r="B4" s="3"/>
      <c r="C4" s="3"/>
      <c r="D4" s="3"/>
      <c r="E4" s="3"/>
      <c r="F4" s="3"/>
      <c r="G4" s="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</row>
    <row r="5" spans="1:121">
      <c r="A5" s="3" t="s">
        <v>1</v>
      </c>
      <c r="B5" s="3"/>
      <c r="C5" s="3"/>
      <c r="D5" s="3"/>
      <c r="E5" s="3"/>
      <c r="F5" s="3"/>
      <c r="G5" s="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</row>
    <row r="6" spans="1:121">
      <c r="A6" s="4" t="s">
        <v>2</v>
      </c>
      <c r="B6" s="4"/>
      <c r="C6" s="4"/>
      <c r="D6" s="4"/>
      <c r="E6" s="4"/>
      <c r="F6" s="4"/>
      <c r="G6" s="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</row>
    <row r="7" spans="1:121">
      <c r="A7" s="5"/>
      <c r="B7" s="6"/>
      <c r="C7" s="6"/>
      <c r="D7" s="6"/>
      <c r="E7" s="6"/>
      <c r="F7" s="6"/>
      <c r="G7" s="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</row>
    <row r="8" spans="1:121" ht="12.75" customHeight="1">
      <c r="A8" s="7" t="s">
        <v>3</v>
      </c>
      <c r="B8" s="8" t="s">
        <v>4</v>
      </c>
      <c r="C8" s="9"/>
      <c r="D8" s="10"/>
      <c r="E8" s="11" t="s">
        <v>5</v>
      </c>
      <c r="F8" s="9"/>
      <c r="G8" s="1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</row>
    <row r="9" spans="1:121" ht="15" customHeight="1">
      <c r="A9" s="13"/>
      <c r="B9" s="14" t="s">
        <v>6</v>
      </c>
      <c r="C9" s="15" t="s">
        <v>7</v>
      </c>
      <c r="D9" s="10"/>
      <c r="E9" s="11" t="s">
        <v>8</v>
      </c>
      <c r="F9" s="10"/>
      <c r="G9" s="16">
        <v>2015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</row>
    <row r="10" spans="1:121" ht="26.25" customHeight="1">
      <c r="A10" s="17"/>
      <c r="B10" s="18"/>
      <c r="C10" s="19" t="s">
        <v>9</v>
      </c>
      <c r="D10" s="20" t="s">
        <v>10</v>
      </c>
      <c r="E10" s="20" t="s">
        <v>11</v>
      </c>
      <c r="F10" s="19" t="s">
        <v>12</v>
      </c>
      <c r="G10" s="21" t="s">
        <v>13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</row>
    <row r="11" spans="1:121">
      <c r="A11" s="22" t="s">
        <v>14</v>
      </c>
      <c r="B11" s="23">
        <f>B13+B23+B37</f>
        <v>16374603703</v>
      </c>
      <c r="C11" s="23">
        <f>C13+C23+C37</f>
        <v>15493949041</v>
      </c>
      <c r="D11" s="23">
        <f>D13+D23+D37</f>
        <v>14317900507</v>
      </c>
      <c r="E11" s="23">
        <f>D11-C11</f>
        <v>-1176048534</v>
      </c>
      <c r="F11" s="24">
        <f>(D11*100/C11)-100</f>
        <v>-7.5903730603989175</v>
      </c>
      <c r="G11" s="25">
        <f>(D11/1.0286)/B11*100-100</f>
        <v>-14.991564742621762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</row>
    <row r="12" spans="1:121" s="31" customFormat="1" ht="7.5" customHeight="1">
      <c r="A12" s="27"/>
      <c r="B12" s="28"/>
      <c r="C12" s="28"/>
      <c r="D12" s="28"/>
      <c r="E12" s="29"/>
      <c r="F12" s="30"/>
      <c r="G12" s="25"/>
    </row>
    <row r="13" spans="1:121">
      <c r="A13" s="32" t="s">
        <v>15</v>
      </c>
      <c r="B13" s="33">
        <f>B14+B15+B16+B17+B18+B21</f>
        <v>986457339</v>
      </c>
      <c r="C13" s="33">
        <f>C14+C15+C16+C17+C18+C21</f>
        <v>886984040</v>
      </c>
      <c r="D13" s="33">
        <f>D14+D15+D16+D17+D18+D21</f>
        <v>1324423705</v>
      </c>
      <c r="E13" s="34">
        <f t="shared" ref="E13:E21" si="0">D13-C13</f>
        <v>437439665</v>
      </c>
      <c r="F13" s="35">
        <f t="shared" ref="F13:F19" si="1">(D13*100/C13)-100</f>
        <v>49.317647812467953</v>
      </c>
      <c r="G13" s="25">
        <f>(D13/1.0286)/B13*100-100</f>
        <v>30.527529180551426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</row>
    <row r="14" spans="1:121">
      <c r="A14" s="37" t="s">
        <v>16</v>
      </c>
      <c r="B14" s="38">
        <f>'INGR 3'!B8</f>
        <v>346189154</v>
      </c>
      <c r="C14" s="38">
        <f>'INGR 3'!C8</f>
        <v>305747459</v>
      </c>
      <c r="D14" s="38">
        <f>'INGR 3'!D8</f>
        <v>444413594</v>
      </c>
      <c r="E14" s="38">
        <f t="shared" si="0"/>
        <v>138666135</v>
      </c>
      <c r="F14" s="39">
        <f t="shared" si="1"/>
        <v>45.353160236729877</v>
      </c>
      <c r="G14" s="40">
        <f>(D14/1.0286)/B14*100-100</f>
        <v>24.803670298547203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</row>
    <row r="15" spans="1:121">
      <c r="A15" s="37" t="s">
        <v>17</v>
      </c>
      <c r="B15" s="38">
        <f>'INGR 4 '!B10</f>
        <v>0</v>
      </c>
      <c r="C15" s="38">
        <f>'INGR 4 '!C10</f>
        <v>0</v>
      </c>
      <c r="D15" s="38">
        <f>'INGR 4 '!D10</f>
        <v>0</v>
      </c>
      <c r="E15" s="38">
        <f t="shared" si="0"/>
        <v>0</v>
      </c>
      <c r="F15" s="39" t="s">
        <v>18</v>
      </c>
      <c r="G15" s="40" t="s">
        <v>18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</row>
    <row r="16" spans="1:121">
      <c r="A16" s="37" t="s">
        <v>19</v>
      </c>
      <c r="B16" s="38">
        <f>'INGR 4 '!B12</f>
        <v>389736609</v>
      </c>
      <c r="C16" s="38">
        <f>'INGR 4 '!C12</f>
        <v>387542911</v>
      </c>
      <c r="D16" s="38">
        <f>'INGR 4 '!D12</f>
        <v>481243840</v>
      </c>
      <c r="E16" s="38">
        <f t="shared" si="0"/>
        <v>93700929</v>
      </c>
      <c r="F16" s="39">
        <f t="shared" si="1"/>
        <v>24.178207455328732</v>
      </c>
      <c r="G16" s="40">
        <f t="shared" ref="G16:G37" si="2">(D16/1.0286)/B16*100-100</f>
        <v>20.045935782809664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</row>
    <row r="17" spans="1:121">
      <c r="A17" s="37" t="s">
        <v>20</v>
      </c>
      <c r="B17" s="38">
        <f>'INGR 4 '!B14</f>
        <v>6320261</v>
      </c>
      <c r="C17" s="38">
        <f>'INGR 4 '!C14</f>
        <v>6317896</v>
      </c>
      <c r="D17" s="38">
        <f>'INGR 4 '!D14</f>
        <v>5739321</v>
      </c>
      <c r="E17" s="38">
        <f t="shared" si="0"/>
        <v>-578575</v>
      </c>
      <c r="F17" s="39">
        <f t="shared" si="1"/>
        <v>-9.1577164296468254</v>
      </c>
      <c r="G17" s="40">
        <f t="shared" si="2"/>
        <v>-11.716613856973396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</row>
    <row r="18" spans="1:121" s="42" customFormat="1" ht="11.25">
      <c r="A18" s="37" t="s">
        <v>21</v>
      </c>
      <c r="B18" s="41">
        <f>B19+B20</f>
        <v>241083096</v>
      </c>
      <c r="C18" s="41">
        <f>C19+C20</f>
        <v>186715903</v>
      </c>
      <c r="D18" s="41">
        <f>D19+D20</f>
        <v>392434321</v>
      </c>
      <c r="E18" s="41">
        <f t="shared" si="0"/>
        <v>205718418</v>
      </c>
      <c r="F18" s="39">
        <f t="shared" si="1"/>
        <v>110.17723434087989</v>
      </c>
      <c r="G18" s="40">
        <f t="shared" si="2"/>
        <v>58.2536379009222</v>
      </c>
    </row>
    <row r="19" spans="1:121" s="42" customFormat="1" ht="11.25">
      <c r="A19" s="43" t="s">
        <v>22</v>
      </c>
      <c r="B19" s="44">
        <f>'INGR 4 '!B17</f>
        <v>205046665</v>
      </c>
      <c r="C19" s="44">
        <f>'INGR 4 '!C17</f>
        <v>173186046</v>
      </c>
      <c r="D19" s="44">
        <f>'INGR 4 '!D17</f>
        <v>377451432</v>
      </c>
      <c r="E19" s="45">
        <f t="shared" si="0"/>
        <v>204265386</v>
      </c>
      <c r="F19" s="46">
        <f t="shared" si="1"/>
        <v>117.94563749090963</v>
      </c>
      <c r="G19" s="40">
        <f t="shared" si="2"/>
        <v>78.96242143930229</v>
      </c>
    </row>
    <row r="20" spans="1:121" s="42" customFormat="1" ht="11.25">
      <c r="A20" s="43" t="s">
        <v>23</v>
      </c>
      <c r="B20" s="47">
        <f>'INGR 4 '!B18</f>
        <v>36036431</v>
      </c>
      <c r="C20" s="47">
        <f>'INGR 4 '!C18</f>
        <v>13529857</v>
      </c>
      <c r="D20" s="47">
        <f>'INGR 4 '!D18</f>
        <v>14982889</v>
      </c>
      <c r="E20" s="38">
        <f t="shared" si="0"/>
        <v>1453032</v>
      </c>
      <c r="F20" s="39">
        <f>(D20*100/C20)-100</f>
        <v>10.739448317894272</v>
      </c>
      <c r="G20" s="40">
        <f t="shared" si="2"/>
        <v>-59.578979894989196</v>
      </c>
    </row>
    <row r="21" spans="1:121" s="42" customFormat="1" ht="45">
      <c r="A21" s="43" t="s">
        <v>24</v>
      </c>
      <c r="B21" s="47">
        <f>'INGR 4 '!B20</f>
        <v>3128219</v>
      </c>
      <c r="C21" s="47">
        <f>'INGR 4 '!C20</f>
        <v>659871</v>
      </c>
      <c r="D21" s="47">
        <f>'INGR 4 '!D20</f>
        <v>592629</v>
      </c>
      <c r="E21" s="47">
        <f t="shared" si="0"/>
        <v>-67242</v>
      </c>
      <c r="F21" s="48">
        <f>(D21*100/C21)-100</f>
        <v>-10.190173533917999</v>
      </c>
      <c r="G21" s="40">
        <f t="shared" si="2"/>
        <v>-81.582137339595121</v>
      </c>
    </row>
    <row r="22" spans="1:121" s="31" customFormat="1" ht="11.25" customHeight="1">
      <c r="A22" s="49"/>
      <c r="B22" s="38"/>
      <c r="C22" s="38"/>
      <c r="D22" s="47"/>
      <c r="E22" s="38"/>
      <c r="F22" s="39"/>
      <c r="G22" s="40"/>
    </row>
    <row r="23" spans="1:121" s="31" customFormat="1" ht="31.5" customHeight="1">
      <c r="A23" s="50" t="s">
        <v>25</v>
      </c>
      <c r="B23" s="34">
        <f>B25+B34</f>
        <v>15329717409</v>
      </c>
      <c r="C23" s="34">
        <f>C25+C34</f>
        <v>14606965001</v>
      </c>
      <c r="D23" s="34">
        <f>D25+D34</f>
        <v>11982837638</v>
      </c>
      <c r="E23" s="34">
        <f>E25+E34</f>
        <v>-2624127363</v>
      </c>
      <c r="F23" s="35">
        <f>(D23*100/C23)-100</f>
        <v>-17.96490484382177</v>
      </c>
      <c r="G23" s="25">
        <f t="shared" si="2"/>
        <v>-24.006052267411249</v>
      </c>
    </row>
    <row r="24" spans="1:121" s="31" customFormat="1" ht="8.25" customHeight="1">
      <c r="A24" s="49"/>
      <c r="B24" s="38"/>
      <c r="C24" s="38"/>
      <c r="D24" s="47"/>
      <c r="E24" s="38"/>
      <c r="F24" s="39"/>
      <c r="G24" s="40"/>
    </row>
    <row r="25" spans="1:121">
      <c r="A25" s="51" t="s">
        <v>26</v>
      </c>
      <c r="B25" s="41">
        <f>SUM(B27:B31)</f>
        <v>14748611244</v>
      </c>
      <c r="C25" s="41">
        <f>SUM(C27:C31)</f>
        <v>14147129028</v>
      </c>
      <c r="D25" s="41">
        <f>SUM(D27:D31)</f>
        <v>11507822880</v>
      </c>
      <c r="E25" s="41">
        <f>SUM(E27:E31)</f>
        <v>-2639306148</v>
      </c>
      <c r="F25" s="39">
        <f>(D25*100/C25)-100</f>
        <v>-18.656125513355292</v>
      </c>
      <c r="G25" s="40">
        <f t="shared" si="2"/>
        <v>-24.143024894878494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</row>
    <row r="26" spans="1:121" s="31" customFormat="1" ht="7.5" customHeight="1">
      <c r="A26" s="27"/>
      <c r="B26" s="28"/>
      <c r="C26" s="28"/>
      <c r="D26" s="28"/>
      <c r="E26" s="52"/>
      <c r="F26" s="30"/>
      <c r="G26" s="40"/>
    </row>
    <row r="27" spans="1:121">
      <c r="A27" s="37" t="s">
        <v>27</v>
      </c>
      <c r="B27" s="38">
        <f>'INGR 9'!B10</f>
        <v>3935311361</v>
      </c>
      <c r="C27" s="38">
        <f>'INGR 9'!C10</f>
        <v>4063238994</v>
      </c>
      <c r="D27" s="38">
        <f>'INGR 9'!D10</f>
        <v>3694089614</v>
      </c>
      <c r="E27" s="38">
        <f>D27-C27</f>
        <v>-369149380</v>
      </c>
      <c r="F27" s="39">
        <f>(D27*100/C27)-100</f>
        <v>-9.0851013328309307</v>
      </c>
      <c r="G27" s="40">
        <f t="shared" si="2"/>
        <v>-8.7397178085793996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</row>
    <row r="28" spans="1:121" s="31" customFormat="1" ht="7.5" customHeight="1">
      <c r="A28" s="27"/>
      <c r="B28" s="28"/>
      <c r="C28" s="28"/>
      <c r="D28" s="28"/>
      <c r="E28" s="53"/>
      <c r="F28" s="54"/>
      <c r="G28" s="40"/>
    </row>
    <row r="29" spans="1:121">
      <c r="A29" s="55" t="s">
        <v>28</v>
      </c>
      <c r="B29" s="38">
        <f>'INGR 9'!B17</f>
        <v>8827758909</v>
      </c>
      <c r="C29" s="38">
        <f>'INGR 9'!C17</f>
        <v>9775065426</v>
      </c>
      <c r="D29" s="38">
        <f>'INGR 9'!D17</f>
        <v>6499876533</v>
      </c>
      <c r="E29" s="38">
        <f>D29-C29</f>
        <v>-3275188893</v>
      </c>
      <c r="F29" s="39">
        <f>(D29*100/C29)-100</f>
        <v>-33.505544467135309</v>
      </c>
      <c r="G29" s="40">
        <f t="shared" si="2"/>
        <v>-28.417292086129692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</row>
    <row r="30" spans="1:121" s="31" customFormat="1" ht="11.25">
      <c r="A30" s="56"/>
      <c r="B30" s="57"/>
      <c r="C30" s="57" t="s">
        <v>29</v>
      </c>
      <c r="D30" s="57"/>
      <c r="E30" s="38"/>
      <c r="F30" s="39"/>
      <c r="G30" s="40"/>
    </row>
    <row r="31" spans="1:121">
      <c r="A31" s="55" t="s">
        <v>30</v>
      </c>
      <c r="B31" s="38">
        <f>'INGR 9'!B29</f>
        <v>1985540974</v>
      </c>
      <c r="C31" s="38">
        <f>'INGR 9'!C29</f>
        <v>308824608</v>
      </c>
      <c r="D31" s="38">
        <f>'INGR 9'!D29</f>
        <v>1313856733</v>
      </c>
      <c r="E31" s="38">
        <f>D31-C31</f>
        <v>1005032125</v>
      </c>
      <c r="F31" s="39">
        <f>(D31*100/C31)-100</f>
        <v>325.43783719463187</v>
      </c>
      <c r="G31" s="40">
        <f t="shared" si="2"/>
        <v>-35.668654129599361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</row>
    <row r="32" spans="1:121" s="31" customFormat="1" ht="11.25">
      <c r="A32" s="56"/>
      <c r="B32" s="57"/>
      <c r="C32" s="57"/>
      <c r="D32" s="57"/>
      <c r="E32" s="38"/>
      <c r="F32" s="39"/>
      <c r="G32" s="40"/>
    </row>
    <row r="33" spans="1:121" s="31" customFormat="1" ht="11.25">
      <c r="A33" s="56"/>
      <c r="B33" s="57"/>
      <c r="C33" s="57"/>
      <c r="D33" s="57"/>
      <c r="E33" s="38"/>
      <c r="F33" s="39"/>
      <c r="G33" s="40"/>
    </row>
    <row r="34" spans="1:121" ht="25.5" customHeight="1">
      <c r="A34" s="59" t="s">
        <v>31</v>
      </c>
      <c r="B34" s="41">
        <f>'INGR 9'!B32</f>
        <v>581106165</v>
      </c>
      <c r="C34" s="41">
        <f>'INGR 9'!C32</f>
        <v>459835973</v>
      </c>
      <c r="D34" s="41">
        <f>'INGR 9'!D32</f>
        <v>475014758</v>
      </c>
      <c r="E34" s="41">
        <f>D34-C34</f>
        <v>15178785</v>
      </c>
      <c r="F34" s="39">
        <f>(D34*100/C34)-100</f>
        <v>3.3009129105260371</v>
      </c>
      <c r="G34" s="40">
        <f t="shared" si="2"/>
        <v>-20.529654742728837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</row>
    <row r="35" spans="1:121" s="31" customFormat="1" ht="13.5" customHeight="1">
      <c r="A35" s="27"/>
      <c r="B35" s="28"/>
      <c r="C35" s="28"/>
      <c r="D35" s="28"/>
      <c r="E35" s="52"/>
      <c r="F35" s="30"/>
      <c r="G35" s="40"/>
    </row>
    <row r="36" spans="1:121" s="31" customFormat="1" ht="14.25" customHeight="1">
      <c r="A36" s="60"/>
      <c r="B36" s="34"/>
      <c r="C36" s="34"/>
      <c r="D36" s="34"/>
      <c r="E36" s="34"/>
      <c r="F36" s="39"/>
      <c r="G36" s="40"/>
    </row>
    <row r="37" spans="1:121" s="31" customFormat="1" ht="14.25" customHeight="1">
      <c r="A37" s="50" t="s">
        <v>32</v>
      </c>
      <c r="B37" s="34">
        <f>'INGR 12'!B8</f>
        <v>58428955</v>
      </c>
      <c r="C37" s="34">
        <f>'INGR 12'!C8</f>
        <v>0</v>
      </c>
      <c r="D37" s="34">
        <f>'INGR 12'!D8</f>
        <v>1010639164</v>
      </c>
      <c r="E37" s="34">
        <f>D37-C37</f>
        <v>1010639164</v>
      </c>
      <c r="F37" s="35" t="s">
        <v>18</v>
      </c>
      <c r="G37" s="61">
        <f t="shared" si="2"/>
        <v>1581.5953000547061</v>
      </c>
    </row>
    <row r="38" spans="1:121" s="31" customFormat="1" ht="14.25" customHeight="1">
      <c r="A38" s="60"/>
      <c r="B38" s="34"/>
      <c r="C38" s="34"/>
      <c r="D38" s="34"/>
      <c r="E38" s="62"/>
      <c r="F38" s="39"/>
      <c r="G38" s="40"/>
    </row>
    <row r="39" spans="1:121">
      <c r="A39" s="63" t="s">
        <v>33</v>
      </c>
      <c r="B39" s="63"/>
      <c r="C39" s="63"/>
      <c r="D39" s="64"/>
      <c r="E39" s="65"/>
      <c r="F39" s="64"/>
      <c r="G39" s="6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</row>
    <row r="40" spans="1:121">
      <c r="A40" s="66" t="s">
        <v>34</v>
      </c>
      <c r="B40" s="66"/>
      <c r="C40" s="65"/>
      <c r="D40" s="67"/>
      <c r="E40" s="65"/>
      <c r="F40" s="65"/>
      <c r="G40" s="65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</row>
    <row r="41" spans="1:121">
      <c r="B41" s="6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</row>
    <row r="42" spans="1:121"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</row>
    <row r="43" spans="1:121">
      <c r="B43" s="68"/>
      <c r="D43" s="6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</row>
    <row r="44" spans="1:121"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</row>
    <row r="45" spans="1:121"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</row>
    <row r="46" spans="1:121"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</row>
    <row r="47" spans="1:121">
      <c r="B47" s="6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</row>
    <row r="48" spans="1:121"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</row>
    <row r="49" spans="8:121"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</row>
    <row r="50" spans="8:121"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</row>
    <row r="51" spans="8:121"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</row>
    <row r="52" spans="8:121"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</row>
    <row r="53" spans="8:121"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</row>
    <row r="54" spans="8:121"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</row>
    <row r="55" spans="8:121"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</row>
    <row r="56" spans="8:121"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</row>
    <row r="57" spans="8:121"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</row>
    <row r="58" spans="8:121"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</row>
    <row r="59" spans="8:121"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</row>
    <row r="60" spans="8:121"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</row>
    <row r="61" spans="8:121"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</row>
    <row r="62" spans="8:121"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</row>
    <row r="63" spans="8:121"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</row>
    <row r="64" spans="8:121"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</row>
    <row r="65" spans="8:121"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</row>
    <row r="66" spans="8:121"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</row>
    <row r="67" spans="8:121"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</row>
    <row r="68" spans="8:121"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</row>
    <row r="69" spans="8:121"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</row>
    <row r="70" spans="8:121"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</row>
    <row r="71" spans="8:121"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</row>
    <row r="72" spans="8:121"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</row>
    <row r="73" spans="8:121"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</row>
    <row r="74" spans="8:121"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</row>
    <row r="75" spans="8:121"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</row>
    <row r="76" spans="8:121"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</row>
    <row r="77" spans="8:121"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</row>
    <row r="78" spans="8:121"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</row>
    <row r="79" spans="8:121"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</row>
    <row r="80" spans="8:121"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</row>
    <row r="81" spans="8:121"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</row>
    <row r="82" spans="8:121"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</row>
    <row r="83" spans="8:121"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</row>
    <row r="84" spans="8:121"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</row>
    <row r="85" spans="8:121"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</row>
    <row r="86" spans="8:121"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</row>
    <row r="87" spans="8:121"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</row>
    <row r="88" spans="8:121"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</row>
    <row r="89" spans="8:121"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</row>
    <row r="90" spans="8:121"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</row>
    <row r="91" spans="8:121"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</row>
    <row r="92" spans="8:121"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</row>
    <row r="93" spans="8:121"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</row>
    <row r="94" spans="8:121"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</row>
    <row r="95" spans="8:121"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</row>
    <row r="96" spans="8:121"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</row>
    <row r="97" spans="8:121"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</row>
    <row r="98" spans="8:121"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</row>
    <row r="99" spans="8:121"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</row>
    <row r="100" spans="8:121"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</row>
    <row r="101" spans="8:121"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</row>
    <row r="102" spans="8:121"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</row>
    <row r="103" spans="8:121"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</row>
    <row r="104" spans="8:121"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</row>
    <row r="105" spans="8:121"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</row>
    <row r="106" spans="8:121"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</row>
    <row r="107" spans="8:121"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</row>
    <row r="108" spans="8:121"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</row>
    <row r="109" spans="8:121"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</row>
    <row r="110" spans="8:121"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</row>
    <row r="111" spans="8:121"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</row>
    <row r="112" spans="8:121"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</row>
    <row r="113" spans="8:121"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</row>
    <row r="114" spans="8:121"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</row>
    <row r="115" spans="8:121"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</row>
    <row r="116" spans="8:121"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</row>
    <row r="117" spans="8:121"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</row>
    <row r="118" spans="8:121"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</row>
    <row r="119" spans="8:121"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</row>
    <row r="120" spans="8:121"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</row>
    <row r="121" spans="8:121"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</row>
    <row r="122" spans="8:121"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</row>
    <row r="123" spans="8:121"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</row>
    <row r="124" spans="8:121"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</row>
    <row r="125" spans="8:121"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</row>
    <row r="126" spans="8:121"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</row>
    <row r="127" spans="8:121"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</row>
    <row r="128" spans="8:121"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</row>
    <row r="129" spans="8:121"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</row>
    <row r="130" spans="8:121"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</row>
    <row r="131" spans="8:121"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</row>
    <row r="132" spans="8:121"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</row>
    <row r="133" spans="8:121"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</row>
    <row r="134" spans="8:121"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</row>
    <row r="135" spans="8:121"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</row>
    <row r="136" spans="8:121"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</row>
    <row r="137" spans="8:121"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</row>
    <row r="138" spans="8:121"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</row>
    <row r="139" spans="8:121"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</row>
    <row r="140" spans="8:121"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</row>
    <row r="141" spans="8:121"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</row>
    <row r="142" spans="8:121"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</row>
    <row r="143" spans="8:121"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</row>
    <row r="144" spans="8:121"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</row>
    <row r="145" spans="8:121"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</row>
    <row r="146" spans="8:121"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</row>
    <row r="147" spans="8:121"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</row>
    <row r="148" spans="8:121"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</row>
    <row r="149" spans="8:121"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</row>
    <row r="150" spans="8:121"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</row>
    <row r="151" spans="8:121"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</row>
    <row r="152" spans="8:121"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</row>
    <row r="153" spans="8:121"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</row>
    <row r="154" spans="8:121"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</row>
    <row r="155" spans="8:121"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</row>
    <row r="156" spans="8:121"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</row>
    <row r="157" spans="8:121"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</row>
    <row r="158" spans="8:121"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</row>
    <row r="159" spans="8:121"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</row>
    <row r="160" spans="8:121"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</row>
    <row r="161" spans="8:121"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</row>
    <row r="162" spans="8:121"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</row>
    <row r="163" spans="8:121"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</row>
    <row r="164" spans="8:121"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</row>
    <row r="165" spans="8:121"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</row>
    <row r="166" spans="8:121"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</row>
    <row r="167" spans="8:121"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</row>
    <row r="168" spans="8:121"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</row>
    <row r="169" spans="8:121"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</row>
    <row r="170" spans="8:121"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</row>
    <row r="171" spans="8:121"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</row>
    <row r="172" spans="8:121"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</row>
    <row r="173" spans="8:121"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</row>
    <row r="174" spans="8:121"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</row>
    <row r="175" spans="8:121"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</row>
    <row r="176" spans="8:121"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</row>
    <row r="177" spans="8:121"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</row>
    <row r="178" spans="8:121"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</row>
    <row r="179" spans="8:121"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</row>
    <row r="180" spans="8:121"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</row>
    <row r="181" spans="8:121"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</row>
    <row r="182" spans="8:121"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</row>
    <row r="183" spans="8:121"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</row>
    <row r="184" spans="8:121"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</row>
    <row r="185" spans="8:121"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</row>
    <row r="186" spans="8:121"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</row>
    <row r="187" spans="8:121"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</row>
    <row r="188" spans="8:121"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</row>
    <row r="189" spans="8:121"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</row>
    <row r="190" spans="8:121"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</row>
    <row r="191" spans="8:121"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</row>
    <row r="192" spans="8:121"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</row>
    <row r="193" spans="8:121"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</row>
    <row r="194" spans="8:121"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</row>
    <row r="195" spans="8:121"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</row>
    <row r="196" spans="8:121"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</row>
    <row r="197" spans="8:121"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</row>
    <row r="198" spans="8:121"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</row>
    <row r="199" spans="8:121"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</row>
    <row r="200" spans="8:121"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</row>
    <row r="201" spans="8:121"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</row>
    <row r="202" spans="8:121"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</row>
    <row r="203" spans="8:121"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</row>
    <row r="204" spans="8:121"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</row>
    <row r="205" spans="8:121"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</row>
    <row r="206" spans="8:121"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</row>
    <row r="207" spans="8:121"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</row>
    <row r="208" spans="8:121"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</row>
    <row r="209" spans="8:121"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</row>
    <row r="210" spans="8:121"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</row>
    <row r="211" spans="8:121"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</row>
    <row r="212" spans="8:121"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</row>
    <row r="213" spans="8:121"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</row>
    <row r="214" spans="8:121"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</row>
    <row r="215" spans="8:121"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</row>
    <row r="216" spans="8:121"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</row>
    <row r="217" spans="8:121"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</row>
    <row r="218" spans="8:121"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</row>
    <row r="219" spans="8:121"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</row>
    <row r="220" spans="8:121"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</row>
    <row r="221" spans="8:121"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</row>
    <row r="222" spans="8:121"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</row>
    <row r="223" spans="8:121"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</row>
    <row r="224" spans="8:121"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</row>
    <row r="225" spans="8:121"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</row>
    <row r="226" spans="8:121"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</row>
    <row r="227" spans="8:121"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</row>
    <row r="228" spans="8:121"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</row>
    <row r="229" spans="8:121"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</row>
    <row r="230" spans="8:121"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</row>
    <row r="231" spans="8:121"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</row>
    <row r="232" spans="8:121"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</row>
    <row r="233" spans="8:121"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</row>
    <row r="234" spans="8:121"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</row>
    <row r="235" spans="8:121"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</row>
    <row r="236" spans="8:121"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</row>
    <row r="237" spans="8:121"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</row>
    <row r="238" spans="8:121"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</row>
    <row r="239" spans="8:121"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</row>
    <row r="240" spans="8:121"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</row>
    <row r="241" spans="8:121"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</row>
    <row r="242" spans="8:121"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</row>
    <row r="243" spans="8:121"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</row>
    <row r="244" spans="8:121"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</row>
    <row r="245" spans="8:121"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</row>
    <row r="246" spans="8:121"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</row>
    <row r="247" spans="8:121"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</row>
    <row r="248" spans="8:121"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</row>
    <row r="249" spans="8:121"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</row>
    <row r="250" spans="8:121"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</row>
    <row r="251" spans="8:121"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</row>
    <row r="252" spans="8:121"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</row>
    <row r="253" spans="8:121"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</row>
    <row r="254" spans="8:121"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</row>
    <row r="255" spans="8:121"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</row>
    <row r="256" spans="8:121"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</row>
    <row r="257" spans="8:121"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</row>
    <row r="258" spans="8:121"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</row>
    <row r="259" spans="8:121"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</row>
    <row r="260" spans="8:121"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</row>
    <row r="261" spans="8:121"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</row>
    <row r="262" spans="8:121"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</row>
    <row r="263" spans="8:121"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</row>
    <row r="264" spans="8:121"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</row>
    <row r="265" spans="8:121"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</row>
    <row r="266" spans="8:121"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</row>
    <row r="267" spans="8:121"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</row>
    <row r="268" spans="8:121"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</row>
    <row r="269" spans="8:121"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</row>
    <row r="270" spans="8:121"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</row>
    <row r="271" spans="8:121"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</row>
    <row r="272" spans="8:121"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</row>
    <row r="273" spans="8:121"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</row>
    <row r="274" spans="8:121"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</row>
    <row r="275" spans="8:121"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</row>
    <row r="276" spans="8:121"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</row>
    <row r="277" spans="8:121"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</row>
    <row r="278" spans="8:121"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</row>
    <row r="279" spans="8:121"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</row>
    <row r="280" spans="8:121"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</row>
    <row r="281" spans="8:121"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</row>
    <row r="282" spans="8:121"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</row>
    <row r="283" spans="8:121"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</row>
    <row r="284" spans="8:121"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</row>
    <row r="285" spans="8:121"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</row>
    <row r="286" spans="8:121"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</row>
    <row r="287" spans="8:121"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</row>
    <row r="288" spans="8:121"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</row>
    <row r="289" spans="8:121"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</row>
    <row r="290" spans="8:121"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</row>
    <row r="291" spans="8:121"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</row>
    <row r="292" spans="8:121"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</row>
    <row r="293" spans="8:121"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</row>
    <row r="294" spans="8:121"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</row>
    <row r="295" spans="8:121"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</row>
    <row r="296" spans="8:121"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</row>
    <row r="297" spans="8:121"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</row>
    <row r="298" spans="8:121"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</row>
    <row r="299" spans="8:121"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</row>
    <row r="300" spans="8:121"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</row>
    <row r="301" spans="8:121"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</row>
    <row r="302" spans="8:121"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</row>
    <row r="303" spans="8:121"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</row>
    <row r="304" spans="8:121"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</row>
    <row r="305" spans="8:121"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</row>
    <row r="306" spans="8:121"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</row>
    <row r="307" spans="8:121"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</row>
    <row r="308" spans="8:121"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</row>
    <row r="309" spans="8:121"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</row>
    <row r="310" spans="8:121"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</row>
    <row r="311" spans="8:121"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</row>
    <row r="312" spans="8:121"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</row>
    <row r="313" spans="8:121"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</row>
    <row r="314" spans="8:121"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</row>
    <row r="315" spans="8:121"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</row>
    <row r="316" spans="8:121"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</row>
    <row r="317" spans="8:121"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</row>
    <row r="318" spans="8:121"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</row>
    <row r="319" spans="8:121"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</row>
    <row r="320" spans="8:121"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</row>
    <row r="321" spans="8:121"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</row>
    <row r="322" spans="8:121"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</row>
    <row r="323" spans="8:121"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</row>
    <row r="324" spans="8:121"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</row>
    <row r="325" spans="8:121"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</row>
    <row r="326" spans="8:121"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</row>
    <row r="327" spans="8:121"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</row>
    <row r="328" spans="8:121"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</row>
    <row r="329" spans="8:121"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</row>
    <row r="330" spans="8:121"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</row>
    <row r="331" spans="8:121"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</row>
    <row r="332" spans="8:121"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</row>
    <row r="333" spans="8:121"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</row>
    <row r="334" spans="8:121"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</row>
    <row r="335" spans="8:121"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</row>
    <row r="336" spans="8:121"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</row>
    <row r="337" spans="8:121"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</row>
    <row r="338" spans="8:121"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</row>
    <row r="339" spans="8:121"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</row>
    <row r="340" spans="8:121"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</row>
    <row r="341" spans="8:121"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</row>
    <row r="342" spans="8:121"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</row>
    <row r="343" spans="8:121"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</row>
    <row r="344" spans="8:121"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</row>
    <row r="345" spans="8:121"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</row>
    <row r="346" spans="8:121"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</row>
    <row r="347" spans="8:121"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</row>
    <row r="348" spans="8:121"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</row>
    <row r="349" spans="8:121"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</row>
    <row r="350" spans="8:121"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</row>
    <row r="351" spans="8:121"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</row>
    <row r="352" spans="8:121"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</row>
    <row r="353" spans="8:121"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</row>
    <row r="354" spans="8:121"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</row>
    <row r="355" spans="8:121"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</row>
    <row r="356" spans="8:121"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</row>
    <row r="357" spans="8:121"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</row>
    <row r="358" spans="8:121"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</row>
    <row r="359" spans="8:121"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</row>
    <row r="360" spans="8:121"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</row>
    <row r="361" spans="8:121"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</row>
    <row r="362" spans="8:121"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</row>
    <row r="363" spans="8:121"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</row>
    <row r="364" spans="8:121"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</row>
    <row r="365" spans="8:121"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</row>
    <row r="366" spans="8:121"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</row>
    <row r="367" spans="8:121"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</row>
    <row r="368" spans="8:121"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</row>
    <row r="369" spans="8:121"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</row>
    <row r="370" spans="8:121"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</row>
    <row r="371" spans="8:121"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</row>
    <row r="372" spans="8:121"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</row>
    <row r="373" spans="8:121"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</row>
    <row r="374" spans="8:121"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</row>
    <row r="375" spans="8:121"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</row>
    <row r="376" spans="8:121"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</row>
    <row r="377" spans="8:121"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</row>
    <row r="378" spans="8:121"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</row>
    <row r="379" spans="8:121"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</row>
    <row r="380" spans="8:121"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</row>
    <row r="381" spans="8:121"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</row>
    <row r="382" spans="8:121"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</row>
    <row r="383" spans="8:121"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</row>
    <row r="384" spans="8:121"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</row>
    <row r="385" spans="8:121"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</row>
    <row r="386" spans="8:121"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</row>
    <row r="387" spans="8:121"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</row>
    <row r="388" spans="8:121"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</row>
    <row r="389" spans="8:121"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</row>
    <row r="390" spans="8:121"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</row>
    <row r="391" spans="8:121"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</row>
    <row r="392" spans="8:121"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</row>
    <row r="393" spans="8:121"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</row>
    <row r="394" spans="8:121"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</row>
    <row r="395" spans="8:121"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</row>
    <row r="396" spans="8:121"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</row>
    <row r="397" spans="8:121"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</row>
    <row r="398" spans="8:121"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</row>
    <row r="399" spans="8:121"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</row>
    <row r="400" spans="8:121"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</row>
    <row r="401" spans="8:121"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</row>
    <row r="402" spans="8:121"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</row>
    <row r="403" spans="8:121"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</row>
    <row r="404" spans="8:121"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</row>
    <row r="405" spans="8:121"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</row>
    <row r="406" spans="8:121"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</row>
    <row r="407" spans="8:121"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</row>
    <row r="408" spans="8:121"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</row>
    <row r="409" spans="8:121"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</row>
    <row r="410" spans="8:121"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</row>
    <row r="411" spans="8:121"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</row>
    <row r="412" spans="8:121"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</row>
    <row r="413" spans="8:121"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</row>
    <row r="414" spans="8:121"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</row>
    <row r="415" spans="8:121"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</row>
    <row r="416" spans="8:121"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</row>
    <row r="417" spans="8:121"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</row>
    <row r="418" spans="8:121"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</row>
    <row r="419" spans="8:121"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</row>
    <row r="420" spans="8:121"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</row>
    <row r="421" spans="8:121"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</row>
    <row r="422" spans="8:121"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</row>
    <row r="423" spans="8:121"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</row>
    <row r="424" spans="8:121"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</row>
    <row r="425" spans="8:121"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</row>
    <row r="426" spans="8:121"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</row>
    <row r="427" spans="8:121"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</row>
    <row r="428" spans="8:121"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</row>
    <row r="429" spans="8:121"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</row>
    <row r="430" spans="8:121"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</row>
    <row r="431" spans="8:121"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</row>
    <row r="432" spans="8:121"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</row>
    <row r="433" spans="8:121"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</row>
    <row r="434" spans="8:121"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</row>
    <row r="435" spans="8:121"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</row>
    <row r="436" spans="8:121"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</row>
    <row r="437" spans="8:121"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</row>
    <row r="438" spans="8:121"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</row>
    <row r="439" spans="8:121"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</row>
    <row r="440" spans="8:121"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</row>
    <row r="441" spans="8:121"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</row>
    <row r="442" spans="8:121"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</row>
    <row r="443" spans="8:121"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</row>
    <row r="444" spans="8:121"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</row>
    <row r="445" spans="8:121"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</row>
    <row r="446" spans="8:121"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</row>
    <row r="447" spans="8:121"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</row>
    <row r="448" spans="8:121"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</row>
    <row r="449" spans="8:121"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</row>
    <row r="450" spans="8:121"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</row>
    <row r="451" spans="8:121"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</row>
    <row r="452" spans="8:121"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</row>
    <row r="453" spans="8:121"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</row>
    <row r="454" spans="8:121"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</row>
    <row r="455" spans="8:121"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</row>
    <row r="456" spans="8:121"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</row>
    <row r="457" spans="8:121"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</row>
    <row r="458" spans="8:121"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</row>
    <row r="459" spans="8:121"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</row>
    <row r="460" spans="8:121"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</row>
    <row r="461" spans="8:121"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</row>
    <row r="462" spans="8:121"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</row>
    <row r="463" spans="8:121"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</row>
    <row r="464" spans="8:121"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</row>
    <row r="465" spans="8:121"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</row>
    <row r="466" spans="8:121"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</row>
    <row r="467" spans="8:121"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</row>
    <row r="468" spans="8:121"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</row>
    <row r="469" spans="8:121"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</row>
    <row r="470" spans="8:121"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</row>
    <row r="471" spans="8:121"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</row>
    <row r="472" spans="8:121"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</row>
    <row r="473" spans="8:121"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</row>
    <row r="474" spans="8:121"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</row>
    <row r="475" spans="8:121"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</row>
    <row r="476" spans="8:121"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</row>
    <row r="477" spans="8:121"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</row>
    <row r="478" spans="8:121"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</row>
    <row r="479" spans="8:121"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</row>
    <row r="480" spans="8:121"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</row>
    <row r="481" spans="8:121"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</row>
    <row r="482" spans="8:121"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</row>
    <row r="483" spans="8:121"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</row>
    <row r="484" spans="8:121"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</row>
    <row r="485" spans="8:121"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</row>
    <row r="486" spans="8:121"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</row>
    <row r="487" spans="8:121"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</row>
    <row r="488" spans="8:121"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</row>
    <row r="489" spans="8:121"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</row>
    <row r="490" spans="8:121"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</row>
    <row r="491" spans="8:121"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</row>
    <row r="492" spans="8:121"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</row>
    <row r="493" spans="8:121"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</row>
    <row r="494" spans="8:121"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</row>
    <row r="495" spans="8:121"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</row>
    <row r="496" spans="8:121"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</row>
    <row r="497" spans="8:121"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</row>
    <row r="498" spans="8:121"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</row>
    <row r="499" spans="8:121"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</row>
    <row r="500" spans="8:121"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</row>
    <row r="501" spans="8:121"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</row>
    <row r="502" spans="8:121"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</row>
    <row r="503" spans="8:121"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</row>
    <row r="504" spans="8:121"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</row>
    <row r="505" spans="8:121"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</row>
    <row r="506" spans="8:121"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</row>
    <row r="507" spans="8:121"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</row>
    <row r="508" spans="8:121"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</row>
    <row r="509" spans="8:121"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</row>
    <row r="510" spans="8:121"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</row>
    <row r="511" spans="8:121"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</row>
    <row r="512" spans="8:121"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</row>
    <row r="513" spans="8:121"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</row>
    <row r="514" spans="8:121"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</row>
    <row r="515" spans="8:121"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</row>
    <row r="516" spans="8:121"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</row>
    <row r="517" spans="8:121"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</row>
    <row r="518" spans="8:121"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</row>
    <row r="519" spans="8:121"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</row>
    <row r="520" spans="8:121"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</row>
    <row r="521" spans="8:121"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</row>
    <row r="522" spans="8:121"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</row>
    <row r="523" spans="8:121"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</row>
    <row r="524" spans="8:121"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</row>
    <row r="525" spans="8:121"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</row>
    <row r="526" spans="8:121"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</row>
    <row r="527" spans="8:121"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</row>
    <row r="528" spans="8:121"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</row>
    <row r="529" spans="8:121"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</row>
    <row r="530" spans="8:121"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</row>
    <row r="531" spans="8:121"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</row>
    <row r="532" spans="8:121"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</row>
    <row r="533" spans="8:121"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</row>
    <row r="534" spans="8:121"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</row>
    <row r="535" spans="8:121"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</row>
    <row r="536" spans="8:121"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</row>
    <row r="537" spans="8:121"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</row>
    <row r="538" spans="8:121"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</row>
    <row r="539" spans="8:121"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</row>
    <row r="540" spans="8:121"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</row>
    <row r="541" spans="8:121"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</row>
    <row r="542" spans="8:121"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</row>
    <row r="543" spans="8:121"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</row>
    <row r="544" spans="8:121"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</row>
    <row r="545" spans="8:121"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</row>
    <row r="546" spans="8:121"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</row>
    <row r="547" spans="8:121"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</row>
    <row r="548" spans="8:121"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</row>
    <row r="549" spans="8:121"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</row>
    <row r="550" spans="8:121"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</row>
    <row r="551" spans="8:121"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</row>
    <row r="552" spans="8:121"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</row>
    <row r="553" spans="8:121"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</row>
    <row r="554" spans="8:121"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</row>
    <row r="555" spans="8:121"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</row>
    <row r="556" spans="8:121"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</row>
    <row r="557" spans="8:121"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</row>
    <row r="558" spans="8:121"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</row>
    <row r="559" spans="8:121"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</row>
    <row r="560" spans="8:121"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</row>
    <row r="561" spans="8:121"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</row>
    <row r="562" spans="8:121"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</row>
    <row r="563" spans="8:121"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</row>
    <row r="564" spans="8:121"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</row>
    <row r="565" spans="8:121"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</row>
    <row r="566" spans="8:121"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</row>
    <row r="567" spans="8:121"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</row>
    <row r="568" spans="8:121"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</row>
    <row r="569" spans="8:121"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</row>
    <row r="570" spans="8:121"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</row>
    <row r="571" spans="8:121"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</row>
    <row r="572" spans="8:121"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</row>
    <row r="573" spans="8:121"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</row>
    <row r="574" spans="8:121"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</row>
    <row r="575" spans="8:121"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</row>
    <row r="576" spans="8:121"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</row>
    <row r="577" spans="8:121"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</row>
    <row r="578" spans="8:121"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</row>
    <row r="579" spans="8:121"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</row>
    <row r="580" spans="8:121"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</row>
    <row r="581" spans="8:121"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</row>
    <row r="582" spans="8:121"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</row>
    <row r="583" spans="8:121"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</row>
    <row r="584" spans="8:121"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</row>
    <row r="585" spans="8:121"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</row>
    <row r="586" spans="8:121"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</row>
    <row r="587" spans="8:121"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</row>
    <row r="588" spans="8:121"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</row>
    <row r="589" spans="8:121"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</row>
    <row r="590" spans="8:121"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</row>
    <row r="591" spans="8:121"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</row>
    <row r="592" spans="8:121"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</row>
    <row r="593" spans="8:121"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</row>
    <row r="594" spans="8:121"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</row>
    <row r="595" spans="8:121"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</row>
    <row r="596" spans="8:121"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</row>
    <row r="597" spans="8:121"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</row>
    <row r="598" spans="8:121"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</row>
    <row r="599" spans="8:121"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</row>
    <row r="600" spans="8:121"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</row>
    <row r="601" spans="8:121"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</row>
    <row r="602" spans="8:121"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</row>
    <row r="603" spans="8:121"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</row>
    <row r="604" spans="8:121"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</row>
    <row r="605" spans="8:121"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</row>
    <row r="606" spans="8:121"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</row>
    <row r="607" spans="8:121"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</row>
    <row r="608" spans="8:121"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</row>
    <row r="609" spans="8:121"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</row>
    <row r="610" spans="8:121"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</row>
    <row r="611" spans="8:121"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</row>
    <row r="612" spans="8:121"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</row>
    <row r="613" spans="8:121"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</row>
    <row r="614" spans="8:121"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</row>
    <row r="615" spans="8:121"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</row>
    <row r="616" spans="8:121"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</row>
    <row r="617" spans="8:121"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</row>
    <row r="618" spans="8:121"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</row>
    <row r="619" spans="8:121"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</row>
    <row r="620" spans="8:121"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</row>
    <row r="621" spans="8:121"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</row>
    <row r="622" spans="8:121"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</row>
    <row r="623" spans="8:121"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</row>
    <row r="624" spans="8:121"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</row>
    <row r="625" spans="8:121"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</row>
    <row r="626" spans="8:121"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</row>
    <row r="627" spans="8:121"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</row>
    <row r="628" spans="8:121"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</row>
    <row r="629" spans="8:121"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</row>
    <row r="630" spans="8:121"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</row>
    <row r="631" spans="8:121"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</row>
    <row r="632" spans="8:121"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</row>
    <row r="633" spans="8:121"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</row>
    <row r="634" spans="8:121"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</row>
    <row r="635" spans="8:121"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</row>
    <row r="636" spans="8:121"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</row>
    <row r="637" spans="8:121"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</row>
    <row r="638" spans="8:121"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</row>
    <row r="639" spans="8:121"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</row>
    <row r="640" spans="8:121"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</row>
    <row r="641" spans="8:121"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</row>
    <row r="642" spans="8:121"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</row>
    <row r="643" spans="8:121"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</row>
    <row r="644" spans="8:121"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</row>
    <row r="645" spans="8:121"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</row>
    <row r="646" spans="8:121"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</row>
    <row r="647" spans="8:121"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</row>
    <row r="648" spans="8:121"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</row>
    <row r="649" spans="8:121"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</row>
    <row r="650" spans="8:121"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</row>
    <row r="651" spans="8:121"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</row>
    <row r="652" spans="8:121"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</row>
    <row r="653" spans="8:121"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</row>
    <row r="654" spans="8:121"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</row>
    <row r="655" spans="8:121"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</row>
    <row r="656" spans="8:121"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</row>
    <row r="657" spans="8:121"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</row>
    <row r="658" spans="8:121"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</row>
    <row r="659" spans="8:121"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</row>
    <row r="660" spans="8:121"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</row>
    <row r="661" spans="8:121"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</row>
    <row r="662" spans="8:121"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</row>
    <row r="663" spans="8:121"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</row>
    <row r="664" spans="8:121"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</row>
    <row r="665" spans="8:121"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</row>
    <row r="666" spans="8:121"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</row>
    <row r="667" spans="8:121"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</row>
    <row r="668" spans="8:121"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</row>
    <row r="669" spans="8:121"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</row>
    <row r="670" spans="8:121"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</row>
    <row r="671" spans="8:121"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</row>
    <row r="672" spans="8:121"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</row>
    <row r="673" spans="8:121"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</row>
    <row r="674" spans="8:121"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</row>
    <row r="675" spans="8:121"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</row>
    <row r="676" spans="8:121"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</row>
    <row r="677" spans="8:121"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</row>
    <row r="678" spans="8:121"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</row>
    <row r="679" spans="8:121"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</row>
    <row r="680" spans="8:121"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</row>
    <row r="681" spans="8:121"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</row>
    <row r="682" spans="8:121"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</row>
    <row r="683" spans="8:121"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</row>
    <row r="684" spans="8:121"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</row>
    <row r="685" spans="8:121"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</row>
    <row r="686" spans="8:121"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</row>
    <row r="687" spans="8:121"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</row>
    <row r="688" spans="8:121"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</row>
    <row r="689" spans="8:121"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</row>
    <row r="690" spans="8:121"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</row>
    <row r="691" spans="8:121"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</row>
    <row r="692" spans="8:121"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</row>
    <row r="693" spans="8:121"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</row>
    <row r="694" spans="8:121"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</row>
    <row r="695" spans="8:121"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</row>
    <row r="696" spans="8:121"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</row>
    <row r="697" spans="8:121"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</row>
    <row r="698" spans="8:121"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</row>
    <row r="699" spans="8:121"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</row>
    <row r="700" spans="8:121"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</row>
    <row r="701" spans="8:121"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</row>
    <row r="702" spans="8:121"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</row>
    <row r="703" spans="8:121"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</row>
    <row r="704" spans="8:121"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</row>
    <row r="705" spans="8:121"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</row>
    <row r="706" spans="8:121"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</row>
    <row r="707" spans="8:121"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</row>
    <row r="708" spans="8:121"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</row>
    <row r="709" spans="8:121"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</row>
    <row r="710" spans="8:121"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</row>
    <row r="711" spans="8:121"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</row>
    <row r="712" spans="8:121"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</row>
    <row r="713" spans="8:121"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</row>
    <row r="714" spans="8:121"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</row>
    <row r="715" spans="8:121"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</row>
    <row r="716" spans="8:121"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</row>
    <row r="717" spans="8:121"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</row>
    <row r="718" spans="8:121"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</row>
    <row r="719" spans="8:121"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</row>
    <row r="720" spans="8:121"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</row>
    <row r="721" spans="8:121"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</row>
    <row r="722" spans="8:121"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</row>
    <row r="723" spans="8:121"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</row>
    <row r="724" spans="8:121"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</row>
    <row r="725" spans="8:121"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</row>
    <row r="726" spans="8:121"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</row>
    <row r="727" spans="8:121"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</row>
    <row r="728" spans="8:121"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</row>
    <row r="729" spans="8:121"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</row>
    <row r="730" spans="8:121"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</row>
    <row r="731" spans="8:121"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</row>
    <row r="732" spans="8:121"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</row>
    <row r="733" spans="8:121"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</row>
    <row r="734" spans="8:121"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</row>
    <row r="735" spans="8:121"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</row>
    <row r="736" spans="8:121"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</row>
    <row r="737" spans="8:121"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</row>
    <row r="738" spans="8:121"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</row>
    <row r="739" spans="8:121"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</row>
    <row r="740" spans="8:121"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</row>
    <row r="741" spans="8:121"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</row>
    <row r="742" spans="8:121"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</row>
    <row r="743" spans="8:121"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</row>
    <row r="744" spans="8:121"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</row>
    <row r="745" spans="8:121"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</row>
    <row r="746" spans="8:121"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</row>
    <row r="747" spans="8:121"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</row>
    <row r="748" spans="8:121"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</row>
    <row r="749" spans="8:121"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</row>
    <row r="750" spans="8:121"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</row>
    <row r="751" spans="8:121"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</row>
    <row r="752" spans="8:121"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</row>
    <row r="753" spans="8:121"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</row>
    <row r="754" spans="8:121"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</row>
    <row r="755" spans="8:121"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</row>
    <row r="756" spans="8:121"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</row>
    <row r="757" spans="8:121"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</row>
    <row r="758" spans="8:121"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</row>
    <row r="759" spans="8:121"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</row>
    <row r="760" spans="8:121"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</row>
    <row r="761" spans="8:121"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</row>
    <row r="762" spans="8:121"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</row>
    <row r="763" spans="8:121"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</row>
    <row r="764" spans="8:121"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</row>
    <row r="765" spans="8:121"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</row>
    <row r="766" spans="8:121"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</row>
    <row r="767" spans="8:121"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</row>
    <row r="768" spans="8:121"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</row>
    <row r="769" spans="8:121"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</row>
    <row r="770" spans="8:121"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</row>
    <row r="771" spans="8:121"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</row>
    <row r="772" spans="8:121"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</row>
    <row r="773" spans="8:121"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</row>
    <row r="774" spans="8:121"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</row>
    <row r="775" spans="8:121"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</row>
    <row r="776" spans="8:121"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</row>
    <row r="777" spans="8:121"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</row>
    <row r="778" spans="8:121"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</row>
    <row r="779" spans="8:121"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</row>
    <row r="780" spans="8:121"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</row>
    <row r="781" spans="8:121"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</row>
    <row r="782" spans="8:121"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</row>
    <row r="783" spans="8:121"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</row>
    <row r="784" spans="8:121"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</row>
    <row r="785" spans="8:121"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</row>
    <row r="786" spans="8:121"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</row>
    <row r="787" spans="8:121"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</row>
    <row r="788" spans="8:121"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</row>
    <row r="789" spans="8:121"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</row>
    <row r="790" spans="8:121"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</row>
    <row r="791" spans="8:121"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</row>
    <row r="792" spans="8:121"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</row>
    <row r="793" spans="8:121"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</row>
    <row r="794" spans="8:121"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</row>
    <row r="795" spans="8:121"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</row>
    <row r="796" spans="8:121"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</row>
    <row r="797" spans="8:121"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</row>
    <row r="798" spans="8:121"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</row>
    <row r="799" spans="8:121"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</row>
    <row r="800" spans="8:121"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</row>
    <row r="801" spans="8:121"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</row>
    <row r="802" spans="8:121"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</row>
    <row r="803" spans="8:121"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</row>
    <row r="804" spans="8:121"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</row>
    <row r="805" spans="8:121"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</row>
    <row r="806" spans="8:121"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</row>
    <row r="807" spans="8:121"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</row>
    <row r="808" spans="8:121"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</row>
    <row r="809" spans="8:121"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</row>
    <row r="810" spans="8:121"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</row>
    <row r="811" spans="8:121"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</row>
    <row r="812" spans="8:121"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</row>
    <row r="813" spans="8:121"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</row>
    <row r="814" spans="8:121"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</row>
    <row r="815" spans="8:121"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</row>
    <row r="816" spans="8:121"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</row>
    <row r="817" spans="8:121"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</row>
    <row r="818" spans="8:121"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</row>
    <row r="819" spans="8:121"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</row>
    <row r="820" spans="8:121"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</row>
    <row r="821" spans="8:121"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</row>
    <row r="822" spans="8:121"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</row>
    <row r="823" spans="8:121"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</row>
    <row r="824" spans="8:121"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</row>
    <row r="825" spans="8:121"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</row>
    <row r="826" spans="8:121"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</row>
    <row r="827" spans="8:121"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</row>
    <row r="828" spans="8:121"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</row>
    <row r="829" spans="8:121"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</row>
    <row r="830" spans="8:121"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</row>
    <row r="831" spans="8:121"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</row>
    <row r="832" spans="8:121"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</row>
    <row r="833" spans="8:121"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</row>
    <row r="834" spans="8:121"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</row>
    <row r="835" spans="8:121"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</row>
    <row r="836" spans="8:121"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</row>
    <row r="837" spans="8:121"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</row>
    <row r="838" spans="8:121"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</row>
    <row r="839" spans="8:121"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</row>
    <row r="840" spans="8:121"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</row>
    <row r="841" spans="8:121"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</row>
    <row r="842" spans="8:121"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</row>
    <row r="843" spans="8:121"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</row>
    <row r="844" spans="8:121"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</row>
    <row r="845" spans="8:121"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</row>
    <row r="846" spans="8:121"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</row>
    <row r="847" spans="8:121"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</row>
    <row r="848" spans="8:121"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</row>
    <row r="849" spans="8:121"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</row>
    <row r="850" spans="8:121"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</row>
    <row r="851" spans="8:121"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</row>
    <row r="852" spans="8:121"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</row>
    <row r="853" spans="8:121"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</row>
    <row r="854" spans="8:121"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</row>
    <row r="855" spans="8:121"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</row>
    <row r="856" spans="8:121"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</row>
    <row r="857" spans="8:121"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</row>
    <row r="858" spans="8:121"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</row>
    <row r="859" spans="8:121"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</row>
    <row r="860" spans="8:121"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</row>
    <row r="861" spans="8:121"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</row>
    <row r="862" spans="8:121"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</row>
    <row r="863" spans="8:121"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</row>
    <row r="864" spans="8:121"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</row>
    <row r="865" spans="8:121"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</row>
    <row r="866" spans="8:121"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</row>
    <row r="867" spans="8:121"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</row>
    <row r="868" spans="8:121"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</row>
    <row r="869" spans="8:121"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</row>
    <row r="870" spans="8:121"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</row>
    <row r="871" spans="8:121"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</row>
    <row r="872" spans="8:121"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</row>
    <row r="873" spans="8:121"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</row>
    <row r="874" spans="8:121"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</row>
    <row r="875" spans="8:121"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</row>
    <row r="876" spans="8:121"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</row>
    <row r="877" spans="8:121"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</row>
    <row r="878" spans="8:121"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</row>
    <row r="879" spans="8:121"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</row>
    <row r="880" spans="8:121"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</row>
    <row r="881" spans="8:121"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</row>
    <row r="882" spans="8:121"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</row>
    <row r="883" spans="8:121"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</row>
    <row r="884" spans="8:121"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</row>
    <row r="885" spans="8:121"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</row>
    <row r="886" spans="8:121"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</row>
    <row r="887" spans="8:121"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</row>
    <row r="888" spans="8:121"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</row>
    <row r="889" spans="8:121"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</row>
    <row r="890" spans="8:121"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</row>
    <row r="891" spans="8:121"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</row>
    <row r="892" spans="8:121"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</row>
    <row r="893" spans="8:121"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</row>
    <row r="894" spans="8:121"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</row>
    <row r="895" spans="8:121"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</row>
    <row r="896" spans="8:121"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</row>
    <row r="897" spans="8:121"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</row>
    <row r="898" spans="8:121"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</row>
    <row r="899" spans="8:121"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</row>
    <row r="900" spans="8:121"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</row>
    <row r="901" spans="8:121"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</row>
    <row r="902" spans="8:121"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</row>
    <row r="903" spans="8:121"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</row>
    <row r="904" spans="8:121"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</row>
    <row r="905" spans="8:121"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</row>
    <row r="906" spans="8:121"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</row>
    <row r="907" spans="8:121"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</row>
    <row r="908" spans="8:121"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</row>
    <row r="909" spans="8:121"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</row>
    <row r="910" spans="8:121"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</row>
    <row r="911" spans="8:121"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</row>
    <row r="912" spans="8:121"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</row>
    <row r="913" spans="8:121"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</row>
    <row r="914" spans="8:121"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</row>
    <row r="915" spans="8:121"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</row>
    <row r="916" spans="8:121"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</row>
    <row r="917" spans="8:121"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</row>
    <row r="918" spans="8:121"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</row>
    <row r="919" spans="8:121"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</row>
    <row r="920" spans="8:121"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</row>
    <row r="921" spans="8:121"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</row>
    <row r="922" spans="8:121"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</row>
    <row r="923" spans="8:121"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</row>
    <row r="924" spans="8:121"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</row>
    <row r="925" spans="8:121"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</row>
    <row r="926" spans="8:121"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</row>
    <row r="927" spans="8:121"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</row>
    <row r="928" spans="8:121"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</row>
    <row r="929" spans="8:121"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</row>
    <row r="930" spans="8:121"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</row>
    <row r="931" spans="8:121"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</row>
    <row r="932" spans="8:121"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</row>
    <row r="933" spans="8:121"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</row>
    <row r="934" spans="8:121"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</row>
    <row r="935" spans="8:121"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</row>
    <row r="936" spans="8:121"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</row>
    <row r="937" spans="8:121"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</row>
    <row r="938" spans="8:121"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</row>
    <row r="939" spans="8:121"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</row>
    <row r="940" spans="8:121"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</row>
    <row r="941" spans="8:121"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</row>
    <row r="942" spans="8:121"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</row>
    <row r="943" spans="8:121"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</row>
    <row r="944" spans="8:121"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</row>
    <row r="945" spans="8:121"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</row>
    <row r="946" spans="8:121"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</row>
    <row r="947" spans="8:121"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</row>
    <row r="948" spans="8:121"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</row>
    <row r="949" spans="8:121"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</row>
    <row r="950" spans="8:121"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</row>
    <row r="951" spans="8:121"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</row>
    <row r="952" spans="8:121"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</row>
    <row r="953" spans="8:121"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</row>
    <row r="954" spans="8:121"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</row>
    <row r="955" spans="8:121"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</row>
    <row r="956" spans="8:121"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</row>
    <row r="957" spans="8:121"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</row>
    <row r="958" spans="8:121"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</row>
    <row r="959" spans="8:121"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</row>
    <row r="960" spans="8:121"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</row>
    <row r="961" spans="8:121"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</row>
    <row r="962" spans="8:121"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</row>
    <row r="963" spans="8:121"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</row>
    <row r="964" spans="8:121"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</row>
    <row r="965" spans="8:121"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</row>
    <row r="966" spans="8:121"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</row>
    <row r="967" spans="8:121"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</row>
    <row r="968" spans="8:121"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</row>
    <row r="969" spans="8:121"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</row>
    <row r="970" spans="8:121"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</row>
    <row r="971" spans="8:121"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</row>
    <row r="972" spans="8:121"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</row>
    <row r="973" spans="8:121"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</row>
    <row r="974" spans="8:121"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</row>
    <row r="975" spans="8:121"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</row>
    <row r="976" spans="8:121"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</row>
    <row r="977" spans="8:121"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</row>
    <row r="978" spans="8:121"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</row>
    <row r="979" spans="8:121"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</row>
    <row r="980" spans="8:121"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</row>
    <row r="981" spans="8:121"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</row>
    <row r="982" spans="8:121"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</row>
    <row r="983" spans="8:121"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</row>
    <row r="984" spans="8:121"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</row>
    <row r="985" spans="8:121"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</row>
    <row r="986" spans="8:121"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</row>
    <row r="987" spans="8:121"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</row>
    <row r="988" spans="8:121"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</row>
    <row r="989" spans="8:121"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</row>
    <row r="990" spans="8:121"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</row>
    <row r="991" spans="8:121"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</row>
    <row r="992" spans="8:121"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</row>
    <row r="993" spans="8:121"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</row>
    <row r="994" spans="8:121"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</row>
    <row r="995" spans="8:121"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</row>
    <row r="996" spans="8:121"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</row>
    <row r="997" spans="8:121"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</row>
    <row r="998" spans="8:121"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</row>
    <row r="999" spans="8:121"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</row>
    <row r="1000" spans="8:121"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</row>
    <row r="1001" spans="8:121"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</row>
    <row r="1002" spans="8:121"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</row>
    <row r="1003" spans="8:121"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</row>
    <row r="1004" spans="8:121"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</row>
    <row r="1005" spans="8:121"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</row>
    <row r="1006" spans="8:121"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</row>
    <row r="1007" spans="8:121"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</row>
    <row r="1008" spans="8:121"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</row>
    <row r="1009" spans="8:121"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</row>
    <row r="1010" spans="8:121"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</row>
    <row r="1011" spans="8:121"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</row>
    <row r="1012" spans="8:121"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</row>
    <row r="1013" spans="8:121"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</row>
    <row r="1014" spans="8:121"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</row>
    <row r="1015" spans="8:121"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</row>
    <row r="1016" spans="8:121"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</row>
    <row r="1017" spans="8:121"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</row>
    <row r="1018" spans="8:121"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</row>
    <row r="1019" spans="8:121"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</row>
    <row r="1020" spans="8:121"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</row>
    <row r="1021" spans="8:121"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</row>
    <row r="1022" spans="8:121"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</row>
    <row r="1023" spans="8:121"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</row>
    <row r="1024" spans="8:121"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</row>
    <row r="1025" spans="8:121"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</row>
    <row r="1026" spans="8:121"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</row>
    <row r="1027" spans="8:121"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</row>
    <row r="1028" spans="8:121"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</row>
    <row r="1029" spans="8:121"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</row>
    <row r="1030" spans="8:121"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</row>
    <row r="1031" spans="8:121"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</row>
    <row r="1032" spans="8:121"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</row>
    <row r="1033" spans="8:121"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</row>
    <row r="1034" spans="8:121"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</row>
    <row r="1035" spans="8:121"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</row>
    <row r="1036" spans="8:121"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</row>
    <row r="1037" spans="8:121"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</row>
    <row r="1038" spans="8:121"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</row>
    <row r="1039" spans="8:121"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</row>
    <row r="1040" spans="8:121"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</row>
    <row r="1041" spans="8:121"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</row>
    <row r="1042" spans="8:121"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</row>
    <row r="1043" spans="8:121"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</row>
    <row r="1044" spans="8:121"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</row>
    <row r="1045" spans="8:121"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</row>
    <row r="1046" spans="8:121"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</row>
    <row r="1047" spans="8:121"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</row>
    <row r="1048" spans="8:121"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</row>
    <row r="1049" spans="8:121"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</row>
    <row r="1050" spans="8:121"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</row>
    <row r="1051" spans="8:121"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</row>
    <row r="1052" spans="8:121"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</row>
    <row r="1053" spans="8:121"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</row>
    <row r="1054" spans="8:121"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</row>
    <row r="1055" spans="8:121"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</row>
    <row r="1056" spans="8:121"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</row>
    <row r="1057" spans="8:121"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</row>
    <row r="1058" spans="8:121"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</row>
    <row r="1059" spans="8:121"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</row>
    <row r="1060" spans="8:121"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</row>
    <row r="1061" spans="8:121"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</row>
    <row r="1062" spans="8:121"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</row>
    <row r="1063" spans="8:121"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</row>
    <row r="1064" spans="8:121"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</row>
    <row r="1065" spans="8:121"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</row>
    <row r="1066" spans="8:121"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</row>
    <row r="1067" spans="8:121"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</row>
    <row r="1068" spans="8:121"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</row>
    <row r="1069" spans="8:121"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</row>
    <row r="1070" spans="8:121"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</row>
    <row r="1071" spans="8:121"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</row>
    <row r="1072" spans="8:121"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</row>
    <row r="1073" spans="8:121"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</row>
    <row r="1074" spans="8:121"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</row>
    <row r="1075" spans="8:121"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</row>
    <row r="1076" spans="8:121"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</row>
    <row r="1077" spans="8:121"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</row>
    <row r="1078" spans="8:121"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</row>
    <row r="1079" spans="8:121"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</row>
    <row r="1080" spans="8:121"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</row>
    <row r="1081" spans="8:121"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</row>
    <row r="1082" spans="8:121"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</row>
    <row r="1083" spans="8:121"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</row>
    <row r="1084" spans="8:121"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</row>
    <row r="1085" spans="8:121"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</row>
    <row r="1086" spans="8:121"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</row>
    <row r="1087" spans="8:121"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</row>
    <row r="1088" spans="8:121"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</row>
    <row r="1089" spans="8:121"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</row>
    <row r="1090" spans="8:121"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</row>
    <row r="1091" spans="8:121"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</row>
    <row r="1092" spans="8:121"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</row>
    <row r="1093" spans="8:121"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</row>
    <row r="1094" spans="8:121"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</row>
    <row r="1095" spans="8:121"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</row>
    <row r="1096" spans="8:121"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</row>
    <row r="1097" spans="8:121"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</row>
    <row r="1098" spans="8:121"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</row>
    <row r="1099" spans="8:121"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</row>
    <row r="1100" spans="8:121"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</row>
    <row r="1101" spans="8:121"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</row>
    <row r="1102" spans="8:121"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</row>
    <row r="1103" spans="8:121"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</row>
    <row r="1104" spans="8:121"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</row>
    <row r="1105" spans="8:121"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</row>
    <row r="1106" spans="8:121"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</row>
    <row r="1107" spans="8:121"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</row>
    <row r="1108" spans="8:121"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</row>
    <row r="1109" spans="8:121"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</row>
    <row r="1110" spans="8:121"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</row>
    <row r="1111" spans="8:121"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</row>
    <row r="1112" spans="8:121"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</row>
    <row r="1113" spans="8:121"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</row>
    <row r="1114" spans="8:121"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</row>
    <row r="1115" spans="8:121"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</row>
    <row r="1116" spans="8:121"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</row>
    <row r="1117" spans="8:121"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</row>
    <row r="1118" spans="8:121"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</row>
    <row r="1119" spans="8:121"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</row>
    <row r="1120" spans="8:121"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</row>
    <row r="1121" spans="8:121"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</row>
    <row r="1122" spans="8:121"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</row>
    <row r="1123" spans="8:121"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</row>
    <row r="1124" spans="8:121"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</row>
    <row r="1125" spans="8:121"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</row>
    <row r="1126" spans="8:121"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</row>
    <row r="1127" spans="8:121"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</row>
    <row r="1128" spans="8:121"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</row>
    <row r="1129" spans="8:121"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</row>
    <row r="1130" spans="8:121"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</row>
    <row r="1131" spans="8:121"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</row>
    <row r="1132" spans="8:121"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</row>
    <row r="1133" spans="8:121"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</row>
    <row r="1134" spans="8:121"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</row>
    <row r="1135" spans="8:121"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</row>
    <row r="1136" spans="8:121"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</row>
    <row r="1137" spans="8:121"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</row>
    <row r="1138" spans="8:121"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</row>
    <row r="1139" spans="8:121"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</row>
    <row r="1140" spans="8:121"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</row>
    <row r="1141" spans="8:121"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</row>
    <row r="1142" spans="8:121"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</row>
    <row r="1143" spans="8:121"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</row>
    <row r="1144" spans="8:121"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</row>
    <row r="1145" spans="8:121"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</row>
    <row r="1146" spans="8:121"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</row>
    <row r="1147" spans="8:121"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</row>
    <row r="1148" spans="8:121"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</row>
    <row r="1149" spans="8:121"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</row>
    <row r="1150" spans="8:121"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</row>
    <row r="1151" spans="8:121"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</row>
    <row r="1152" spans="8:121"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</row>
    <row r="1153" spans="8:121"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</row>
    <row r="1154" spans="8:121"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</row>
    <row r="1155" spans="8:121"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</row>
    <row r="1156" spans="8:121"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</row>
    <row r="1157" spans="8:121"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</row>
    <row r="1158" spans="8:121"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</row>
    <row r="1159" spans="8:121"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</row>
    <row r="1160" spans="8:121"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</row>
    <row r="1161" spans="8:121"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</row>
    <row r="1162" spans="8:121"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</row>
    <row r="1163" spans="8:121"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</row>
    <row r="1164" spans="8:121"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</row>
    <row r="1165" spans="8:121"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</row>
    <row r="1166" spans="8:121"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</row>
    <row r="1167" spans="8:121"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</row>
    <row r="1168" spans="8:121"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</row>
    <row r="1169" spans="8:121"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</row>
    <row r="1170" spans="8:121"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</row>
    <row r="1171" spans="8:121"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</row>
    <row r="1172" spans="8:121"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</row>
    <row r="1173" spans="8:121"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</row>
    <row r="1174" spans="8:121"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</row>
    <row r="1175" spans="8:121"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</row>
    <row r="1176" spans="8:121"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</row>
    <row r="1177" spans="8:121"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</row>
    <row r="1178" spans="8:121"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</row>
    <row r="1179" spans="8:121"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</row>
    <row r="1180" spans="8:121"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</row>
    <row r="1181" spans="8:121"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</row>
    <row r="1182" spans="8:121"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</row>
    <row r="1183" spans="8:121"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</row>
    <row r="1184" spans="8:121"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</row>
    <row r="1185" spans="8:121"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</row>
    <row r="1186" spans="8:121"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</row>
    <row r="1187" spans="8:121"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</row>
    <row r="1188" spans="8:121"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</row>
    <row r="1189" spans="8:121"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</row>
    <row r="1190" spans="8:121"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</row>
    <row r="1191" spans="8:121"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</row>
    <row r="1192" spans="8:121"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</row>
    <row r="1193" spans="8:121"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</row>
    <row r="1194" spans="8:121"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</row>
    <row r="1195" spans="8:121"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</row>
    <row r="1196" spans="8:121"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</row>
    <row r="1197" spans="8:121"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</row>
    <row r="1198" spans="8:121"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</row>
    <row r="1199" spans="8:121"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</row>
    <row r="1200" spans="8:121"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</row>
  </sheetData>
  <mergeCells count="12">
    <mergeCell ref="C9:D9"/>
    <mergeCell ref="E9:F9"/>
    <mergeCell ref="A39:C39"/>
    <mergeCell ref="A40:B40"/>
    <mergeCell ref="A3:G3"/>
    <mergeCell ref="A4:G4"/>
    <mergeCell ref="A5:G5"/>
    <mergeCell ref="A6:G6"/>
    <mergeCell ref="A8:A10"/>
    <mergeCell ref="B8:D8"/>
    <mergeCell ref="E8:G8"/>
    <mergeCell ref="B9:B10"/>
  </mergeCells>
  <pageMargins left="0.74803149606299213" right="0.74803149606299213" top="0.98425196850393704" bottom="0.98425196850393704" header="0" footer="0"/>
  <pageSetup scale="8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6"/>
  <sheetViews>
    <sheetView showGridLines="0" workbookViewId="0">
      <selection activeCell="F23" sqref="F23"/>
    </sheetView>
  </sheetViews>
  <sheetFormatPr baseColWidth="10" defaultRowHeight="15"/>
  <cols>
    <col min="1" max="1" width="29.85546875" customWidth="1"/>
    <col min="2" max="2" width="11.7109375" bestFit="1" customWidth="1"/>
    <col min="4" max="4" width="11.7109375" bestFit="1" customWidth="1"/>
  </cols>
  <sheetData>
    <row r="1" spans="1:7">
      <c r="A1" s="3" t="s">
        <v>170</v>
      </c>
      <c r="B1" s="3"/>
      <c r="C1" s="3"/>
      <c r="D1" s="3"/>
      <c r="E1" s="3"/>
      <c r="F1" s="3"/>
      <c r="G1" s="3"/>
    </row>
    <row r="2" spans="1:7">
      <c r="A2" s="3" t="str">
        <f>'INGR 4 '!A2:G2</f>
        <v>DEL 1 DE ENERO AL 31 DE MARZO DE 2016</v>
      </c>
      <c r="B2" s="3"/>
      <c r="C2" s="3"/>
      <c r="D2" s="3"/>
      <c r="E2" s="3"/>
      <c r="F2" s="3"/>
      <c r="G2" s="3"/>
    </row>
    <row r="3" spans="1:7">
      <c r="A3" s="4" t="s">
        <v>50</v>
      </c>
      <c r="B3" s="4"/>
      <c r="C3" s="4"/>
      <c r="D3" s="4"/>
      <c r="E3" s="4"/>
      <c r="F3" s="4"/>
      <c r="G3" s="4"/>
    </row>
    <row r="4" spans="1:7">
      <c r="A4" s="5"/>
      <c r="B4" s="6"/>
      <c r="C4" s="6"/>
      <c r="D4" s="6"/>
      <c r="E4" s="6"/>
      <c r="F4" s="6"/>
      <c r="G4" s="6"/>
    </row>
    <row r="5" spans="1:7">
      <c r="A5" s="7" t="s">
        <v>3</v>
      </c>
      <c r="B5" s="8" t="s">
        <v>4</v>
      </c>
      <c r="C5" s="9"/>
      <c r="D5" s="10"/>
      <c r="E5" s="11" t="s">
        <v>5</v>
      </c>
      <c r="F5" s="9"/>
      <c r="G5" s="12"/>
    </row>
    <row r="6" spans="1:7" ht="15" customHeight="1">
      <c r="A6" s="13"/>
      <c r="B6" s="14" t="s">
        <v>6</v>
      </c>
      <c r="C6" s="15" t="s">
        <v>7</v>
      </c>
      <c r="D6" s="10"/>
      <c r="E6" s="11" t="s">
        <v>8</v>
      </c>
      <c r="F6" s="10"/>
      <c r="G6" s="16">
        <v>2015</v>
      </c>
    </row>
    <row r="7" spans="1:7">
      <c r="A7" s="17"/>
      <c r="B7" s="18"/>
      <c r="C7" s="19" t="s">
        <v>9</v>
      </c>
      <c r="D7" s="20" t="s">
        <v>10</v>
      </c>
      <c r="E7" s="20" t="s">
        <v>11</v>
      </c>
      <c r="F7" s="19" t="s">
        <v>12</v>
      </c>
      <c r="G7" s="21" t="s">
        <v>13</v>
      </c>
    </row>
    <row r="8" spans="1:7">
      <c r="A8" s="60" t="s">
        <v>151</v>
      </c>
      <c r="B8" s="272">
        <f>B9+B10+B11+B12+B13</f>
        <v>3935311361</v>
      </c>
      <c r="C8" s="272">
        <f t="shared" ref="C8" si="0">C9+C10+C11+C12+C13</f>
        <v>4063238994</v>
      </c>
      <c r="D8" s="272">
        <f>D9+D10+D11+D12+D13</f>
        <v>3694089614</v>
      </c>
      <c r="E8" s="272">
        <f>SUM(E9:E13)</f>
        <v>-369149380</v>
      </c>
      <c r="F8" s="273">
        <f>(D8*100/C8)-100</f>
        <v>-9.0851013328309307</v>
      </c>
      <c r="G8" s="25">
        <f>(D8/1.0286)/B8*100-100</f>
        <v>-8.7397178085793996</v>
      </c>
    </row>
    <row r="9" spans="1:7">
      <c r="A9" s="55" t="s">
        <v>152</v>
      </c>
      <c r="B9" s="275">
        <v>3274015213</v>
      </c>
      <c r="C9" s="275">
        <v>3397707757</v>
      </c>
      <c r="D9" s="276">
        <v>3072334222</v>
      </c>
      <c r="E9" s="275">
        <f>D9-C9</f>
        <v>-325373535</v>
      </c>
      <c r="F9" s="277">
        <f>(D9*100/C9)-100</f>
        <v>-9.576266067311451</v>
      </c>
      <c r="G9" s="40">
        <f t="shared" ref="G9:G13" si="1">(D9/1.0286)/B9*100-100</f>
        <v>-8.7692499662824304</v>
      </c>
    </row>
    <row r="10" spans="1:7">
      <c r="A10" s="55" t="s">
        <v>153</v>
      </c>
      <c r="B10" s="275">
        <v>303852574</v>
      </c>
      <c r="C10" s="275">
        <v>306085710</v>
      </c>
      <c r="D10" s="276">
        <v>290387766</v>
      </c>
      <c r="E10" s="275">
        <f t="shared" ref="E10:E13" si="2">D10-C10</f>
        <v>-15697944</v>
      </c>
      <c r="F10" s="277">
        <f t="shared" ref="F10:F13" si="3">(D10*100/C10)-100</f>
        <v>-5.1286105450659534</v>
      </c>
      <c r="G10" s="40">
        <f t="shared" si="1"/>
        <v>-7.0886274202494661</v>
      </c>
    </row>
    <row r="11" spans="1:7">
      <c r="A11" s="55" t="s">
        <v>154</v>
      </c>
      <c r="B11" s="275">
        <v>52462239</v>
      </c>
      <c r="C11" s="275">
        <v>54613165</v>
      </c>
      <c r="D11" s="276">
        <v>47786183</v>
      </c>
      <c r="E11" s="275">
        <f t="shared" si="2"/>
        <v>-6826982</v>
      </c>
      <c r="F11" s="277">
        <f t="shared" si="3"/>
        <v>-12.500615922918954</v>
      </c>
      <c r="G11" s="40">
        <f t="shared" si="1"/>
        <v>-11.445833370346293</v>
      </c>
    </row>
    <row r="12" spans="1:7">
      <c r="A12" s="55" t="s">
        <v>155</v>
      </c>
      <c r="B12" s="275">
        <v>163966701</v>
      </c>
      <c r="C12" s="275">
        <v>172295084</v>
      </c>
      <c r="D12" s="276">
        <v>149012409</v>
      </c>
      <c r="E12" s="275">
        <f t="shared" si="2"/>
        <v>-23282675</v>
      </c>
      <c r="F12" s="277">
        <f t="shared" si="3"/>
        <v>-13.513255549415447</v>
      </c>
      <c r="G12" s="40">
        <f t="shared" si="1"/>
        <v>-11.647212275390146</v>
      </c>
    </row>
    <row r="13" spans="1:7">
      <c r="A13" s="55" t="s">
        <v>156</v>
      </c>
      <c r="B13" s="278">
        <v>141014634</v>
      </c>
      <c r="C13" s="275">
        <v>132537278</v>
      </c>
      <c r="D13" s="276">
        <v>134569034</v>
      </c>
      <c r="E13" s="275">
        <f t="shared" si="2"/>
        <v>2031756</v>
      </c>
      <c r="F13" s="279">
        <f t="shared" si="3"/>
        <v>1.5329694638816989</v>
      </c>
      <c r="G13" s="295">
        <f t="shared" si="1"/>
        <v>-7.2242593033757174</v>
      </c>
    </row>
    <row r="14" spans="1:7">
      <c r="A14" s="287"/>
      <c r="B14" s="288"/>
      <c r="C14" s="288"/>
      <c r="D14" s="288"/>
      <c r="E14" s="288"/>
      <c r="F14" s="289"/>
      <c r="G14" s="290"/>
    </row>
    <row r="15" spans="1:7">
      <c r="A15" s="144" t="s">
        <v>33</v>
      </c>
      <c r="B15" s="144"/>
      <c r="C15" s="144"/>
      <c r="D15" s="145"/>
      <c r="E15" s="145"/>
      <c r="F15" s="145"/>
      <c r="G15" s="291"/>
    </row>
    <row r="16" spans="1:7">
      <c r="A16" s="146"/>
      <c r="B16" s="146"/>
      <c r="C16" s="5"/>
      <c r="D16" s="5"/>
      <c r="E16" s="5"/>
      <c r="F16" s="5"/>
      <c r="G16" s="5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0866141732283472" right="0.70866141732283472" top="0.74803149606299213" bottom="0.74803149606299213" header="0.31496062992125984" footer="0.31496062992125984"/>
  <pageSetup scale="90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21"/>
  <sheetViews>
    <sheetView showGridLines="0" workbookViewId="0">
      <selection activeCell="I1" sqref="I1"/>
    </sheetView>
  </sheetViews>
  <sheetFormatPr baseColWidth="10" defaultRowHeight="15"/>
  <cols>
    <col min="1" max="1" width="34.42578125" customWidth="1"/>
    <col min="2" max="3" width="11.7109375" bestFit="1" customWidth="1"/>
    <col min="4" max="4" width="11.85546875" customWidth="1"/>
  </cols>
  <sheetData>
    <row r="1" spans="1:7">
      <c r="A1" s="296" t="s">
        <v>157</v>
      </c>
      <c r="B1" s="296"/>
      <c r="C1" s="296"/>
      <c r="D1" s="296"/>
      <c r="E1" s="296"/>
      <c r="F1" s="296"/>
      <c r="G1" s="296"/>
    </row>
    <row r="2" spans="1:7">
      <c r="A2" s="3" t="s">
        <v>1</v>
      </c>
      <c r="B2" s="3"/>
      <c r="C2" s="3"/>
      <c r="D2" s="3"/>
      <c r="E2" s="3"/>
      <c r="F2" s="3"/>
      <c r="G2" s="3"/>
    </row>
    <row r="3" spans="1:7">
      <c r="A3" s="297" t="s">
        <v>171</v>
      </c>
      <c r="B3" s="297"/>
      <c r="C3" s="297"/>
      <c r="D3" s="297"/>
      <c r="E3" s="297"/>
      <c r="F3" s="297"/>
      <c r="G3" s="297"/>
    </row>
    <row r="4" spans="1:7">
      <c r="A4" s="298"/>
      <c r="B4" s="299"/>
      <c r="C4" s="299"/>
      <c r="D4" s="299"/>
      <c r="E4" s="299"/>
      <c r="F4" s="299"/>
      <c r="G4" s="299"/>
    </row>
    <row r="5" spans="1:7">
      <c r="A5" s="7" t="s">
        <v>3</v>
      </c>
      <c r="B5" s="8" t="s">
        <v>4</v>
      </c>
      <c r="C5" s="9"/>
      <c r="D5" s="10"/>
      <c r="E5" s="11" t="s">
        <v>5</v>
      </c>
      <c r="F5" s="9"/>
      <c r="G5" s="12"/>
    </row>
    <row r="6" spans="1:7" ht="15" customHeight="1">
      <c r="A6" s="13"/>
      <c r="B6" s="14" t="s">
        <v>6</v>
      </c>
      <c r="C6" s="15" t="s">
        <v>7</v>
      </c>
      <c r="D6" s="300"/>
      <c r="E6" s="11" t="s">
        <v>8</v>
      </c>
      <c r="F6" s="10"/>
      <c r="G6" s="16">
        <v>2015</v>
      </c>
    </row>
    <row r="7" spans="1:7">
      <c r="A7" s="17"/>
      <c r="B7" s="301"/>
      <c r="C7" s="19" t="s">
        <v>9</v>
      </c>
      <c r="D7" s="20" t="s">
        <v>10</v>
      </c>
      <c r="E7" s="20" t="s">
        <v>11</v>
      </c>
      <c r="F7" s="19" t="s">
        <v>12</v>
      </c>
      <c r="G7" s="21" t="s">
        <v>13</v>
      </c>
    </row>
    <row r="8" spans="1:7">
      <c r="A8" s="302" t="s">
        <v>157</v>
      </c>
      <c r="B8" s="303">
        <f>SUM(B9,B10,B11,B14,B15,B16,B17,B18)</f>
        <v>8827758909</v>
      </c>
      <c r="C8" s="303">
        <f>SUM(C9,C10,C11,C14,C15,C16,C17,C18)</f>
        <v>9775065426</v>
      </c>
      <c r="D8" s="303">
        <f>SUM(D9,D10,D11,D14,D15,D16,D17,D18)</f>
        <v>6499876533</v>
      </c>
      <c r="E8" s="303">
        <f>SUM(E9,E10,E11,E14,E15,E16,E17,E18)</f>
        <v>-3275188893</v>
      </c>
      <c r="F8" s="304">
        <f>(D8*100/C8)-100</f>
        <v>-33.505544467135309</v>
      </c>
      <c r="G8" s="305">
        <f>(D8/1.0286)/B8*100-100</f>
        <v>-28.417292086129692</v>
      </c>
    </row>
    <row r="9" spans="1:7" ht="32.25" customHeight="1">
      <c r="A9" s="55" t="s">
        <v>158</v>
      </c>
      <c r="B9" s="306">
        <v>5178399002</v>
      </c>
      <c r="C9" s="306">
        <v>5874121854</v>
      </c>
      <c r="D9" s="307">
        <v>2493255585</v>
      </c>
      <c r="E9" s="308">
        <f>D9-C9</f>
        <v>-3380866269</v>
      </c>
      <c r="F9" s="309">
        <f t="shared" ref="F9:F18" si="0">(D9*100/C9)-100</f>
        <v>-57.55526277851709</v>
      </c>
      <c r="G9" s="310">
        <f t="shared" ref="G9:G18" si="1">(D9/1.0286)/B9*100-100</f>
        <v>-53.191495034284685</v>
      </c>
    </row>
    <row r="10" spans="1:7" ht="32.25" customHeight="1">
      <c r="A10" s="311" t="s">
        <v>159</v>
      </c>
      <c r="B10" s="306">
        <v>895419667</v>
      </c>
      <c r="C10" s="306">
        <v>993268886</v>
      </c>
      <c r="D10" s="307">
        <v>1068964249</v>
      </c>
      <c r="E10" s="308">
        <f>D10-C10</f>
        <v>75695363</v>
      </c>
      <c r="F10" s="309">
        <f t="shared" si="0"/>
        <v>7.6208329956688061</v>
      </c>
      <c r="G10" s="310">
        <f t="shared" si="1"/>
        <v>16.061995074261119</v>
      </c>
    </row>
    <row r="11" spans="1:7" ht="32.25" customHeight="1">
      <c r="A11" s="311" t="s">
        <v>160</v>
      </c>
      <c r="B11" s="312">
        <f>+B12+B13</f>
        <v>1708190148</v>
      </c>
      <c r="C11" s="312">
        <f t="shared" ref="C11:D11" si="2">+C12+C13</f>
        <v>1805595810</v>
      </c>
      <c r="D11" s="312">
        <f t="shared" si="2"/>
        <v>1803467649</v>
      </c>
      <c r="E11" s="313">
        <f>SUM(E12:E13)</f>
        <v>-2128161</v>
      </c>
      <c r="F11" s="309">
        <f>(D11*100/C11)-100</f>
        <v>-0.11786475069412461</v>
      </c>
      <c r="G11" s="310">
        <f t="shared" si="1"/>
        <v>2.6421223693007505</v>
      </c>
    </row>
    <row r="12" spans="1:7" ht="19.5" customHeight="1">
      <c r="A12" s="311" t="s">
        <v>161</v>
      </c>
      <c r="B12" s="314">
        <v>1501132704</v>
      </c>
      <c r="C12" s="314">
        <v>1586731386</v>
      </c>
      <c r="D12" s="315">
        <v>1584861189</v>
      </c>
      <c r="E12" s="316">
        <f>D12-C12</f>
        <v>-1870197</v>
      </c>
      <c r="F12" s="309">
        <f t="shared" si="0"/>
        <v>-0.11786475117975215</v>
      </c>
      <c r="G12" s="310">
        <f t="shared" si="1"/>
        <v>2.6421223874036173</v>
      </c>
    </row>
    <row r="13" spans="1:7" ht="19.5" customHeight="1">
      <c r="A13" s="311" t="s">
        <v>162</v>
      </c>
      <c r="B13" s="314">
        <v>207057444</v>
      </c>
      <c r="C13" s="314">
        <v>218864424</v>
      </c>
      <c r="D13" s="315">
        <v>218606460</v>
      </c>
      <c r="E13" s="316">
        <f>D13-C13</f>
        <v>-257964</v>
      </c>
      <c r="F13" s="309">
        <f t="shared" si="0"/>
        <v>-0.11786474717334272</v>
      </c>
      <c r="G13" s="310">
        <f t="shared" si="1"/>
        <v>2.6421222380580218</v>
      </c>
    </row>
    <row r="14" spans="1:7" ht="32.25" customHeight="1">
      <c r="A14" s="311" t="s">
        <v>163</v>
      </c>
      <c r="B14" s="306">
        <v>488360232</v>
      </c>
      <c r="C14" s="306">
        <v>511383966</v>
      </c>
      <c r="D14" s="317">
        <v>510033432</v>
      </c>
      <c r="E14" s="307">
        <f>D14-C14</f>
        <v>-1350534</v>
      </c>
      <c r="F14" s="309">
        <f t="shared" si="0"/>
        <v>-0.26409392741891224</v>
      </c>
      <c r="G14" s="310">
        <f t="shared" si="1"/>
        <v>1.5340788433096719</v>
      </c>
    </row>
    <row r="15" spans="1:7" ht="32.25" customHeight="1">
      <c r="A15" s="311" t="s">
        <v>164</v>
      </c>
      <c r="B15" s="306">
        <v>134458719</v>
      </c>
      <c r="C15" s="306">
        <v>141643311</v>
      </c>
      <c r="D15" s="317">
        <v>192727056</v>
      </c>
      <c r="E15" s="307">
        <f t="shared" ref="E15:E18" si="3">D15-C15</f>
        <v>51083745</v>
      </c>
      <c r="F15" s="309">
        <f t="shared" si="0"/>
        <v>36.065059930715677</v>
      </c>
      <c r="G15" s="310">
        <f t="shared" si="1"/>
        <v>39.35007218911241</v>
      </c>
    </row>
    <row r="16" spans="1:7" ht="32.25" customHeight="1">
      <c r="A16" s="311" t="s">
        <v>165</v>
      </c>
      <c r="B16" s="306">
        <v>33801762</v>
      </c>
      <c r="C16" s="306">
        <v>35111779</v>
      </c>
      <c r="D16" s="317">
        <v>35749892</v>
      </c>
      <c r="E16" s="307">
        <f t="shared" si="3"/>
        <v>638113</v>
      </c>
      <c r="F16" s="309">
        <f t="shared" si="0"/>
        <v>1.8173758726380669</v>
      </c>
      <c r="G16" s="310">
        <f t="shared" si="1"/>
        <v>2.8226694321435133</v>
      </c>
    </row>
    <row r="17" spans="1:7" ht="32.25" customHeight="1">
      <c r="A17" s="311" t="s">
        <v>166</v>
      </c>
      <c r="B17" s="306">
        <v>78023703</v>
      </c>
      <c r="C17" s="306">
        <v>79985565</v>
      </c>
      <c r="D17" s="318">
        <v>66401601</v>
      </c>
      <c r="E17" s="307">
        <f t="shared" si="3"/>
        <v>-13583964</v>
      </c>
      <c r="F17" s="309">
        <f t="shared" si="0"/>
        <v>-16.983019373558221</v>
      </c>
      <c r="G17" s="310">
        <f t="shared" si="1"/>
        <v>-17.26191349822102</v>
      </c>
    </row>
    <row r="18" spans="1:7" ht="32.25" customHeight="1">
      <c r="A18" s="319" t="s">
        <v>167</v>
      </c>
      <c r="B18" s="320">
        <v>311105676</v>
      </c>
      <c r="C18" s="320">
        <v>333954255</v>
      </c>
      <c r="D18" s="321">
        <v>329277069</v>
      </c>
      <c r="E18" s="322">
        <f t="shared" si="3"/>
        <v>-4677186</v>
      </c>
      <c r="F18" s="323">
        <f t="shared" si="0"/>
        <v>-1.4005469102347519</v>
      </c>
      <c r="G18" s="324">
        <f t="shared" si="1"/>
        <v>2.898023462474498</v>
      </c>
    </row>
    <row r="19" spans="1:7">
      <c r="A19" s="325"/>
      <c r="B19" s="325"/>
      <c r="C19" s="325"/>
      <c r="D19" s="325"/>
      <c r="E19" s="325"/>
      <c r="F19" s="326"/>
      <c r="G19" s="326"/>
    </row>
    <row r="20" spans="1:7">
      <c r="A20" s="327" t="s">
        <v>33</v>
      </c>
      <c r="B20" s="327"/>
      <c r="C20" s="328"/>
      <c r="D20" s="329"/>
      <c r="E20" s="329"/>
      <c r="F20" s="329"/>
      <c r="G20" s="298"/>
    </row>
    <row r="21" spans="1:7">
      <c r="A21" s="328"/>
      <c r="B21" s="298"/>
      <c r="C21" s="298"/>
      <c r="D21" s="298"/>
      <c r="E21" s="298"/>
      <c r="F21" s="298"/>
      <c r="G21" s="298"/>
    </row>
  </sheetData>
  <mergeCells count="10">
    <mergeCell ref="A20:B20"/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0866141732283472" right="0.70866141732283472" top="0.74803149606299213" bottom="0.74803149606299213" header="0.31496062992125984" footer="0.31496062992125984"/>
  <pageSetup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M43"/>
  <sheetViews>
    <sheetView showGridLines="0" zoomScaleNormal="100" workbookViewId="0">
      <selection activeCell="F17" sqref="F17"/>
    </sheetView>
  </sheetViews>
  <sheetFormatPr baseColWidth="10" defaultRowHeight="12.75"/>
  <cols>
    <col min="1" max="1" width="75.28515625" style="372" customWidth="1"/>
    <col min="2" max="2" width="16.85546875" style="346" customWidth="1"/>
    <col min="3" max="3" width="9.28515625" style="346" customWidth="1"/>
    <col min="4" max="4" width="2.7109375" style="346" customWidth="1"/>
    <col min="5" max="5" width="16.85546875" style="347" bestFit="1" customWidth="1"/>
    <col min="6" max="6" width="16.5703125" style="347" bestFit="1" customWidth="1"/>
    <col min="7" max="7" width="14.85546875" style="347" bestFit="1" customWidth="1"/>
    <col min="8" max="8" width="11.42578125" style="347"/>
    <col min="9" max="9" width="23.7109375" style="347" customWidth="1"/>
    <col min="10" max="12" width="11.42578125" style="347"/>
    <col min="13" max="13" width="40.28515625" style="347" customWidth="1"/>
    <col min="14" max="14" width="11.42578125" style="347"/>
    <col min="15" max="15" width="7.28515625" style="347" customWidth="1"/>
    <col min="16" max="169" width="11.42578125" style="347"/>
    <col min="170" max="16384" width="11.42578125" style="346"/>
  </cols>
  <sheetData>
    <row r="1" spans="1:169">
      <c r="A1" s="345" t="s">
        <v>168</v>
      </c>
      <c r="B1" s="345"/>
      <c r="C1" s="345"/>
    </row>
    <row r="2" spans="1:169">
      <c r="A2" s="345" t="s">
        <v>1</v>
      </c>
      <c r="B2" s="345"/>
      <c r="C2" s="345"/>
    </row>
    <row r="3" spans="1:169">
      <c r="A3" s="348" t="s">
        <v>2</v>
      </c>
      <c r="B3" s="348"/>
      <c r="C3" s="348"/>
    </row>
    <row r="4" spans="1:169" ht="5.25" customHeight="1">
      <c r="A4" s="349"/>
      <c r="B4" s="350"/>
      <c r="C4" s="350"/>
    </row>
    <row r="5" spans="1:169">
      <c r="A5" s="351" t="s">
        <v>3</v>
      </c>
      <c r="B5" s="352" t="s">
        <v>11</v>
      </c>
      <c r="C5" s="353" t="s">
        <v>12</v>
      </c>
    </row>
    <row r="6" spans="1:169" ht="15">
      <c r="A6" s="354" t="s">
        <v>14</v>
      </c>
      <c r="B6" s="355">
        <f>SUM(B7:B43)</f>
        <v>1313856733.01</v>
      </c>
      <c r="C6" s="356">
        <f>SUM(C7:C43)</f>
        <v>99.999999999999986</v>
      </c>
      <c r="E6" s="357"/>
      <c r="F6" s="358"/>
    </row>
    <row r="7" spans="1:169" s="362" customFormat="1" ht="15">
      <c r="A7" s="359" t="s">
        <v>175</v>
      </c>
      <c r="B7" s="360">
        <v>23399026.059999999</v>
      </c>
      <c r="C7" s="361">
        <f>B7*100/$B$6</f>
        <v>1.780941975796223</v>
      </c>
      <c r="E7" s="357"/>
      <c r="F7" s="347"/>
      <c r="G7" s="347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3"/>
      <c r="FF7" s="363"/>
      <c r="FG7" s="363"/>
      <c r="FH7" s="363"/>
      <c r="FI7" s="363"/>
      <c r="FJ7" s="363"/>
      <c r="FK7" s="363"/>
      <c r="FL7" s="363"/>
      <c r="FM7" s="363"/>
    </row>
    <row r="8" spans="1:169" s="362" customFormat="1" ht="15">
      <c r="A8" s="364" t="s">
        <v>176</v>
      </c>
      <c r="B8" s="360">
        <v>14950351.08</v>
      </c>
      <c r="C8" s="361">
        <f t="shared" ref="C8:C42" si="0">B8*100/$B$6</f>
        <v>1.1378981211862627</v>
      </c>
      <c r="E8" s="365"/>
      <c r="F8" s="347"/>
      <c r="G8" s="347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  <c r="FF8" s="363"/>
      <c r="FG8" s="363"/>
      <c r="FH8" s="363"/>
      <c r="FI8" s="363"/>
      <c r="FJ8" s="363"/>
      <c r="FK8" s="363"/>
      <c r="FL8" s="363"/>
      <c r="FM8" s="363"/>
    </row>
    <row r="9" spans="1:169" s="362" customFormat="1" ht="15">
      <c r="A9" s="364" t="s">
        <v>177</v>
      </c>
      <c r="B9" s="360">
        <v>1618953.34</v>
      </c>
      <c r="C9" s="361">
        <f t="shared" si="0"/>
        <v>0.1232214517248798</v>
      </c>
      <c r="E9" s="365"/>
      <c r="F9" s="347"/>
      <c r="G9" s="347"/>
      <c r="H9" s="363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  <c r="BE9" s="363"/>
      <c r="BF9" s="363"/>
      <c r="BG9" s="363"/>
      <c r="BH9" s="363"/>
      <c r="BI9" s="363"/>
      <c r="BJ9" s="363"/>
      <c r="BK9" s="363"/>
      <c r="BL9" s="363"/>
      <c r="BM9" s="363"/>
      <c r="BN9" s="363"/>
      <c r="BO9" s="363"/>
      <c r="BP9" s="363"/>
      <c r="BQ9" s="363"/>
      <c r="BR9" s="363"/>
      <c r="BS9" s="363"/>
      <c r="BT9" s="363"/>
      <c r="BU9" s="363"/>
      <c r="BV9" s="363"/>
      <c r="BW9" s="363"/>
      <c r="BX9" s="363"/>
      <c r="BY9" s="36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3"/>
      <c r="CS9" s="363"/>
      <c r="CT9" s="363"/>
      <c r="CU9" s="363"/>
      <c r="CV9" s="363"/>
      <c r="CW9" s="363"/>
      <c r="CX9" s="363"/>
      <c r="CY9" s="363"/>
      <c r="CZ9" s="363"/>
      <c r="DA9" s="363"/>
      <c r="DB9" s="363"/>
      <c r="DC9" s="363"/>
      <c r="DD9" s="363"/>
      <c r="DE9" s="363"/>
      <c r="DF9" s="363"/>
      <c r="DG9" s="363"/>
      <c r="DH9" s="363"/>
      <c r="DI9" s="363"/>
      <c r="DJ9" s="363"/>
      <c r="DK9" s="363"/>
      <c r="DL9" s="363"/>
      <c r="DM9" s="363"/>
      <c r="DN9" s="363"/>
      <c r="DO9" s="363"/>
      <c r="DP9" s="363"/>
      <c r="DQ9" s="363"/>
      <c r="DR9" s="363"/>
      <c r="DS9" s="363"/>
      <c r="DT9" s="363"/>
      <c r="DU9" s="363"/>
      <c r="DV9" s="363"/>
      <c r="DW9" s="363"/>
      <c r="DX9" s="363"/>
      <c r="DY9" s="363"/>
      <c r="DZ9" s="363"/>
      <c r="EA9" s="363"/>
      <c r="EB9" s="363"/>
      <c r="EC9" s="363"/>
      <c r="ED9" s="363"/>
      <c r="EE9" s="363"/>
      <c r="EF9" s="363"/>
      <c r="EG9" s="363"/>
      <c r="EH9" s="363"/>
      <c r="EI9" s="363"/>
      <c r="EJ9" s="363"/>
      <c r="EK9" s="363"/>
      <c r="EL9" s="363"/>
      <c r="EM9" s="363"/>
      <c r="EN9" s="363"/>
      <c r="EO9" s="363"/>
      <c r="EP9" s="363"/>
      <c r="EQ9" s="363"/>
      <c r="ER9" s="363"/>
      <c r="ES9" s="363"/>
      <c r="ET9" s="363"/>
      <c r="EU9" s="363"/>
      <c r="EV9" s="363"/>
      <c r="EW9" s="363"/>
      <c r="EX9" s="363"/>
      <c r="EY9" s="363"/>
      <c r="EZ9" s="363"/>
      <c r="FA9" s="363"/>
      <c r="FB9" s="363"/>
      <c r="FC9" s="363"/>
      <c r="FD9" s="363"/>
      <c r="FE9" s="363"/>
      <c r="FF9" s="363"/>
      <c r="FG9" s="363"/>
      <c r="FH9" s="363"/>
      <c r="FI9" s="363"/>
      <c r="FJ9" s="363"/>
      <c r="FK9" s="363"/>
      <c r="FL9" s="363"/>
      <c r="FM9" s="363"/>
    </row>
    <row r="10" spans="1:169" s="362" customFormat="1" ht="15">
      <c r="A10" s="364" t="s">
        <v>178</v>
      </c>
      <c r="B10" s="360">
        <v>1578530.82</v>
      </c>
      <c r="C10" s="361">
        <f t="shared" si="0"/>
        <v>0.12014482099457229</v>
      </c>
      <c r="E10" s="365"/>
      <c r="F10" s="347"/>
      <c r="G10" s="347"/>
      <c r="H10" s="363"/>
      <c r="I10" s="363"/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63"/>
      <c r="AX10" s="363"/>
      <c r="AY10" s="363"/>
      <c r="AZ10" s="363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63"/>
      <c r="CM10" s="363"/>
      <c r="CN10" s="363"/>
      <c r="CO10" s="363"/>
      <c r="CP10" s="363"/>
      <c r="CQ10" s="363"/>
      <c r="CR10" s="363"/>
      <c r="CS10" s="363"/>
      <c r="CT10" s="363"/>
      <c r="CU10" s="363"/>
      <c r="CV10" s="363"/>
      <c r="CW10" s="363"/>
      <c r="CX10" s="363"/>
      <c r="CY10" s="363"/>
      <c r="CZ10" s="363"/>
      <c r="DA10" s="363"/>
      <c r="DB10" s="363"/>
      <c r="DC10" s="363"/>
      <c r="DD10" s="363"/>
      <c r="DE10" s="363"/>
      <c r="DF10" s="363"/>
      <c r="DG10" s="363"/>
      <c r="DH10" s="363"/>
      <c r="DI10" s="363"/>
      <c r="DJ10" s="363"/>
      <c r="DK10" s="363"/>
      <c r="DL10" s="363"/>
      <c r="DM10" s="363"/>
      <c r="DN10" s="363"/>
      <c r="DO10" s="363"/>
      <c r="DP10" s="363"/>
      <c r="DQ10" s="363"/>
      <c r="DR10" s="363"/>
      <c r="DS10" s="363"/>
      <c r="DT10" s="363"/>
      <c r="DU10" s="363"/>
      <c r="DV10" s="363"/>
      <c r="DW10" s="363"/>
      <c r="DX10" s="363"/>
      <c r="DY10" s="363"/>
      <c r="DZ10" s="363"/>
      <c r="EA10" s="363"/>
      <c r="EB10" s="363"/>
      <c r="EC10" s="363"/>
      <c r="ED10" s="363"/>
      <c r="EE10" s="363"/>
      <c r="EF10" s="363"/>
      <c r="EG10" s="363"/>
      <c r="EH10" s="363"/>
      <c r="EI10" s="363"/>
      <c r="EJ10" s="363"/>
      <c r="EK10" s="363"/>
      <c r="EL10" s="363"/>
      <c r="EM10" s="363"/>
      <c r="EN10" s="363"/>
      <c r="EO10" s="363"/>
      <c r="EP10" s="363"/>
      <c r="EQ10" s="363"/>
      <c r="ER10" s="363"/>
      <c r="ES10" s="363"/>
      <c r="ET10" s="363"/>
      <c r="EU10" s="363"/>
      <c r="EV10" s="363"/>
      <c r="EW10" s="363"/>
      <c r="EX10" s="363"/>
      <c r="EY10" s="363"/>
      <c r="EZ10" s="363"/>
      <c r="FA10" s="363"/>
      <c r="FB10" s="363"/>
      <c r="FC10" s="363"/>
      <c r="FD10" s="363"/>
      <c r="FE10" s="363"/>
      <c r="FF10" s="363"/>
      <c r="FG10" s="363"/>
      <c r="FH10" s="363"/>
      <c r="FI10" s="363"/>
      <c r="FJ10" s="363"/>
      <c r="FK10" s="363"/>
      <c r="FL10" s="363"/>
      <c r="FM10" s="363"/>
    </row>
    <row r="11" spans="1:169" s="362" customFormat="1" ht="15">
      <c r="A11" s="364" t="s">
        <v>179</v>
      </c>
      <c r="B11" s="360">
        <v>850000</v>
      </c>
      <c r="C11" s="361">
        <f t="shared" si="0"/>
        <v>6.4695029423237002E-2</v>
      </c>
      <c r="E11" s="365"/>
      <c r="F11" s="347"/>
      <c r="G11" s="347"/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3"/>
      <c r="AV11" s="363"/>
      <c r="AW11" s="363"/>
      <c r="AX11" s="363"/>
      <c r="AY11" s="363"/>
      <c r="AZ11" s="363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3"/>
      <c r="BS11" s="363"/>
      <c r="BT11" s="363"/>
      <c r="BU11" s="363"/>
      <c r="BV11" s="363"/>
      <c r="BW11" s="363"/>
      <c r="BX11" s="363"/>
      <c r="BY11" s="363"/>
      <c r="BZ11" s="363"/>
      <c r="CA11" s="363"/>
      <c r="CB11" s="363"/>
      <c r="CC11" s="363"/>
      <c r="CD11" s="363"/>
      <c r="CE11" s="363"/>
      <c r="CF11" s="363"/>
      <c r="CG11" s="363"/>
      <c r="CH11" s="363"/>
      <c r="CI11" s="363"/>
      <c r="CJ11" s="363"/>
      <c r="CK11" s="363"/>
      <c r="CL11" s="363"/>
      <c r="CM11" s="363"/>
      <c r="CN11" s="363"/>
      <c r="CO11" s="363"/>
      <c r="CP11" s="363"/>
      <c r="CQ11" s="363"/>
      <c r="CR11" s="363"/>
      <c r="CS11" s="363"/>
      <c r="CT11" s="363"/>
      <c r="CU11" s="363"/>
      <c r="CV11" s="363"/>
      <c r="CW11" s="363"/>
      <c r="CX11" s="363"/>
      <c r="CY11" s="363"/>
      <c r="CZ11" s="363"/>
      <c r="DA11" s="363"/>
      <c r="DB11" s="363"/>
      <c r="DC11" s="363"/>
      <c r="DD11" s="363"/>
      <c r="DE11" s="363"/>
      <c r="DF11" s="363"/>
      <c r="DG11" s="363"/>
      <c r="DH11" s="363"/>
      <c r="DI11" s="363"/>
      <c r="DJ11" s="363"/>
      <c r="DK11" s="363"/>
      <c r="DL11" s="363"/>
      <c r="DM11" s="363"/>
      <c r="DN11" s="363"/>
      <c r="DO11" s="363"/>
      <c r="DP11" s="363"/>
      <c r="DQ11" s="363"/>
      <c r="DR11" s="363"/>
      <c r="DS11" s="363"/>
      <c r="DT11" s="363"/>
      <c r="DU11" s="363"/>
      <c r="DV11" s="363"/>
      <c r="DW11" s="363"/>
      <c r="DX11" s="363"/>
      <c r="DY11" s="363"/>
      <c r="DZ11" s="363"/>
      <c r="EA11" s="363"/>
      <c r="EB11" s="363"/>
      <c r="EC11" s="363"/>
      <c r="ED11" s="363"/>
      <c r="EE11" s="363"/>
      <c r="EF11" s="363"/>
      <c r="EG11" s="363"/>
      <c r="EH11" s="363"/>
      <c r="EI11" s="363"/>
      <c r="EJ11" s="363"/>
      <c r="EK11" s="363"/>
      <c r="EL11" s="363"/>
      <c r="EM11" s="363"/>
      <c r="EN11" s="363"/>
      <c r="EO11" s="363"/>
      <c r="EP11" s="363"/>
      <c r="EQ11" s="363"/>
      <c r="ER11" s="363"/>
      <c r="ES11" s="363"/>
      <c r="ET11" s="363"/>
      <c r="EU11" s="363"/>
      <c r="EV11" s="363"/>
      <c r="EW11" s="363"/>
      <c r="EX11" s="363"/>
      <c r="EY11" s="363"/>
      <c r="EZ11" s="363"/>
      <c r="FA11" s="363"/>
      <c r="FB11" s="363"/>
      <c r="FC11" s="363"/>
      <c r="FD11" s="363"/>
      <c r="FE11" s="363"/>
      <c r="FF11" s="363"/>
      <c r="FG11" s="363"/>
      <c r="FH11" s="363"/>
      <c r="FI11" s="363"/>
      <c r="FJ11" s="363"/>
      <c r="FK11" s="363"/>
      <c r="FL11" s="363"/>
      <c r="FM11" s="363"/>
    </row>
    <row r="12" spans="1:169" s="362" customFormat="1" ht="15">
      <c r="A12" s="364" t="s">
        <v>180</v>
      </c>
      <c r="B12" s="360">
        <v>2483600</v>
      </c>
      <c r="C12" s="361">
        <f t="shared" si="0"/>
        <v>0.1890312647947664</v>
      </c>
      <c r="E12" s="365"/>
      <c r="F12" s="347"/>
      <c r="G12" s="347"/>
      <c r="H12" s="363"/>
      <c r="I12" s="363"/>
      <c r="J12" s="363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3"/>
      <c r="BS12" s="363"/>
      <c r="BT12" s="363"/>
      <c r="BU12" s="363"/>
      <c r="BV12" s="363"/>
      <c r="BW12" s="363"/>
      <c r="BX12" s="363"/>
      <c r="BY12" s="363"/>
      <c r="BZ12" s="363"/>
      <c r="CA12" s="363"/>
      <c r="CB12" s="363"/>
      <c r="CC12" s="363"/>
      <c r="CD12" s="363"/>
      <c r="CE12" s="363"/>
      <c r="CF12" s="363"/>
      <c r="CG12" s="363"/>
      <c r="CH12" s="363"/>
      <c r="CI12" s="363"/>
      <c r="CJ12" s="363"/>
      <c r="CK12" s="363"/>
      <c r="CL12" s="363"/>
      <c r="CM12" s="363"/>
      <c r="CN12" s="363"/>
      <c r="CO12" s="363"/>
      <c r="CP12" s="363"/>
      <c r="CQ12" s="363"/>
      <c r="CR12" s="363"/>
      <c r="CS12" s="363"/>
      <c r="CT12" s="363"/>
      <c r="CU12" s="363"/>
      <c r="CV12" s="363"/>
      <c r="CW12" s="363"/>
      <c r="CX12" s="363"/>
      <c r="CY12" s="363"/>
      <c r="CZ12" s="363"/>
      <c r="DA12" s="363"/>
      <c r="DB12" s="363"/>
      <c r="DC12" s="363"/>
      <c r="DD12" s="363"/>
      <c r="DE12" s="363"/>
      <c r="DF12" s="363"/>
      <c r="DG12" s="363"/>
      <c r="DH12" s="363"/>
      <c r="DI12" s="363"/>
      <c r="DJ12" s="363"/>
      <c r="DK12" s="363"/>
      <c r="DL12" s="363"/>
      <c r="DM12" s="363"/>
      <c r="DN12" s="363"/>
      <c r="DO12" s="363"/>
      <c r="DP12" s="363"/>
      <c r="DQ12" s="363"/>
      <c r="DR12" s="363"/>
      <c r="DS12" s="363"/>
      <c r="DT12" s="363"/>
      <c r="DU12" s="363"/>
      <c r="DV12" s="363"/>
      <c r="DW12" s="363"/>
      <c r="DX12" s="363"/>
      <c r="DY12" s="363"/>
      <c r="DZ12" s="363"/>
      <c r="EA12" s="363"/>
      <c r="EB12" s="363"/>
      <c r="EC12" s="363"/>
      <c r="ED12" s="363"/>
      <c r="EE12" s="363"/>
      <c r="EF12" s="363"/>
      <c r="EG12" s="363"/>
      <c r="EH12" s="363"/>
      <c r="EI12" s="363"/>
      <c r="EJ12" s="363"/>
      <c r="EK12" s="363"/>
      <c r="EL12" s="363"/>
      <c r="EM12" s="363"/>
      <c r="EN12" s="363"/>
      <c r="EO12" s="363"/>
      <c r="EP12" s="363"/>
      <c r="EQ12" s="363"/>
      <c r="ER12" s="363"/>
      <c r="ES12" s="363"/>
      <c r="ET12" s="363"/>
      <c r="EU12" s="363"/>
      <c r="EV12" s="363"/>
      <c r="EW12" s="363"/>
      <c r="EX12" s="363"/>
      <c r="EY12" s="363"/>
      <c r="EZ12" s="363"/>
      <c r="FA12" s="363"/>
      <c r="FB12" s="363"/>
      <c r="FC12" s="363"/>
      <c r="FD12" s="363"/>
      <c r="FE12" s="363"/>
      <c r="FF12" s="363"/>
      <c r="FG12" s="363"/>
      <c r="FH12" s="363"/>
      <c r="FI12" s="363"/>
      <c r="FJ12" s="363"/>
      <c r="FK12" s="363"/>
      <c r="FL12" s="363"/>
      <c r="FM12" s="363"/>
    </row>
    <row r="13" spans="1:169" s="362" customFormat="1" ht="15">
      <c r="A13" s="364" t="s">
        <v>181</v>
      </c>
      <c r="B13" s="360">
        <v>24741106.440000001</v>
      </c>
      <c r="C13" s="361">
        <f t="shared" si="0"/>
        <v>1.8830901283520454</v>
      </c>
      <c r="E13" s="365"/>
      <c r="F13" s="347"/>
      <c r="G13" s="347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AY13" s="363"/>
      <c r="AZ13" s="363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3"/>
      <c r="BS13" s="363"/>
      <c r="BT13" s="363"/>
      <c r="BU13" s="363"/>
      <c r="BV13" s="363"/>
      <c r="BW13" s="363"/>
      <c r="BX13" s="363"/>
      <c r="BY13" s="363"/>
      <c r="BZ13" s="363"/>
      <c r="CA13" s="363"/>
      <c r="CB13" s="363"/>
      <c r="CC13" s="363"/>
      <c r="CD13" s="363"/>
      <c r="CE13" s="363"/>
      <c r="CF13" s="363"/>
      <c r="CG13" s="363"/>
      <c r="CH13" s="363"/>
      <c r="CI13" s="363"/>
      <c r="CJ13" s="363"/>
      <c r="CK13" s="363"/>
      <c r="CL13" s="363"/>
      <c r="CM13" s="363"/>
      <c r="CN13" s="363"/>
      <c r="CO13" s="363"/>
      <c r="CP13" s="363"/>
      <c r="CQ13" s="363"/>
      <c r="CR13" s="363"/>
      <c r="CS13" s="363"/>
      <c r="CT13" s="363"/>
      <c r="CU13" s="363"/>
      <c r="CV13" s="363"/>
      <c r="CW13" s="363"/>
      <c r="CX13" s="363"/>
      <c r="CY13" s="363"/>
      <c r="CZ13" s="363"/>
      <c r="DA13" s="363"/>
      <c r="DB13" s="363"/>
      <c r="DC13" s="363"/>
      <c r="DD13" s="363"/>
      <c r="DE13" s="363"/>
      <c r="DF13" s="363"/>
      <c r="DG13" s="363"/>
      <c r="DH13" s="363"/>
      <c r="DI13" s="363"/>
      <c r="DJ13" s="363"/>
      <c r="DK13" s="363"/>
      <c r="DL13" s="363"/>
      <c r="DM13" s="363"/>
      <c r="DN13" s="363"/>
      <c r="DO13" s="363"/>
      <c r="DP13" s="363"/>
      <c r="DQ13" s="363"/>
      <c r="DR13" s="363"/>
      <c r="DS13" s="363"/>
      <c r="DT13" s="363"/>
      <c r="DU13" s="363"/>
      <c r="DV13" s="363"/>
      <c r="DW13" s="363"/>
      <c r="DX13" s="363"/>
      <c r="DY13" s="363"/>
      <c r="DZ13" s="363"/>
      <c r="EA13" s="363"/>
      <c r="EB13" s="363"/>
      <c r="EC13" s="363"/>
      <c r="ED13" s="363"/>
      <c r="EE13" s="363"/>
      <c r="EF13" s="363"/>
      <c r="EG13" s="363"/>
      <c r="EH13" s="363"/>
      <c r="EI13" s="363"/>
      <c r="EJ13" s="363"/>
      <c r="EK13" s="363"/>
      <c r="EL13" s="363"/>
      <c r="EM13" s="363"/>
      <c r="EN13" s="363"/>
      <c r="EO13" s="363"/>
      <c r="EP13" s="363"/>
      <c r="EQ13" s="363"/>
      <c r="ER13" s="363"/>
      <c r="ES13" s="363"/>
      <c r="ET13" s="363"/>
      <c r="EU13" s="363"/>
      <c r="EV13" s="363"/>
      <c r="EW13" s="363"/>
      <c r="EX13" s="363"/>
      <c r="EY13" s="363"/>
      <c r="EZ13" s="363"/>
      <c r="FA13" s="363"/>
      <c r="FB13" s="363"/>
      <c r="FC13" s="363"/>
      <c r="FD13" s="363"/>
      <c r="FE13" s="363"/>
      <c r="FF13" s="363"/>
      <c r="FG13" s="363"/>
      <c r="FH13" s="363"/>
      <c r="FI13" s="363"/>
      <c r="FJ13" s="363"/>
      <c r="FK13" s="363"/>
      <c r="FL13" s="363"/>
      <c r="FM13" s="363"/>
    </row>
    <row r="14" spans="1:169" s="362" customFormat="1" ht="15">
      <c r="A14" s="364" t="s">
        <v>182</v>
      </c>
      <c r="B14" s="360">
        <v>1310000</v>
      </c>
      <c r="C14" s="361">
        <f t="shared" si="0"/>
        <v>9.9706457111106442E-2</v>
      </c>
      <c r="E14" s="365"/>
      <c r="F14" s="347"/>
      <c r="G14" s="347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3"/>
      <c r="AV14" s="363"/>
      <c r="AW14" s="363"/>
      <c r="AX14" s="363"/>
      <c r="AY14" s="363"/>
      <c r="AZ14" s="363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3"/>
      <c r="BS14" s="363"/>
      <c r="BT14" s="363"/>
      <c r="BU14" s="363"/>
      <c r="BV14" s="363"/>
      <c r="BW14" s="363"/>
      <c r="BX14" s="363"/>
      <c r="BY14" s="363"/>
      <c r="BZ14" s="363"/>
      <c r="CA14" s="363"/>
      <c r="CB14" s="363"/>
      <c r="CC14" s="363"/>
      <c r="CD14" s="363"/>
      <c r="CE14" s="363"/>
      <c r="CF14" s="363"/>
      <c r="CG14" s="363"/>
      <c r="CH14" s="363"/>
      <c r="CI14" s="363"/>
      <c r="CJ14" s="363"/>
      <c r="CK14" s="363"/>
      <c r="CL14" s="363"/>
      <c r="CM14" s="363"/>
      <c r="CN14" s="363"/>
      <c r="CO14" s="363"/>
      <c r="CP14" s="363"/>
      <c r="CQ14" s="363"/>
      <c r="CR14" s="363"/>
      <c r="CS14" s="363"/>
      <c r="CT14" s="363"/>
      <c r="CU14" s="363"/>
      <c r="CV14" s="363"/>
      <c r="CW14" s="363"/>
      <c r="CX14" s="363"/>
      <c r="CY14" s="363"/>
      <c r="CZ14" s="363"/>
      <c r="DA14" s="363"/>
      <c r="DB14" s="363"/>
      <c r="DC14" s="363"/>
      <c r="DD14" s="363"/>
      <c r="DE14" s="363"/>
      <c r="DF14" s="363"/>
      <c r="DG14" s="363"/>
      <c r="DH14" s="363"/>
      <c r="DI14" s="363"/>
      <c r="DJ14" s="363"/>
      <c r="DK14" s="363"/>
      <c r="DL14" s="363"/>
      <c r="DM14" s="363"/>
      <c r="DN14" s="363"/>
      <c r="DO14" s="363"/>
      <c r="DP14" s="363"/>
      <c r="DQ14" s="363"/>
      <c r="DR14" s="363"/>
      <c r="DS14" s="363"/>
      <c r="DT14" s="363"/>
      <c r="DU14" s="363"/>
      <c r="DV14" s="363"/>
      <c r="DW14" s="363"/>
      <c r="DX14" s="363"/>
      <c r="DY14" s="363"/>
      <c r="DZ14" s="363"/>
      <c r="EA14" s="363"/>
      <c r="EB14" s="363"/>
      <c r="EC14" s="363"/>
      <c r="ED14" s="363"/>
      <c r="EE14" s="363"/>
      <c r="EF14" s="363"/>
      <c r="EG14" s="363"/>
      <c r="EH14" s="363"/>
      <c r="EI14" s="363"/>
      <c r="EJ14" s="363"/>
      <c r="EK14" s="363"/>
      <c r="EL14" s="363"/>
      <c r="EM14" s="363"/>
      <c r="EN14" s="363"/>
      <c r="EO14" s="363"/>
      <c r="EP14" s="363"/>
      <c r="EQ14" s="363"/>
      <c r="ER14" s="363"/>
      <c r="ES14" s="363"/>
      <c r="ET14" s="363"/>
      <c r="EU14" s="363"/>
      <c r="EV14" s="363"/>
      <c r="EW14" s="363"/>
      <c r="EX14" s="363"/>
      <c r="EY14" s="363"/>
      <c r="EZ14" s="363"/>
      <c r="FA14" s="363"/>
      <c r="FB14" s="363"/>
      <c r="FC14" s="363"/>
      <c r="FD14" s="363"/>
      <c r="FE14" s="363"/>
      <c r="FF14" s="363"/>
      <c r="FG14" s="363"/>
      <c r="FH14" s="363"/>
      <c r="FI14" s="363"/>
      <c r="FJ14" s="363"/>
      <c r="FK14" s="363"/>
      <c r="FL14" s="363"/>
      <c r="FM14" s="363"/>
    </row>
    <row r="15" spans="1:169" s="362" customFormat="1" ht="15">
      <c r="A15" s="364" t="s">
        <v>183</v>
      </c>
      <c r="B15" s="360">
        <v>4405988.2</v>
      </c>
      <c r="C15" s="361">
        <f t="shared" si="0"/>
        <v>0.33534768969110007</v>
      </c>
      <c r="E15" s="365"/>
      <c r="F15" s="347"/>
      <c r="G15" s="347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3"/>
      <c r="AV15" s="363"/>
      <c r="AW15" s="363"/>
      <c r="AX15" s="363"/>
      <c r="AY15" s="363"/>
      <c r="AZ15" s="363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/>
      <c r="CF15" s="363"/>
      <c r="CG15" s="363"/>
      <c r="CH15" s="363"/>
      <c r="CI15" s="363"/>
      <c r="CJ15" s="363"/>
      <c r="CK15" s="363"/>
      <c r="CL15" s="363"/>
      <c r="CM15" s="363"/>
      <c r="CN15" s="363"/>
      <c r="CO15" s="363"/>
      <c r="CP15" s="363"/>
      <c r="CQ15" s="363"/>
      <c r="CR15" s="363"/>
      <c r="CS15" s="363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3"/>
      <c r="FF15" s="363"/>
      <c r="FG15" s="363"/>
      <c r="FH15" s="363"/>
      <c r="FI15" s="363"/>
      <c r="FJ15" s="363"/>
      <c r="FK15" s="363"/>
      <c r="FL15" s="363"/>
      <c r="FM15" s="363"/>
    </row>
    <row r="16" spans="1:169" s="362" customFormat="1" ht="15">
      <c r="A16" s="364" t="s">
        <v>184</v>
      </c>
      <c r="B16" s="360">
        <v>150000</v>
      </c>
      <c r="C16" s="361">
        <f t="shared" si="0"/>
        <v>1.1416769898218295E-2</v>
      </c>
      <c r="E16" s="365"/>
      <c r="F16" s="347"/>
      <c r="G16" s="347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3"/>
      <c r="AV16" s="363"/>
      <c r="AW16" s="363"/>
      <c r="AX16" s="363"/>
      <c r="AY16" s="363"/>
      <c r="AZ16" s="363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3"/>
      <c r="BS16" s="363"/>
      <c r="BT16" s="363"/>
      <c r="BU16" s="363"/>
      <c r="BV16" s="363"/>
      <c r="BW16" s="363"/>
      <c r="BX16" s="363"/>
      <c r="BY16" s="363"/>
      <c r="BZ16" s="363"/>
      <c r="CA16" s="363"/>
      <c r="CB16" s="363"/>
      <c r="CC16" s="363"/>
      <c r="CD16" s="363"/>
      <c r="CE16" s="363"/>
      <c r="CF16" s="363"/>
      <c r="CG16" s="363"/>
      <c r="CH16" s="363"/>
      <c r="CI16" s="363"/>
      <c r="CJ16" s="363"/>
      <c r="CK16" s="363"/>
      <c r="CL16" s="363"/>
      <c r="CM16" s="363"/>
      <c r="CN16" s="363"/>
      <c r="CO16" s="363"/>
      <c r="CP16" s="363"/>
      <c r="CQ16" s="363"/>
      <c r="CR16" s="363"/>
      <c r="CS16" s="363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  <c r="DK16" s="363"/>
      <c r="DL16" s="363"/>
      <c r="DM16" s="363"/>
      <c r="DN16" s="363"/>
      <c r="DO16" s="363"/>
      <c r="DP16" s="363"/>
      <c r="DQ16" s="363"/>
      <c r="DR16" s="363"/>
      <c r="DS16" s="363"/>
      <c r="DT16" s="363"/>
      <c r="DU16" s="363"/>
      <c r="DV16" s="363"/>
      <c r="DW16" s="363"/>
      <c r="DX16" s="363"/>
      <c r="DY16" s="363"/>
      <c r="DZ16" s="363"/>
      <c r="EA16" s="363"/>
      <c r="EB16" s="363"/>
      <c r="EC16" s="363"/>
      <c r="ED16" s="363"/>
      <c r="EE16" s="363"/>
      <c r="EF16" s="363"/>
      <c r="EG16" s="363"/>
      <c r="EH16" s="363"/>
      <c r="EI16" s="363"/>
      <c r="EJ16" s="363"/>
      <c r="EK16" s="363"/>
      <c r="EL16" s="363"/>
      <c r="EM16" s="363"/>
      <c r="EN16" s="363"/>
      <c r="EO16" s="363"/>
      <c r="EP16" s="363"/>
      <c r="EQ16" s="363"/>
      <c r="ER16" s="363"/>
      <c r="ES16" s="363"/>
      <c r="ET16" s="363"/>
      <c r="EU16" s="363"/>
      <c r="EV16" s="363"/>
      <c r="EW16" s="363"/>
      <c r="EX16" s="363"/>
      <c r="EY16" s="363"/>
      <c r="EZ16" s="363"/>
      <c r="FA16" s="363"/>
      <c r="FB16" s="363"/>
      <c r="FC16" s="363"/>
      <c r="FD16" s="363"/>
      <c r="FE16" s="363"/>
      <c r="FF16" s="363"/>
      <c r="FG16" s="363"/>
      <c r="FH16" s="363"/>
      <c r="FI16" s="363"/>
      <c r="FJ16" s="363"/>
      <c r="FK16" s="363"/>
      <c r="FL16" s="363"/>
      <c r="FM16" s="363"/>
    </row>
    <row r="17" spans="1:169" s="362" customFormat="1" ht="15">
      <c r="A17" s="364" t="s">
        <v>185</v>
      </c>
      <c r="B17" s="360">
        <v>379687.06</v>
      </c>
      <c r="C17" s="361">
        <f t="shared" si="0"/>
        <v>2.8898665315673359E-2</v>
      </c>
      <c r="E17" s="365"/>
      <c r="F17" s="347"/>
      <c r="G17" s="347"/>
      <c r="H17" s="363"/>
      <c r="I17" s="363"/>
      <c r="J17" s="363"/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3"/>
      <c r="AV17" s="363"/>
      <c r="AW17" s="363"/>
      <c r="AX17" s="363"/>
      <c r="AY17" s="363"/>
      <c r="AZ17" s="363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3"/>
      <c r="BS17" s="363"/>
      <c r="BT17" s="363"/>
      <c r="BU17" s="363"/>
      <c r="BV17" s="363"/>
      <c r="BW17" s="363"/>
      <c r="BX17" s="363"/>
      <c r="BY17" s="363"/>
      <c r="BZ17" s="363"/>
      <c r="CA17" s="363"/>
      <c r="CB17" s="363"/>
      <c r="CC17" s="363"/>
      <c r="CD17" s="363"/>
      <c r="CE17" s="363"/>
      <c r="CF17" s="363"/>
      <c r="CG17" s="363"/>
      <c r="CH17" s="363"/>
      <c r="CI17" s="363"/>
      <c r="CJ17" s="363"/>
      <c r="CK17" s="363"/>
      <c r="CL17" s="363"/>
      <c r="CM17" s="363"/>
      <c r="CN17" s="363"/>
      <c r="CO17" s="363"/>
      <c r="CP17" s="363"/>
      <c r="CQ17" s="363"/>
      <c r="CR17" s="363"/>
      <c r="CS17" s="363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  <c r="DK17" s="363"/>
      <c r="DL17" s="363"/>
      <c r="DM17" s="363"/>
      <c r="DN17" s="363"/>
      <c r="DO17" s="363"/>
      <c r="DP17" s="363"/>
      <c r="DQ17" s="363"/>
      <c r="DR17" s="363"/>
      <c r="DS17" s="363"/>
      <c r="DT17" s="363"/>
      <c r="DU17" s="363"/>
      <c r="DV17" s="363"/>
      <c r="DW17" s="363"/>
      <c r="DX17" s="363"/>
      <c r="DY17" s="363"/>
      <c r="DZ17" s="363"/>
      <c r="EA17" s="363"/>
      <c r="EB17" s="363"/>
      <c r="EC17" s="363"/>
      <c r="ED17" s="363"/>
      <c r="EE17" s="363"/>
      <c r="EF17" s="363"/>
      <c r="EG17" s="363"/>
      <c r="EH17" s="363"/>
      <c r="EI17" s="363"/>
      <c r="EJ17" s="363"/>
      <c r="EK17" s="363"/>
      <c r="EL17" s="363"/>
      <c r="EM17" s="363"/>
      <c r="EN17" s="363"/>
      <c r="EO17" s="363"/>
      <c r="EP17" s="363"/>
      <c r="EQ17" s="363"/>
      <c r="ER17" s="363"/>
      <c r="ES17" s="363"/>
      <c r="ET17" s="363"/>
      <c r="EU17" s="363"/>
      <c r="EV17" s="363"/>
      <c r="EW17" s="363"/>
      <c r="EX17" s="363"/>
      <c r="EY17" s="363"/>
      <c r="EZ17" s="363"/>
      <c r="FA17" s="363"/>
      <c r="FB17" s="363"/>
      <c r="FC17" s="363"/>
      <c r="FD17" s="363"/>
      <c r="FE17" s="363"/>
      <c r="FF17" s="363"/>
      <c r="FG17" s="363"/>
      <c r="FH17" s="363"/>
      <c r="FI17" s="363"/>
      <c r="FJ17" s="363"/>
      <c r="FK17" s="363"/>
      <c r="FL17" s="363"/>
      <c r="FM17" s="363"/>
    </row>
    <row r="18" spans="1:169" s="362" customFormat="1" ht="15">
      <c r="A18" s="364" t="s">
        <v>186</v>
      </c>
      <c r="B18" s="360">
        <v>170139984.36000001</v>
      </c>
      <c r="C18" s="361">
        <f t="shared" si="0"/>
        <v>12.949660346163865</v>
      </c>
      <c r="E18" s="365"/>
      <c r="F18" s="347"/>
      <c r="G18" s="347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3"/>
      <c r="AV18" s="363"/>
      <c r="AW18" s="363"/>
      <c r="AX18" s="363"/>
      <c r="AY18" s="363"/>
      <c r="AZ18" s="363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3"/>
      <c r="BS18" s="363"/>
      <c r="BT18" s="363"/>
      <c r="BU18" s="363"/>
      <c r="BV18" s="363"/>
      <c r="BW18" s="363"/>
      <c r="BX18" s="363"/>
      <c r="BY18" s="36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3"/>
      <c r="CZ18" s="363"/>
      <c r="DA18" s="363"/>
      <c r="DB18" s="363"/>
      <c r="DC18" s="363"/>
      <c r="DD18" s="363"/>
      <c r="DE18" s="363"/>
      <c r="DF18" s="363"/>
      <c r="DG18" s="363"/>
      <c r="DH18" s="363"/>
      <c r="DI18" s="363"/>
      <c r="DJ18" s="363"/>
      <c r="DK18" s="363"/>
      <c r="DL18" s="363"/>
      <c r="DM18" s="363"/>
      <c r="DN18" s="363"/>
      <c r="DO18" s="363"/>
      <c r="DP18" s="363"/>
      <c r="DQ18" s="363"/>
      <c r="DR18" s="363"/>
      <c r="DS18" s="363"/>
      <c r="DT18" s="363"/>
      <c r="DU18" s="363"/>
      <c r="DV18" s="363"/>
      <c r="DW18" s="363"/>
      <c r="DX18" s="363"/>
      <c r="DY18" s="363"/>
      <c r="DZ18" s="363"/>
      <c r="EA18" s="363"/>
      <c r="EB18" s="363"/>
      <c r="EC18" s="363"/>
      <c r="ED18" s="363"/>
      <c r="EE18" s="363"/>
      <c r="EF18" s="363"/>
      <c r="EG18" s="363"/>
      <c r="EH18" s="363"/>
      <c r="EI18" s="363"/>
      <c r="EJ18" s="363"/>
      <c r="EK18" s="363"/>
      <c r="EL18" s="363"/>
      <c r="EM18" s="363"/>
      <c r="EN18" s="363"/>
      <c r="EO18" s="363"/>
      <c r="EP18" s="363"/>
      <c r="EQ18" s="363"/>
      <c r="ER18" s="363"/>
      <c r="ES18" s="363"/>
      <c r="ET18" s="363"/>
      <c r="EU18" s="363"/>
      <c r="EV18" s="363"/>
      <c r="EW18" s="363"/>
      <c r="EX18" s="363"/>
      <c r="EY18" s="363"/>
      <c r="EZ18" s="363"/>
      <c r="FA18" s="363"/>
      <c r="FB18" s="363"/>
      <c r="FC18" s="363"/>
      <c r="FD18" s="363"/>
      <c r="FE18" s="363"/>
      <c r="FF18" s="363"/>
      <c r="FG18" s="363"/>
      <c r="FH18" s="363"/>
      <c r="FI18" s="363"/>
      <c r="FJ18" s="363"/>
      <c r="FK18" s="363"/>
      <c r="FL18" s="363"/>
      <c r="FM18" s="363"/>
    </row>
    <row r="19" spans="1:169" s="362" customFormat="1" ht="15">
      <c r="A19" s="364" t="s">
        <v>187</v>
      </c>
      <c r="B19" s="360">
        <v>7061784</v>
      </c>
      <c r="C19" s="361">
        <f t="shared" si="0"/>
        <v>0.53748508665946393</v>
      </c>
      <c r="E19" s="365"/>
      <c r="F19" s="347"/>
      <c r="G19" s="347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  <c r="BY19" s="363"/>
      <c r="BZ19" s="363"/>
      <c r="CA19" s="363"/>
      <c r="CB19" s="363"/>
      <c r="CC19" s="363"/>
      <c r="CD19" s="363"/>
      <c r="CE19" s="363"/>
      <c r="CF19" s="363"/>
      <c r="CG19" s="363"/>
      <c r="CH19" s="363"/>
      <c r="CI19" s="363"/>
      <c r="CJ19" s="363"/>
      <c r="CK19" s="363"/>
      <c r="CL19" s="363"/>
      <c r="CM19" s="363"/>
      <c r="CN19" s="363"/>
      <c r="CO19" s="363"/>
      <c r="CP19" s="363"/>
      <c r="CQ19" s="363"/>
      <c r="CR19" s="363"/>
      <c r="CS19" s="363"/>
      <c r="CT19" s="363"/>
      <c r="CU19" s="363"/>
      <c r="CV19" s="363"/>
      <c r="CW19" s="363"/>
      <c r="CX19" s="363"/>
      <c r="CY19" s="363"/>
      <c r="CZ19" s="363"/>
      <c r="DA19" s="363"/>
      <c r="DB19" s="363"/>
      <c r="DC19" s="363"/>
      <c r="DD19" s="363"/>
      <c r="DE19" s="363"/>
      <c r="DF19" s="363"/>
      <c r="DG19" s="363"/>
      <c r="DH19" s="363"/>
      <c r="DI19" s="363"/>
      <c r="DJ19" s="363"/>
      <c r="DK19" s="363"/>
      <c r="DL19" s="363"/>
      <c r="DM19" s="363"/>
      <c r="DN19" s="363"/>
      <c r="DO19" s="363"/>
      <c r="DP19" s="363"/>
      <c r="DQ19" s="363"/>
      <c r="DR19" s="363"/>
      <c r="DS19" s="363"/>
      <c r="DT19" s="363"/>
      <c r="DU19" s="363"/>
      <c r="DV19" s="363"/>
      <c r="DW19" s="363"/>
      <c r="DX19" s="363"/>
      <c r="DY19" s="363"/>
      <c r="DZ19" s="363"/>
      <c r="EA19" s="363"/>
      <c r="EB19" s="363"/>
      <c r="EC19" s="363"/>
      <c r="ED19" s="363"/>
      <c r="EE19" s="363"/>
      <c r="EF19" s="363"/>
      <c r="EG19" s="363"/>
      <c r="EH19" s="363"/>
      <c r="EI19" s="363"/>
      <c r="EJ19" s="363"/>
      <c r="EK19" s="363"/>
      <c r="EL19" s="363"/>
      <c r="EM19" s="363"/>
      <c r="EN19" s="363"/>
      <c r="EO19" s="363"/>
      <c r="EP19" s="363"/>
      <c r="EQ19" s="363"/>
      <c r="ER19" s="363"/>
      <c r="ES19" s="363"/>
      <c r="ET19" s="363"/>
      <c r="EU19" s="363"/>
      <c r="EV19" s="363"/>
      <c r="EW19" s="363"/>
      <c r="EX19" s="363"/>
      <c r="EY19" s="363"/>
      <c r="EZ19" s="363"/>
      <c r="FA19" s="363"/>
      <c r="FB19" s="363"/>
      <c r="FC19" s="363"/>
      <c r="FD19" s="363"/>
      <c r="FE19" s="363"/>
      <c r="FF19" s="363"/>
      <c r="FG19" s="363"/>
      <c r="FH19" s="363"/>
      <c r="FI19" s="363"/>
      <c r="FJ19" s="363"/>
      <c r="FK19" s="363"/>
      <c r="FL19" s="363"/>
      <c r="FM19" s="363"/>
    </row>
    <row r="20" spans="1:169" s="362" customFormat="1" ht="15">
      <c r="A20" s="364" t="s">
        <v>188</v>
      </c>
      <c r="B20" s="360">
        <v>1742137.09</v>
      </c>
      <c r="C20" s="361">
        <f t="shared" si="0"/>
        <v>0.13259718858454411</v>
      </c>
      <c r="E20" s="365"/>
      <c r="F20" s="347"/>
      <c r="G20" s="347"/>
      <c r="H20" s="363"/>
      <c r="I20" s="363"/>
      <c r="J20" s="363"/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/>
      <c r="W20" s="363"/>
      <c r="X20" s="363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3"/>
      <c r="AV20" s="363"/>
      <c r="AW20" s="363"/>
      <c r="AX20" s="363"/>
      <c r="AY20" s="363"/>
      <c r="AZ20" s="363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3"/>
      <c r="BS20" s="363"/>
      <c r="BT20" s="363"/>
      <c r="BU20" s="363"/>
      <c r="BV20" s="363"/>
      <c r="BW20" s="363"/>
      <c r="BX20" s="363"/>
      <c r="BY20" s="363"/>
      <c r="BZ20" s="363"/>
      <c r="CA20" s="363"/>
      <c r="CB20" s="363"/>
      <c r="CC20" s="363"/>
      <c r="CD20" s="363"/>
      <c r="CE20" s="363"/>
      <c r="CF20" s="363"/>
      <c r="CG20" s="363"/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3"/>
      <c r="CZ20" s="363"/>
      <c r="DA20" s="363"/>
      <c r="DB20" s="363"/>
      <c r="DC20" s="363"/>
      <c r="DD20" s="363"/>
      <c r="DE20" s="363"/>
      <c r="DF20" s="363"/>
      <c r="DG20" s="363"/>
      <c r="DH20" s="363"/>
      <c r="DI20" s="363"/>
      <c r="DJ20" s="363"/>
      <c r="DK20" s="363"/>
      <c r="DL20" s="363"/>
      <c r="DM20" s="363"/>
      <c r="DN20" s="363"/>
      <c r="DO20" s="363"/>
      <c r="DP20" s="363"/>
      <c r="DQ20" s="363"/>
      <c r="DR20" s="363"/>
      <c r="DS20" s="363"/>
      <c r="DT20" s="363"/>
      <c r="DU20" s="363"/>
      <c r="DV20" s="363"/>
      <c r="DW20" s="363"/>
      <c r="DX20" s="363"/>
      <c r="DY20" s="363"/>
      <c r="DZ20" s="363"/>
      <c r="EA20" s="363"/>
      <c r="EB20" s="363"/>
      <c r="EC20" s="363"/>
      <c r="ED20" s="363"/>
      <c r="EE20" s="363"/>
      <c r="EF20" s="363"/>
      <c r="EG20" s="363"/>
      <c r="EH20" s="363"/>
      <c r="EI20" s="363"/>
      <c r="EJ20" s="363"/>
      <c r="EK20" s="363"/>
      <c r="EL20" s="363"/>
      <c r="EM20" s="363"/>
      <c r="EN20" s="363"/>
      <c r="EO20" s="363"/>
      <c r="EP20" s="363"/>
      <c r="EQ20" s="363"/>
      <c r="ER20" s="363"/>
      <c r="ES20" s="363"/>
      <c r="ET20" s="363"/>
      <c r="EU20" s="363"/>
      <c r="EV20" s="363"/>
      <c r="EW20" s="363"/>
      <c r="EX20" s="363"/>
      <c r="EY20" s="363"/>
      <c r="EZ20" s="363"/>
      <c r="FA20" s="363"/>
      <c r="FB20" s="363"/>
      <c r="FC20" s="363"/>
      <c r="FD20" s="363"/>
      <c r="FE20" s="363"/>
      <c r="FF20" s="363"/>
      <c r="FG20" s="363"/>
      <c r="FH20" s="363"/>
      <c r="FI20" s="363"/>
      <c r="FJ20" s="363"/>
      <c r="FK20" s="363"/>
      <c r="FL20" s="363"/>
      <c r="FM20" s="363"/>
    </row>
    <row r="21" spans="1:169" s="362" customFormat="1" ht="15">
      <c r="A21" s="364" t="s">
        <v>189</v>
      </c>
      <c r="B21" s="360">
        <v>80113260.180000007</v>
      </c>
      <c r="C21" s="361">
        <f t="shared" si="0"/>
        <v>6.0975643818076968</v>
      </c>
      <c r="E21" s="365"/>
      <c r="F21" s="347"/>
      <c r="G21" s="347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3"/>
      <c r="AV21" s="363"/>
      <c r="AW21" s="363"/>
      <c r="AX21" s="363"/>
      <c r="AY21" s="363"/>
      <c r="AZ21" s="363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3"/>
      <c r="BS21" s="363"/>
      <c r="BT21" s="363"/>
      <c r="BU21" s="363"/>
      <c r="BV21" s="363"/>
      <c r="BW21" s="363"/>
      <c r="BX21" s="363"/>
      <c r="BY21" s="363"/>
      <c r="BZ21" s="363"/>
      <c r="CA21" s="363"/>
      <c r="CB21" s="363"/>
      <c r="CC21" s="363"/>
      <c r="CD21" s="363"/>
      <c r="CE21" s="363"/>
      <c r="CF21" s="363"/>
      <c r="CG21" s="363"/>
      <c r="CH21" s="363"/>
      <c r="CI21" s="363"/>
      <c r="CJ21" s="363"/>
      <c r="CK21" s="363"/>
      <c r="CL21" s="363"/>
      <c r="CM21" s="363"/>
      <c r="CN21" s="363"/>
      <c r="CO21" s="363"/>
      <c r="CP21" s="363"/>
      <c r="CQ21" s="363"/>
      <c r="CR21" s="363"/>
      <c r="CS21" s="363"/>
      <c r="CT21" s="363"/>
      <c r="CU21" s="363"/>
      <c r="CV21" s="363"/>
      <c r="CW21" s="363"/>
      <c r="CX21" s="363"/>
      <c r="CY21" s="363"/>
      <c r="CZ21" s="363"/>
      <c r="DA21" s="363"/>
      <c r="DB21" s="363"/>
      <c r="DC21" s="363"/>
      <c r="DD21" s="363"/>
      <c r="DE21" s="363"/>
      <c r="DF21" s="363"/>
      <c r="DG21" s="363"/>
      <c r="DH21" s="363"/>
      <c r="DI21" s="363"/>
      <c r="DJ21" s="363"/>
      <c r="DK21" s="363"/>
      <c r="DL21" s="363"/>
      <c r="DM21" s="363"/>
      <c r="DN21" s="363"/>
      <c r="DO21" s="363"/>
      <c r="DP21" s="363"/>
      <c r="DQ21" s="363"/>
      <c r="DR21" s="363"/>
      <c r="DS21" s="363"/>
      <c r="DT21" s="363"/>
      <c r="DU21" s="363"/>
      <c r="DV21" s="363"/>
      <c r="DW21" s="363"/>
      <c r="DX21" s="363"/>
      <c r="DY21" s="363"/>
      <c r="DZ21" s="363"/>
      <c r="EA21" s="363"/>
      <c r="EB21" s="363"/>
      <c r="EC21" s="363"/>
      <c r="ED21" s="363"/>
      <c r="EE21" s="363"/>
      <c r="EF21" s="363"/>
      <c r="EG21" s="363"/>
      <c r="EH21" s="363"/>
      <c r="EI21" s="363"/>
      <c r="EJ21" s="363"/>
      <c r="EK21" s="363"/>
      <c r="EL21" s="363"/>
      <c r="EM21" s="363"/>
      <c r="EN21" s="363"/>
      <c r="EO21" s="363"/>
      <c r="EP21" s="363"/>
      <c r="EQ21" s="363"/>
      <c r="ER21" s="363"/>
      <c r="ES21" s="363"/>
      <c r="ET21" s="363"/>
      <c r="EU21" s="363"/>
      <c r="EV21" s="363"/>
      <c r="EW21" s="363"/>
      <c r="EX21" s="363"/>
      <c r="EY21" s="363"/>
      <c r="EZ21" s="363"/>
      <c r="FA21" s="363"/>
      <c r="FB21" s="363"/>
      <c r="FC21" s="363"/>
      <c r="FD21" s="363"/>
      <c r="FE21" s="363"/>
      <c r="FF21" s="363"/>
      <c r="FG21" s="363"/>
      <c r="FH21" s="363"/>
      <c r="FI21" s="363"/>
      <c r="FJ21" s="363"/>
      <c r="FK21" s="363"/>
      <c r="FL21" s="363"/>
      <c r="FM21" s="363"/>
    </row>
    <row r="22" spans="1:169" s="362" customFormat="1" ht="15">
      <c r="A22" s="364" t="s">
        <v>190</v>
      </c>
      <c r="B22" s="360">
        <v>719670</v>
      </c>
      <c r="C22" s="361">
        <f t="shared" si="0"/>
        <v>5.477537861767174E-2</v>
      </c>
      <c r="E22" s="365"/>
      <c r="F22" s="347"/>
      <c r="G22" s="347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3"/>
      <c r="AV22" s="363"/>
      <c r="AW22" s="363"/>
      <c r="AX22" s="363"/>
      <c r="AY22" s="363"/>
      <c r="AZ22" s="363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3"/>
      <c r="BS22" s="363"/>
      <c r="BT22" s="363"/>
      <c r="BU22" s="363"/>
      <c r="BV22" s="363"/>
      <c r="BW22" s="363"/>
      <c r="BX22" s="363"/>
      <c r="BY22" s="363"/>
      <c r="BZ22" s="363"/>
      <c r="CA22" s="363"/>
      <c r="CB22" s="363"/>
      <c r="CC22" s="363"/>
      <c r="CD22" s="363"/>
      <c r="CE22" s="363"/>
      <c r="CF22" s="363"/>
      <c r="CG22" s="363"/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3"/>
      <c r="CZ22" s="363"/>
      <c r="DA22" s="363"/>
      <c r="DB22" s="363"/>
      <c r="DC22" s="363"/>
      <c r="DD22" s="363"/>
      <c r="DE22" s="363"/>
      <c r="DF22" s="363"/>
      <c r="DG22" s="363"/>
      <c r="DH22" s="363"/>
      <c r="DI22" s="363"/>
      <c r="DJ22" s="363"/>
      <c r="DK22" s="363"/>
      <c r="DL22" s="363"/>
      <c r="DM22" s="363"/>
      <c r="DN22" s="363"/>
      <c r="DO22" s="363"/>
      <c r="DP22" s="363"/>
      <c r="DQ22" s="363"/>
      <c r="DR22" s="363"/>
      <c r="DS22" s="363"/>
      <c r="DT22" s="363"/>
      <c r="DU22" s="363"/>
      <c r="DV22" s="363"/>
      <c r="DW22" s="363"/>
      <c r="DX22" s="363"/>
      <c r="DY22" s="363"/>
      <c r="DZ22" s="363"/>
      <c r="EA22" s="363"/>
      <c r="EB22" s="363"/>
      <c r="EC22" s="363"/>
      <c r="ED22" s="363"/>
      <c r="EE22" s="363"/>
      <c r="EF22" s="363"/>
      <c r="EG22" s="363"/>
      <c r="EH22" s="363"/>
      <c r="EI22" s="363"/>
      <c r="EJ22" s="363"/>
      <c r="EK22" s="363"/>
      <c r="EL22" s="363"/>
      <c r="EM22" s="363"/>
      <c r="EN22" s="363"/>
      <c r="EO22" s="363"/>
      <c r="EP22" s="363"/>
      <c r="EQ22" s="363"/>
      <c r="ER22" s="363"/>
      <c r="ES22" s="363"/>
      <c r="ET22" s="363"/>
      <c r="EU22" s="363"/>
      <c r="EV22" s="363"/>
      <c r="EW22" s="363"/>
      <c r="EX22" s="363"/>
      <c r="EY22" s="363"/>
      <c r="EZ22" s="363"/>
      <c r="FA22" s="363"/>
      <c r="FB22" s="363"/>
      <c r="FC22" s="363"/>
      <c r="FD22" s="363"/>
      <c r="FE22" s="363"/>
      <c r="FF22" s="363"/>
      <c r="FG22" s="363"/>
      <c r="FH22" s="363"/>
      <c r="FI22" s="363"/>
      <c r="FJ22" s="363"/>
      <c r="FK22" s="363"/>
      <c r="FL22" s="363"/>
      <c r="FM22" s="363"/>
    </row>
    <row r="23" spans="1:169" s="362" customFormat="1" ht="15">
      <c r="A23" s="364" t="s">
        <v>191</v>
      </c>
      <c r="B23" s="360">
        <v>956620.1</v>
      </c>
      <c r="C23" s="361">
        <f t="shared" si="0"/>
        <v>7.2810077078070509E-2</v>
      </c>
      <c r="E23" s="365"/>
      <c r="F23" s="347"/>
      <c r="G23" s="347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3"/>
      <c r="AV23" s="363"/>
      <c r="AW23" s="363"/>
      <c r="AX23" s="363"/>
      <c r="AY23" s="363"/>
      <c r="AZ23" s="363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3"/>
      <c r="BS23" s="363"/>
      <c r="BT23" s="363"/>
      <c r="BU23" s="363"/>
      <c r="BV23" s="363"/>
      <c r="BW23" s="363"/>
      <c r="BX23" s="363"/>
      <c r="BY23" s="363"/>
      <c r="BZ23" s="363"/>
      <c r="CA23" s="363"/>
      <c r="CB23" s="363"/>
      <c r="CC23" s="363"/>
      <c r="CD23" s="363"/>
      <c r="CE23" s="363"/>
      <c r="CF23" s="363"/>
      <c r="CG23" s="363"/>
      <c r="CH23" s="363"/>
      <c r="CI23" s="363"/>
      <c r="CJ23" s="363"/>
      <c r="CK23" s="363"/>
      <c r="CL23" s="363"/>
      <c r="CM23" s="363"/>
      <c r="CN23" s="363"/>
      <c r="CO23" s="363"/>
      <c r="CP23" s="363"/>
      <c r="CQ23" s="363"/>
      <c r="CR23" s="363"/>
      <c r="CS23" s="363"/>
      <c r="CT23" s="363"/>
      <c r="CU23" s="363"/>
      <c r="CV23" s="363"/>
      <c r="CW23" s="363"/>
      <c r="CX23" s="363"/>
      <c r="CY23" s="363"/>
      <c r="CZ23" s="363"/>
      <c r="DA23" s="363"/>
      <c r="DB23" s="363"/>
      <c r="DC23" s="363"/>
      <c r="DD23" s="363"/>
      <c r="DE23" s="363"/>
      <c r="DF23" s="363"/>
      <c r="DG23" s="363"/>
      <c r="DH23" s="363"/>
      <c r="DI23" s="363"/>
      <c r="DJ23" s="363"/>
      <c r="DK23" s="363"/>
      <c r="DL23" s="363"/>
      <c r="DM23" s="363"/>
      <c r="DN23" s="363"/>
      <c r="DO23" s="363"/>
      <c r="DP23" s="363"/>
      <c r="DQ23" s="363"/>
      <c r="DR23" s="363"/>
      <c r="DS23" s="363"/>
      <c r="DT23" s="363"/>
      <c r="DU23" s="363"/>
      <c r="DV23" s="363"/>
      <c r="DW23" s="363"/>
      <c r="DX23" s="363"/>
      <c r="DY23" s="363"/>
      <c r="DZ23" s="363"/>
      <c r="EA23" s="363"/>
      <c r="EB23" s="363"/>
      <c r="EC23" s="363"/>
      <c r="ED23" s="363"/>
      <c r="EE23" s="363"/>
      <c r="EF23" s="363"/>
      <c r="EG23" s="363"/>
      <c r="EH23" s="363"/>
      <c r="EI23" s="363"/>
      <c r="EJ23" s="363"/>
      <c r="EK23" s="363"/>
      <c r="EL23" s="363"/>
      <c r="EM23" s="363"/>
      <c r="EN23" s="363"/>
      <c r="EO23" s="363"/>
      <c r="EP23" s="363"/>
      <c r="EQ23" s="363"/>
      <c r="ER23" s="363"/>
      <c r="ES23" s="363"/>
      <c r="ET23" s="363"/>
      <c r="EU23" s="363"/>
      <c r="EV23" s="363"/>
      <c r="EW23" s="363"/>
      <c r="EX23" s="363"/>
      <c r="EY23" s="363"/>
      <c r="EZ23" s="363"/>
      <c r="FA23" s="363"/>
      <c r="FB23" s="363"/>
      <c r="FC23" s="363"/>
      <c r="FD23" s="363"/>
      <c r="FE23" s="363"/>
      <c r="FF23" s="363"/>
      <c r="FG23" s="363"/>
      <c r="FH23" s="363"/>
      <c r="FI23" s="363"/>
      <c r="FJ23" s="363"/>
      <c r="FK23" s="363"/>
      <c r="FL23" s="363"/>
      <c r="FM23" s="363"/>
    </row>
    <row r="24" spans="1:169" s="362" customFormat="1" ht="15">
      <c r="A24" s="364" t="s">
        <v>192</v>
      </c>
      <c r="B24" s="360">
        <v>334037008.89999998</v>
      </c>
      <c r="C24" s="361">
        <f t="shared" si="0"/>
        <v>25.424157787335975</v>
      </c>
      <c r="E24" s="365"/>
      <c r="F24" s="347"/>
      <c r="G24" s="347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  <c r="CB24" s="363"/>
      <c r="CC24" s="363"/>
      <c r="CD24" s="363"/>
      <c r="CE24" s="363"/>
      <c r="CF24" s="363"/>
      <c r="CG24" s="363"/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3"/>
      <c r="CZ24" s="363"/>
      <c r="DA24" s="363"/>
      <c r="DB24" s="363"/>
      <c r="DC24" s="363"/>
      <c r="DD24" s="363"/>
      <c r="DE24" s="363"/>
      <c r="DF24" s="363"/>
      <c r="DG24" s="363"/>
      <c r="DH24" s="363"/>
      <c r="DI24" s="363"/>
      <c r="DJ24" s="363"/>
      <c r="DK24" s="363"/>
      <c r="DL24" s="363"/>
      <c r="DM24" s="363"/>
      <c r="DN24" s="363"/>
      <c r="DO24" s="363"/>
      <c r="DP24" s="363"/>
      <c r="DQ24" s="363"/>
      <c r="DR24" s="363"/>
      <c r="DS24" s="363"/>
      <c r="DT24" s="363"/>
      <c r="DU24" s="363"/>
      <c r="DV24" s="363"/>
      <c r="DW24" s="363"/>
      <c r="DX24" s="363"/>
      <c r="DY24" s="363"/>
      <c r="DZ24" s="363"/>
      <c r="EA24" s="363"/>
      <c r="EB24" s="363"/>
      <c r="EC24" s="363"/>
      <c r="ED24" s="363"/>
      <c r="EE24" s="363"/>
      <c r="EF24" s="363"/>
      <c r="EG24" s="363"/>
      <c r="EH24" s="363"/>
      <c r="EI24" s="363"/>
      <c r="EJ24" s="363"/>
      <c r="EK24" s="363"/>
      <c r="EL24" s="363"/>
      <c r="EM24" s="363"/>
      <c r="EN24" s="363"/>
      <c r="EO24" s="363"/>
      <c r="EP24" s="363"/>
      <c r="EQ24" s="363"/>
      <c r="ER24" s="363"/>
      <c r="ES24" s="363"/>
      <c r="ET24" s="363"/>
      <c r="EU24" s="363"/>
      <c r="EV24" s="363"/>
      <c r="EW24" s="363"/>
      <c r="EX24" s="363"/>
      <c r="EY24" s="363"/>
      <c r="EZ24" s="363"/>
      <c r="FA24" s="363"/>
      <c r="FB24" s="363"/>
      <c r="FC24" s="363"/>
      <c r="FD24" s="363"/>
      <c r="FE24" s="363"/>
      <c r="FF24" s="363"/>
      <c r="FG24" s="363"/>
      <c r="FH24" s="363"/>
      <c r="FI24" s="363"/>
      <c r="FJ24" s="363"/>
      <c r="FK24" s="363"/>
      <c r="FL24" s="363"/>
      <c r="FM24" s="363"/>
    </row>
    <row r="25" spans="1:169" s="362" customFormat="1" ht="15">
      <c r="A25" s="364" t="s">
        <v>193</v>
      </c>
      <c r="B25" s="360">
        <v>6238901</v>
      </c>
      <c r="C25" s="361">
        <f t="shared" si="0"/>
        <v>0.47485398089842684</v>
      </c>
      <c r="E25" s="365"/>
      <c r="F25" s="347"/>
      <c r="G25" s="347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363"/>
      <c r="AH25" s="363"/>
      <c r="AI25" s="363"/>
      <c r="AJ25" s="363"/>
      <c r="AK25" s="363"/>
      <c r="AL25" s="363"/>
      <c r="AM25" s="363"/>
      <c r="AN25" s="363"/>
      <c r="AO25" s="363"/>
      <c r="AP25" s="363"/>
      <c r="AQ25" s="363"/>
      <c r="AR25" s="363"/>
      <c r="AS25" s="363"/>
      <c r="AT25" s="363"/>
      <c r="AU25" s="363"/>
      <c r="AV25" s="363"/>
      <c r="AW25" s="363"/>
      <c r="AX25" s="363"/>
      <c r="AY25" s="363"/>
      <c r="AZ25" s="363"/>
      <c r="BA25" s="363"/>
      <c r="BB25" s="363"/>
      <c r="BC25" s="363"/>
      <c r="BD25" s="363"/>
      <c r="BE25" s="363"/>
      <c r="BF25" s="363"/>
      <c r="BG25" s="363"/>
      <c r="BH25" s="363"/>
      <c r="BI25" s="363"/>
      <c r="BJ25" s="363"/>
      <c r="BK25" s="363"/>
      <c r="BL25" s="363"/>
      <c r="BM25" s="363"/>
      <c r="BN25" s="363"/>
      <c r="BO25" s="363"/>
      <c r="BP25" s="363"/>
      <c r="BQ25" s="363"/>
      <c r="BR25" s="363"/>
      <c r="BS25" s="363"/>
      <c r="BT25" s="363"/>
      <c r="BU25" s="363"/>
      <c r="BV25" s="363"/>
      <c r="BW25" s="363"/>
      <c r="BX25" s="363"/>
      <c r="BY25" s="363"/>
      <c r="BZ25" s="363"/>
      <c r="CA25" s="363"/>
      <c r="CB25" s="363"/>
      <c r="CC25" s="363"/>
      <c r="CD25" s="363"/>
      <c r="CE25" s="363"/>
      <c r="CF25" s="363"/>
      <c r="CG25" s="363"/>
      <c r="CH25" s="363"/>
      <c r="CI25" s="363"/>
      <c r="CJ25" s="363"/>
      <c r="CK25" s="363"/>
      <c r="CL25" s="363"/>
      <c r="CM25" s="363"/>
      <c r="CN25" s="363"/>
      <c r="CO25" s="363"/>
      <c r="CP25" s="363"/>
      <c r="CQ25" s="363"/>
      <c r="CR25" s="363"/>
      <c r="CS25" s="363"/>
      <c r="CT25" s="363"/>
      <c r="CU25" s="363"/>
      <c r="CV25" s="363"/>
      <c r="CW25" s="363"/>
      <c r="CX25" s="363"/>
      <c r="CY25" s="363"/>
      <c r="CZ25" s="363"/>
      <c r="DA25" s="363"/>
      <c r="DB25" s="363"/>
      <c r="DC25" s="363"/>
      <c r="DD25" s="363"/>
      <c r="DE25" s="363"/>
      <c r="DF25" s="363"/>
      <c r="DG25" s="363"/>
      <c r="DH25" s="363"/>
      <c r="DI25" s="363"/>
      <c r="DJ25" s="363"/>
      <c r="DK25" s="363"/>
      <c r="DL25" s="363"/>
      <c r="DM25" s="363"/>
      <c r="DN25" s="363"/>
      <c r="DO25" s="363"/>
      <c r="DP25" s="363"/>
      <c r="DQ25" s="363"/>
      <c r="DR25" s="363"/>
      <c r="DS25" s="363"/>
      <c r="DT25" s="363"/>
      <c r="DU25" s="363"/>
      <c r="DV25" s="363"/>
      <c r="DW25" s="363"/>
      <c r="DX25" s="363"/>
      <c r="DY25" s="363"/>
      <c r="DZ25" s="363"/>
      <c r="EA25" s="363"/>
      <c r="EB25" s="363"/>
      <c r="EC25" s="363"/>
      <c r="ED25" s="363"/>
      <c r="EE25" s="363"/>
      <c r="EF25" s="363"/>
      <c r="EG25" s="363"/>
      <c r="EH25" s="363"/>
      <c r="EI25" s="363"/>
      <c r="EJ25" s="363"/>
      <c r="EK25" s="363"/>
      <c r="EL25" s="363"/>
      <c r="EM25" s="363"/>
      <c r="EN25" s="363"/>
      <c r="EO25" s="363"/>
      <c r="EP25" s="363"/>
      <c r="EQ25" s="363"/>
      <c r="ER25" s="363"/>
      <c r="ES25" s="363"/>
      <c r="ET25" s="363"/>
      <c r="EU25" s="363"/>
      <c r="EV25" s="363"/>
      <c r="EW25" s="363"/>
      <c r="EX25" s="363"/>
      <c r="EY25" s="363"/>
      <c r="EZ25" s="363"/>
      <c r="FA25" s="363"/>
      <c r="FB25" s="363"/>
      <c r="FC25" s="363"/>
      <c r="FD25" s="363"/>
      <c r="FE25" s="363"/>
      <c r="FF25" s="363"/>
      <c r="FG25" s="363"/>
      <c r="FH25" s="363"/>
      <c r="FI25" s="363"/>
      <c r="FJ25" s="363"/>
      <c r="FK25" s="363"/>
      <c r="FL25" s="363"/>
      <c r="FM25" s="363"/>
    </row>
    <row r="26" spans="1:169" s="362" customFormat="1" ht="15">
      <c r="A26" s="364" t="s">
        <v>194</v>
      </c>
      <c r="B26" s="360">
        <v>3493925.25</v>
      </c>
      <c r="C26" s="366">
        <f t="shared" si="0"/>
        <v>0.26592893747216556</v>
      </c>
      <c r="E26" s="365"/>
      <c r="F26" s="347"/>
      <c r="G26" s="347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  <c r="V26" s="363"/>
      <c r="W26" s="363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  <c r="AP26" s="363"/>
      <c r="AQ26" s="363"/>
      <c r="AR26" s="363"/>
      <c r="AS26" s="363"/>
      <c r="AT26" s="363"/>
      <c r="AU26" s="363"/>
      <c r="AV26" s="363"/>
      <c r="AW26" s="363"/>
      <c r="AX26" s="363"/>
      <c r="AY26" s="363"/>
      <c r="AZ26" s="363"/>
      <c r="BA26" s="363"/>
      <c r="BB26" s="363"/>
      <c r="BC26" s="363"/>
      <c r="BD26" s="363"/>
      <c r="BE26" s="363"/>
      <c r="BF26" s="363"/>
      <c r="BG26" s="363"/>
      <c r="BH26" s="363"/>
      <c r="BI26" s="363"/>
      <c r="BJ26" s="363"/>
      <c r="BK26" s="363"/>
      <c r="BL26" s="363"/>
      <c r="BM26" s="363"/>
      <c r="BN26" s="363"/>
      <c r="BO26" s="363"/>
      <c r="BP26" s="363"/>
      <c r="BQ26" s="363"/>
      <c r="BR26" s="363"/>
      <c r="BS26" s="363"/>
      <c r="BT26" s="363"/>
      <c r="BU26" s="363"/>
      <c r="BV26" s="363"/>
      <c r="BW26" s="363"/>
      <c r="BX26" s="363"/>
      <c r="BY26" s="363"/>
      <c r="BZ26" s="363"/>
      <c r="CA26" s="363"/>
      <c r="CB26" s="363"/>
      <c r="CC26" s="363"/>
      <c r="CD26" s="363"/>
      <c r="CE26" s="363"/>
      <c r="CF26" s="363"/>
      <c r="CG26" s="363"/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3"/>
      <c r="CZ26" s="363"/>
      <c r="DA26" s="363"/>
      <c r="DB26" s="363"/>
      <c r="DC26" s="363"/>
      <c r="DD26" s="363"/>
      <c r="DE26" s="363"/>
      <c r="DF26" s="363"/>
      <c r="DG26" s="363"/>
      <c r="DH26" s="363"/>
      <c r="DI26" s="363"/>
      <c r="DJ26" s="363"/>
      <c r="DK26" s="363"/>
      <c r="DL26" s="363"/>
      <c r="DM26" s="363"/>
      <c r="DN26" s="363"/>
      <c r="DO26" s="363"/>
      <c r="DP26" s="363"/>
      <c r="DQ26" s="363"/>
      <c r="DR26" s="363"/>
      <c r="DS26" s="363"/>
      <c r="DT26" s="363"/>
      <c r="DU26" s="363"/>
      <c r="DV26" s="363"/>
      <c r="DW26" s="363"/>
      <c r="DX26" s="363"/>
      <c r="DY26" s="363"/>
      <c r="DZ26" s="363"/>
      <c r="EA26" s="363"/>
      <c r="EB26" s="363"/>
      <c r="EC26" s="363"/>
      <c r="ED26" s="363"/>
      <c r="EE26" s="363"/>
      <c r="EF26" s="363"/>
      <c r="EG26" s="363"/>
      <c r="EH26" s="363"/>
      <c r="EI26" s="363"/>
      <c r="EJ26" s="363"/>
      <c r="EK26" s="363"/>
      <c r="EL26" s="363"/>
      <c r="EM26" s="363"/>
      <c r="EN26" s="363"/>
      <c r="EO26" s="363"/>
      <c r="EP26" s="363"/>
      <c r="EQ26" s="363"/>
      <c r="ER26" s="363"/>
      <c r="ES26" s="363"/>
      <c r="ET26" s="363"/>
      <c r="EU26" s="363"/>
      <c r="EV26" s="363"/>
      <c r="EW26" s="363"/>
      <c r="EX26" s="363"/>
      <c r="EY26" s="363"/>
      <c r="EZ26" s="363"/>
      <c r="FA26" s="363"/>
      <c r="FB26" s="363"/>
      <c r="FC26" s="363"/>
      <c r="FD26" s="363"/>
      <c r="FE26" s="363"/>
      <c r="FF26" s="363"/>
      <c r="FG26" s="363"/>
      <c r="FH26" s="363"/>
      <c r="FI26" s="363"/>
      <c r="FJ26" s="363"/>
      <c r="FK26" s="363"/>
      <c r="FL26" s="363"/>
      <c r="FM26" s="363"/>
    </row>
    <row r="27" spans="1:169" s="362" customFormat="1" ht="23.25">
      <c r="A27" s="364" t="s">
        <v>195</v>
      </c>
      <c r="B27" s="367">
        <v>2352449.25</v>
      </c>
      <c r="C27" s="366">
        <f t="shared" si="0"/>
        <v>0.17904914522990803</v>
      </c>
      <c r="E27" s="365"/>
      <c r="F27" s="347"/>
      <c r="G27" s="347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  <c r="V27" s="363"/>
      <c r="W27" s="363"/>
      <c r="X27" s="363"/>
      <c r="Y27" s="363"/>
      <c r="Z27" s="363"/>
      <c r="AA27" s="363"/>
      <c r="AB27" s="363"/>
      <c r="AC27" s="363"/>
      <c r="AD27" s="363"/>
      <c r="AE27" s="363"/>
      <c r="AF27" s="363"/>
      <c r="AG27" s="363"/>
      <c r="AH27" s="363"/>
      <c r="AI27" s="363"/>
      <c r="AJ27" s="363"/>
      <c r="AK27" s="363"/>
      <c r="AL27" s="363"/>
      <c r="AM27" s="363"/>
      <c r="AN27" s="363"/>
      <c r="AO27" s="363"/>
      <c r="AP27" s="363"/>
      <c r="AQ27" s="363"/>
      <c r="AR27" s="363"/>
      <c r="AS27" s="363"/>
      <c r="AT27" s="363"/>
      <c r="AU27" s="363"/>
      <c r="AV27" s="363"/>
      <c r="AW27" s="363"/>
      <c r="AX27" s="363"/>
      <c r="AY27" s="363"/>
      <c r="AZ27" s="363"/>
      <c r="BA27" s="363"/>
      <c r="BB27" s="363"/>
      <c r="BC27" s="363"/>
      <c r="BD27" s="363"/>
      <c r="BE27" s="363"/>
      <c r="BF27" s="363"/>
      <c r="BG27" s="363"/>
      <c r="BH27" s="363"/>
      <c r="BI27" s="363"/>
      <c r="BJ27" s="363"/>
      <c r="BK27" s="363"/>
      <c r="BL27" s="363"/>
      <c r="BM27" s="363"/>
      <c r="BN27" s="363"/>
      <c r="BO27" s="363"/>
      <c r="BP27" s="363"/>
      <c r="BQ27" s="363"/>
      <c r="BR27" s="363"/>
      <c r="BS27" s="363"/>
      <c r="BT27" s="363"/>
      <c r="BU27" s="363"/>
      <c r="BV27" s="363"/>
      <c r="BW27" s="363"/>
      <c r="BX27" s="363"/>
      <c r="BY27" s="363"/>
      <c r="BZ27" s="363"/>
      <c r="CA27" s="363"/>
      <c r="CB27" s="363"/>
      <c r="CC27" s="363"/>
      <c r="CD27" s="363"/>
      <c r="CE27" s="363"/>
      <c r="CF27" s="363"/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3"/>
      <c r="CR27" s="363"/>
      <c r="CS27" s="363"/>
      <c r="CT27" s="363"/>
      <c r="CU27" s="363"/>
      <c r="CV27" s="363"/>
      <c r="CW27" s="363"/>
      <c r="CX27" s="363"/>
      <c r="CY27" s="363"/>
      <c r="CZ27" s="363"/>
      <c r="DA27" s="363"/>
      <c r="DB27" s="363"/>
      <c r="DC27" s="363"/>
      <c r="DD27" s="363"/>
      <c r="DE27" s="363"/>
      <c r="DF27" s="363"/>
      <c r="DG27" s="363"/>
      <c r="DH27" s="363"/>
      <c r="DI27" s="363"/>
      <c r="DJ27" s="363"/>
      <c r="DK27" s="363"/>
      <c r="DL27" s="363"/>
      <c r="DM27" s="363"/>
      <c r="DN27" s="363"/>
      <c r="DO27" s="363"/>
      <c r="DP27" s="363"/>
      <c r="DQ27" s="363"/>
      <c r="DR27" s="363"/>
      <c r="DS27" s="363"/>
      <c r="DT27" s="363"/>
      <c r="DU27" s="363"/>
      <c r="DV27" s="363"/>
      <c r="DW27" s="363"/>
      <c r="DX27" s="363"/>
      <c r="DY27" s="363"/>
      <c r="DZ27" s="363"/>
      <c r="EA27" s="363"/>
      <c r="EB27" s="363"/>
      <c r="EC27" s="363"/>
      <c r="ED27" s="363"/>
      <c r="EE27" s="363"/>
      <c r="EF27" s="363"/>
      <c r="EG27" s="363"/>
      <c r="EH27" s="363"/>
      <c r="EI27" s="363"/>
      <c r="EJ27" s="363"/>
      <c r="EK27" s="363"/>
      <c r="EL27" s="363"/>
      <c r="EM27" s="363"/>
      <c r="EN27" s="363"/>
      <c r="EO27" s="363"/>
      <c r="EP27" s="363"/>
      <c r="EQ27" s="363"/>
      <c r="ER27" s="363"/>
      <c r="ES27" s="363"/>
      <c r="ET27" s="363"/>
      <c r="EU27" s="363"/>
      <c r="EV27" s="363"/>
      <c r="EW27" s="363"/>
      <c r="EX27" s="363"/>
      <c r="EY27" s="363"/>
      <c r="EZ27" s="363"/>
      <c r="FA27" s="363"/>
      <c r="FB27" s="363"/>
      <c r="FC27" s="363"/>
      <c r="FD27" s="363"/>
      <c r="FE27" s="363"/>
      <c r="FF27" s="363"/>
      <c r="FG27" s="363"/>
      <c r="FH27" s="363"/>
      <c r="FI27" s="363"/>
      <c r="FJ27" s="363"/>
      <c r="FK27" s="363"/>
      <c r="FL27" s="363"/>
      <c r="FM27" s="363"/>
    </row>
    <row r="28" spans="1:169" s="362" customFormat="1" ht="15">
      <c r="A28" s="364" t="s">
        <v>196</v>
      </c>
      <c r="B28" s="360">
        <v>1973780.6</v>
      </c>
      <c r="C28" s="361">
        <f t="shared" si="0"/>
        <v>0.15022799293178166</v>
      </c>
      <c r="E28" s="365"/>
      <c r="F28" s="347"/>
      <c r="G28" s="347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  <c r="AP28" s="363"/>
      <c r="AQ28" s="363"/>
      <c r="AR28" s="363"/>
      <c r="AS28" s="363"/>
      <c r="AT28" s="363"/>
      <c r="AU28" s="363"/>
      <c r="AV28" s="363"/>
      <c r="AW28" s="363"/>
      <c r="AX28" s="363"/>
      <c r="AY28" s="363"/>
      <c r="AZ28" s="363"/>
      <c r="BA28" s="363"/>
      <c r="BB28" s="363"/>
      <c r="BC28" s="363"/>
      <c r="BD28" s="363"/>
      <c r="BE28" s="363"/>
      <c r="BF28" s="363"/>
      <c r="BG28" s="363"/>
      <c r="BH28" s="363"/>
      <c r="BI28" s="363"/>
      <c r="BJ28" s="363"/>
      <c r="BK28" s="363"/>
      <c r="BL28" s="363"/>
      <c r="BM28" s="363"/>
      <c r="BN28" s="363"/>
      <c r="BO28" s="363"/>
      <c r="BP28" s="363"/>
      <c r="BQ28" s="363"/>
      <c r="BR28" s="363"/>
      <c r="BS28" s="363"/>
      <c r="BT28" s="363"/>
      <c r="BU28" s="363"/>
      <c r="BV28" s="363"/>
      <c r="BW28" s="363"/>
      <c r="BX28" s="363"/>
      <c r="BY28" s="363"/>
      <c r="BZ28" s="363"/>
      <c r="CA28" s="363"/>
      <c r="CB28" s="363"/>
      <c r="CC28" s="363"/>
      <c r="CD28" s="363"/>
      <c r="CE28" s="363"/>
      <c r="CF28" s="363"/>
      <c r="CG28" s="363"/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3"/>
      <c r="CZ28" s="363"/>
      <c r="DA28" s="363"/>
      <c r="DB28" s="363"/>
      <c r="DC28" s="363"/>
      <c r="DD28" s="363"/>
      <c r="DE28" s="363"/>
      <c r="DF28" s="363"/>
      <c r="DG28" s="363"/>
      <c r="DH28" s="363"/>
      <c r="DI28" s="363"/>
      <c r="DJ28" s="363"/>
      <c r="DK28" s="363"/>
      <c r="DL28" s="363"/>
      <c r="DM28" s="363"/>
      <c r="DN28" s="363"/>
      <c r="DO28" s="363"/>
      <c r="DP28" s="363"/>
      <c r="DQ28" s="363"/>
      <c r="DR28" s="363"/>
      <c r="DS28" s="363"/>
      <c r="DT28" s="363"/>
      <c r="DU28" s="363"/>
      <c r="DV28" s="363"/>
      <c r="DW28" s="363"/>
      <c r="DX28" s="363"/>
      <c r="DY28" s="363"/>
      <c r="DZ28" s="363"/>
      <c r="EA28" s="363"/>
      <c r="EB28" s="363"/>
      <c r="EC28" s="363"/>
      <c r="ED28" s="363"/>
      <c r="EE28" s="363"/>
      <c r="EF28" s="363"/>
      <c r="EG28" s="363"/>
      <c r="EH28" s="363"/>
      <c r="EI28" s="363"/>
      <c r="EJ28" s="363"/>
      <c r="EK28" s="363"/>
      <c r="EL28" s="363"/>
      <c r="EM28" s="363"/>
      <c r="EN28" s="363"/>
      <c r="EO28" s="363"/>
      <c r="EP28" s="363"/>
      <c r="EQ28" s="363"/>
      <c r="ER28" s="363"/>
      <c r="ES28" s="363"/>
      <c r="ET28" s="363"/>
      <c r="EU28" s="363"/>
      <c r="EV28" s="363"/>
      <c r="EW28" s="363"/>
      <c r="EX28" s="363"/>
      <c r="EY28" s="363"/>
      <c r="EZ28" s="363"/>
      <c r="FA28" s="363"/>
      <c r="FB28" s="363"/>
      <c r="FC28" s="363"/>
      <c r="FD28" s="363"/>
      <c r="FE28" s="363"/>
      <c r="FF28" s="363"/>
      <c r="FG28" s="363"/>
      <c r="FH28" s="363"/>
      <c r="FI28" s="363"/>
      <c r="FJ28" s="363"/>
      <c r="FK28" s="363"/>
      <c r="FL28" s="363"/>
      <c r="FM28" s="363"/>
    </row>
    <row r="29" spans="1:169" s="362" customFormat="1" ht="15">
      <c r="A29" s="364" t="s">
        <v>197</v>
      </c>
      <c r="B29" s="360">
        <v>170741.29</v>
      </c>
      <c r="C29" s="361">
        <f t="shared" si="0"/>
        <v>1.2995426800366403E-2</v>
      </c>
      <c r="E29" s="365"/>
      <c r="F29" s="347"/>
      <c r="G29" s="347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363"/>
      <c r="W29" s="363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  <c r="AP29" s="363"/>
      <c r="AQ29" s="363"/>
      <c r="AR29" s="363"/>
      <c r="AS29" s="363"/>
      <c r="AT29" s="363"/>
      <c r="AU29" s="363"/>
      <c r="AV29" s="363"/>
      <c r="AW29" s="363"/>
      <c r="AX29" s="363"/>
      <c r="AY29" s="363"/>
      <c r="AZ29" s="363"/>
      <c r="BA29" s="363"/>
      <c r="BB29" s="363"/>
      <c r="BC29" s="363"/>
      <c r="BD29" s="363"/>
      <c r="BE29" s="363"/>
      <c r="BF29" s="363"/>
      <c r="BG29" s="363"/>
      <c r="BH29" s="363"/>
      <c r="BI29" s="363"/>
      <c r="BJ29" s="363"/>
      <c r="BK29" s="363"/>
      <c r="BL29" s="363"/>
      <c r="BM29" s="363"/>
      <c r="BN29" s="363"/>
      <c r="BO29" s="363"/>
      <c r="BP29" s="363"/>
      <c r="BQ29" s="363"/>
      <c r="BR29" s="363"/>
      <c r="BS29" s="363"/>
      <c r="BT29" s="363"/>
      <c r="BU29" s="363"/>
      <c r="BV29" s="363"/>
      <c r="BW29" s="363"/>
      <c r="BX29" s="363"/>
      <c r="BY29" s="363"/>
      <c r="BZ29" s="363"/>
      <c r="CA29" s="363"/>
      <c r="CB29" s="363"/>
      <c r="CC29" s="363"/>
      <c r="CD29" s="363"/>
      <c r="CE29" s="363"/>
      <c r="CF29" s="363"/>
      <c r="CG29" s="363"/>
      <c r="CH29" s="363"/>
      <c r="CI29" s="363"/>
      <c r="CJ29" s="363"/>
      <c r="CK29" s="363"/>
      <c r="CL29" s="363"/>
      <c r="CM29" s="363"/>
      <c r="CN29" s="363"/>
      <c r="CO29" s="363"/>
      <c r="CP29" s="363"/>
      <c r="CQ29" s="363"/>
      <c r="CR29" s="363"/>
      <c r="CS29" s="363"/>
      <c r="CT29" s="363"/>
      <c r="CU29" s="363"/>
      <c r="CV29" s="363"/>
      <c r="CW29" s="363"/>
      <c r="CX29" s="363"/>
      <c r="CY29" s="363"/>
      <c r="CZ29" s="363"/>
      <c r="DA29" s="363"/>
      <c r="DB29" s="363"/>
      <c r="DC29" s="363"/>
      <c r="DD29" s="363"/>
      <c r="DE29" s="363"/>
      <c r="DF29" s="363"/>
      <c r="DG29" s="363"/>
      <c r="DH29" s="363"/>
      <c r="DI29" s="363"/>
      <c r="DJ29" s="363"/>
      <c r="DK29" s="363"/>
      <c r="DL29" s="363"/>
      <c r="DM29" s="363"/>
      <c r="DN29" s="363"/>
      <c r="DO29" s="363"/>
      <c r="DP29" s="363"/>
      <c r="DQ29" s="363"/>
      <c r="DR29" s="363"/>
      <c r="DS29" s="363"/>
      <c r="DT29" s="363"/>
      <c r="DU29" s="363"/>
      <c r="DV29" s="363"/>
      <c r="DW29" s="363"/>
      <c r="DX29" s="363"/>
      <c r="DY29" s="363"/>
      <c r="DZ29" s="363"/>
      <c r="EA29" s="363"/>
      <c r="EB29" s="363"/>
      <c r="EC29" s="363"/>
      <c r="ED29" s="363"/>
      <c r="EE29" s="363"/>
      <c r="EF29" s="363"/>
      <c r="EG29" s="363"/>
      <c r="EH29" s="363"/>
      <c r="EI29" s="363"/>
      <c r="EJ29" s="363"/>
      <c r="EK29" s="363"/>
      <c r="EL29" s="363"/>
      <c r="EM29" s="363"/>
      <c r="EN29" s="363"/>
      <c r="EO29" s="363"/>
      <c r="EP29" s="363"/>
      <c r="EQ29" s="363"/>
      <c r="ER29" s="363"/>
      <c r="ES29" s="363"/>
      <c r="ET29" s="363"/>
      <c r="EU29" s="363"/>
      <c r="EV29" s="363"/>
      <c r="EW29" s="363"/>
      <c r="EX29" s="363"/>
      <c r="EY29" s="363"/>
      <c r="EZ29" s="363"/>
      <c r="FA29" s="363"/>
      <c r="FB29" s="363"/>
      <c r="FC29" s="363"/>
      <c r="FD29" s="363"/>
      <c r="FE29" s="363"/>
      <c r="FF29" s="363"/>
      <c r="FG29" s="363"/>
      <c r="FH29" s="363"/>
      <c r="FI29" s="363"/>
      <c r="FJ29" s="363"/>
      <c r="FK29" s="363"/>
      <c r="FL29" s="363"/>
      <c r="FM29" s="363"/>
    </row>
    <row r="30" spans="1:169" s="362" customFormat="1" ht="15">
      <c r="A30" s="364" t="s">
        <v>198</v>
      </c>
      <c r="B30" s="360">
        <v>323648</v>
      </c>
      <c r="C30" s="361">
        <f t="shared" si="0"/>
        <v>2.4633431626790367E-2</v>
      </c>
      <c r="E30" s="365"/>
      <c r="F30" s="347"/>
      <c r="G30" s="347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  <c r="V30" s="363"/>
      <c r="W30" s="363"/>
      <c r="X30" s="363"/>
      <c r="Y30" s="363"/>
      <c r="Z30" s="363"/>
      <c r="AA30" s="363"/>
      <c r="AB30" s="363"/>
      <c r="AC30" s="363"/>
      <c r="AD30" s="363"/>
      <c r="AE30" s="363"/>
      <c r="AF30" s="363"/>
      <c r="AG30" s="363"/>
      <c r="AH30" s="363"/>
      <c r="AI30" s="363"/>
      <c r="AJ30" s="363"/>
      <c r="AK30" s="363"/>
      <c r="AL30" s="363"/>
      <c r="AM30" s="363"/>
      <c r="AN30" s="363"/>
      <c r="AO30" s="363"/>
      <c r="AP30" s="363"/>
      <c r="AQ30" s="363"/>
      <c r="AR30" s="363"/>
      <c r="AS30" s="363"/>
      <c r="AT30" s="363"/>
      <c r="AU30" s="363"/>
      <c r="AV30" s="363"/>
      <c r="AW30" s="363"/>
      <c r="AX30" s="363"/>
      <c r="AY30" s="363"/>
      <c r="AZ30" s="363"/>
      <c r="BA30" s="363"/>
      <c r="BB30" s="363"/>
      <c r="BC30" s="363"/>
      <c r="BD30" s="363"/>
      <c r="BE30" s="363"/>
      <c r="BF30" s="363"/>
      <c r="BG30" s="363"/>
      <c r="BH30" s="363"/>
      <c r="BI30" s="363"/>
      <c r="BJ30" s="363"/>
      <c r="BK30" s="363"/>
      <c r="BL30" s="363"/>
      <c r="BM30" s="363"/>
      <c r="BN30" s="363"/>
      <c r="BO30" s="363"/>
      <c r="BP30" s="363"/>
      <c r="BQ30" s="363"/>
      <c r="BR30" s="363"/>
      <c r="BS30" s="363"/>
      <c r="BT30" s="363"/>
      <c r="BU30" s="363"/>
      <c r="BV30" s="363"/>
      <c r="BW30" s="363"/>
      <c r="BX30" s="363"/>
      <c r="BY30" s="363"/>
      <c r="BZ30" s="363"/>
      <c r="CA30" s="363"/>
      <c r="CB30" s="363"/>
      <c r="CC30" s="363"/>
      <c r="CD30" s="363"/>
      <c r="CE30" s="363"/>
      <c r="CF30" s="363"/>
      <c r="CG30" s="363"/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3"/>
      <c r="CZ30" s="363"/>
      <c r="DA30" s="363"/>
      <c r="DB30" s="363"/>
      <c r="DC30" s="363"/>
      <c r="DD30" s="363"/>
      <c r="DE30" s="363"/>
      <c r="DF30" s="363"/>
      <c r="DG30" s="363"/>
      <c r="DH30" s="363"/>
      <c r="DI30" s="363"/>
      <c r="DJ30" s="363"/>
      <c r="DK30" s="363"/>
      <c r="DL30" s="363"/>
      <c r="DM30" s="363"/>
      <c r="DN30" s="363"/>
      <c r="DO30" s="363"/>
      <c r="DP30" s="363"/>
      <c r="DQ30" s="363"/>
      <c r="DR30" s="363"/>
      <c r="DS30" s="363"/>
      <c r="DT30" s="363"/>
      <c r="DU30" s="363"/>
      <c r="DV30" s="363"/>
      <c r="DW30" s="363"/>
      <c r="DX30" s="363"/>
      <c r="DY30" s="363"/>
      <c r="DZ30" s="363"/>
      <c r="EA30" s="363"/>
      <c r="EB30" s="363"/>
      <c r="EC30" s="363"/>
      <c r="ED30" s="363"/>
      <c r="EE30" s="363"/>
      <c r="EF30" s="363"/>
      <c r="EG30" s="363"/>
      <c r="EH30" s="363"/>
      <c r="EI30" s="363"/>
      <c r="EJ30" s="363"/>
      <c r="EK30" s="363"/>
      <c r="EL30" s="363"/>
      <c r="EM30" s="363"/>
      <c r="EN30" s="363"/>
      <c r="EO30" s="363"/>
      <c r="EP30" s="363"/>
      <c r="EQ30" s="363"/>
      <c r="ER30" s="363"/>
      <c r="ES30" s="363"/>
      <c r="ET30" s="363"/>
      <c r="EU30" s="363"/>
      <c r="EV30" s="363"/>
      <c r="EW30" s="363"/>
      <c r="EX30" s="363"/>
      <c r="EY30" s="363"/>
      <c r="EZ30" s="363"/>
      <c r="FA30" s="363"/>
      <c r="FB30" s="363"/>
      <c r="FC30" s="363"/>
      <c r="FD30" s="363"/>
      <c r="FE30" s="363"/>
      <c r="FF30" s="363"/>
      <c r="FG30" s="363"/>
      <c r="FH30" s="363"/>
      <c r="FI30" s="363"/>
      <c r="FJ30" s="363"/>
      <c r="FK30" s="363"/>
      <c r="FL30" s="363"/>
      <c r="FM30" s="363"/>
    </row>
    <row r="31" spans="1:169" s="362" customFormat="1" ht="15">
      <c r="A31" s="364" t="s">
        <v>199</v>
      </c>
      <c r="B31" s="360">
        <v>2015000</v>
      </c>
      <c r="C31" s="361">
        <f t="shared" si="0"/>
        <v>0.15336527563273245</v>
      </c>
      <c r="E31" s="365"/>
      <c r="F31" s="347"/>
      <c r="G31" s="347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  <c r="V31" s="363"/>
      <c r="W31" s="363"/>
      <c r="X31" s="363"/>
      <c r="Y31" s="363"/>
      <c r="Z31" s="363"/>
      <c r="AA31" s="363"/>
      <c r="AB31" s="363"/>
      <c r="AC31" s="363"/>
      <c r="AD31" s="363"/>
      <c r="AE31" s="363"/>
      <c r="AF31" s="363"/>
      <c r="AG31" s="363"/>
      <c r="AH31" s="363"/>
      <c r="AI31" s="363"/>
      <c r="AJ31" s="363"/>
      <c r="AK31" s="363"/>
      <c r="AL31" s="363"/>
      <c r="AM31" s="363"/>
      <c r="AN31" s="363"/>
      <c r="AO31" s="363"/>
      <c r="AP31" s="363"/>
      <c r="AQ31" s="363"/>
      <c r="AR31" s="363"/>
      <c r="AS31" s="363"/>
      <c r="AT31" s="363"/>
      <c r="AU31" s="363"/>
      <c r="AV31" s="363"/>
      <c r="AW31" s="363"/>
      <c r="AX31" s="363"/>
      <c r="AY31" s="363"/>
      <c r="AZ31" s="363"/>
      <c r="BA31" s="363"/>
      <c r="BB31" s="363"/>
      <c r="BC31" s="363"/>
      <c r="BD31" s="363"/>
      <c r="BE31" s="363"/>
      <c r="BF31" s="363"/>
      <c r="BG31" s="363"/>
      <c r="BH31" s="363"/>
      <c r="BI31" s="363"/>
      <c r="BJ31" s="363"/>
      <c r="BK31" s="363"/>
      <c r="BL31" s="363"/>
      <c r="BM31" s="363"/>
      <c r="BN31" s="363"/>
      <c r="BO31" s="363"/>
      <c r="BP31" s="363"/>
      <c r="BQ31" s="363"/>
      <c r="BR31" s="363"/>
      <c r="BS31" s="363"/>
      <c r="BT31" s="363"/>
      <c r="BU31" s="363"/>
      <c r="BV31" s="363"/>
      <c r="BW31" s="363"/>
      <c r="BX31" s="363"/>
      <c r="BY31" s="363"/>
      <c r="BZ31" s="363"/>
      <c r="CA31" s="363"/>
      <c r="CB31" s="363"/>
      <c r="CC31" s="363"/>
      <c r="CD31" s="363"/>
      <c r="CE31" s="363"/>
      <c r="CF31" s="363"/>
      <c r="CG31" s="363"/>
      <c r="CH31" s="363"/>
      <c r="CI31" s="363"/>
      <c r="CJ31" s="363"/>
      <c r="CK31" s="363"/>
      <c r="CL31" s="363"/>
      <c r="CM31" s="363"/>
      <c r="CN31" s="363"/>
      <c r="CO31" s="363"/>
      <c r="CP31" s="363"/>
      <c r="CQ31" s="363"/>
      <c r="CR31" s="363"/>
      <c r="CS31" s="363"/>
      <c r="CT31" s="363"/>
      <c r="CU31" s="363"/>
      <c r="CV31" s="363"/>
      <c r="CW31" s="363"/>
      <c r="CX31" s="363"/>
      <c r="CY31" s="363"/>
      <c r="CZ31" s="363"/>
      <c r="DA31" s="363"/>
      <c r="DB31" s="363"/>
      <c r="DC31" s="363"/>
      <c r="DD31" s="363"/>
      <c r="DE31" s="363"/>
      <c r="DF31" s="363"/>
      <c r="DG31" s="363"/>
      <c r="DH31" s="363"/>
      <c r="DI31" s="363"/>
      <c r="DJ31" s="363"/>
      <c r="DK31" s="363"/>
      <c r="DL31" s="363"/>
      <c r="DM31" s="363"/>
      <c r="DN31" s="363"/>
      <c r="DO31" s="363"/>
      <c r="DP31" s="363"/>
      <c r="DQ31" s="363"/>
      <c r="DR31" s="363"/>
      <c r="DS31" s="363"/>
      <c r="DT31" s="363"/>
      <c r="DU31" s="363"/>
      <c r="DV31" s="363"/>
      <c r="DW31" s="363"/>
      <c r="DX31" s="363"/>
      <c r="DY31" s="363"/>
      <c r="DZ31" s="363"/>
      <c r="EA31" s="363"/>
      <c r="EB31" s="363"/>
      <c r="EC31" s="363"/>
      <c r="ED31" s="363"/>
      <c r="EE31" s="363"/>
      <c r="EF31" s="363"/>
      <c r="EG31" s="363"/>
      <c r="EH31" s="363"/>
      <c r="EI31" s="363"/>
      <c r="EJ31" s="363"/>
      <c r="EK31" s="363"/>
      <c r="EL31" s="363"/>
      <c r="EM31" s="363"/>
      <c r="EN31" s="363"/>
      <c r="EO31" s="363"/>
      <c r="EP31" s="363"/>
      <c r="EQ31" s="363"/>
      <c r="ER31" s="363"/>
      <c r="ES31" s="363"/>
      <c r="ET31" s="363"/>
      <c r="EU31" s="363"/>
      <c r="EV31" s="363"/>
      <c r="EW31" s="363"/>
      <c r="EX31" s="363"/>
      <c r="EY31" s="363"/>
      <c r="EZ31" s="363"/>
      <c r="FA31" s="363"/>
      <c r="FB31" s="363"/>
      <c r="FC31" s="363"/>
      <c r="FD31" s="363"/>
      <c r="FE31" s="363"/>
      <c r="FF31" s="363"/>
      <c r="FG31" s="363"/>
      <c r="FH31" s="363"/>
      <c r="FI31" s="363"/>
      <c r="FJ31" s="363"/>
      <c r="FK31" s="363"/>
      <c r="FL31" s="363"/>
      <c r="FM31" s="363"/>
    </row>
    <row r="32" spans="1:169" s="362" customFormat="1" ht="15">
      <c r="A32" s="364" t="s">
        <v>200</v>
      </c>
      <c r="B32" s="360">
        <v>58244</v>
      </c>
      <c r="C32" s="361">
        <f t="shared" si="0"/>
        <v>4.4330556396788429E-3</v>
      </c>
      <c r="E32" s="365"/>
      <c r="F32" s="347"/>
      <c r="G32" s="347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  <c r="V32" s="363"/>
      <c r="W32" s="363"/>
      <c r="X32" s="363"/>
      <c r="Y32" s="363"/>
      <c r="Z32" s="363"/>
      <c r="AA32" s="363"/>
      <c r="AB32" s="363"/>
      <c r="AC32" s="363"/>
      <c r="AD32" s="363"/>
      <c r="AE32" s="363"/>
      <c r="AF32" s="363"/>
      <c r="AG32" s="363"/>
      <c r="AH32" s="363"/>
      <c r="AI32" s="363"/>
      <c r="AJ32" s="363"/>
      <c r="AK32" s="363"/>
      <c r="AL32" s="363"/>
      <c r="AM32" s="363"/>
      <c r="AN32" s="363"/>
      <c r="AO32" s="363"/>
      <c r="AP32" s="363"/>
      <c r="AQ32" s="363"/>
      <c r="AR32" s="363"/>
      <c r="AS32" s="363"/>
      <c r="AT32" s="363"/>
      <c r="AU32" s="363"/>
      <c r="AV32" s="363"/>
      <c r="AW32" s="363"/>
      <c r="AX32" s="363"/>
      <c r="AY32" s="363"/>
      <c r="AZ32" s="363"/>
      <c r="BA32" s="363"/>
      <c r="BB32" s="363"/>
      <c r="BC32" s="363"/>
      <c r="BD32" s="363"/>
      <c r="BE32" s="363"/>
      <c r="BF32" s="363"/>
      <c r="BG32" s="363"/>
      <c r="BH32" s="363"/>
      <c r="BI32" s="363"/>
      <c r="BJ32" s="363"/>
      <c r="BK32" s="363"/>
      <c r="BL32" s="363"/>
      <c r="BM32" s="363"/>
      <c r="BN32" s="363"/>
      <c r="BO32" s="363"/>
      <c r="BP32" s="363"/>
      <c r="BQ32" s="363"/>
      <c r="BR32" s="363"/>
      <c r="BS32" s="363"/>
      <c r="BT32" s="363"/>
      <c r="BU32" s="363"/>
      <c r="BV32" s="363"/>
      <c r="BW32" s="363"/>
      <c r="BX32" s="363"/>
      <c r="BY32" s="363"/>
      <c r="BZ32" s="363"/>
      <c r="CA32" s="363"/>
      <c r="CB32" s="363"/>
      <c r="CC32" s="363"/>
      <c r="CD32" s="363"/>
      <c r="CE32" s="363"/>
      <c r="CF32" s="363"/>
      <c r="CG32" s="363"/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3"/>
      <c r="CZ32" s="363"/>
      <c r="DA32" s="363"/>
      <c r="DB32" s="363"/>
      <c r="DC32" s="363"/>
      <c r="DD32" s="363"/>
      <c r="DE32" s="363"/>
      <c r="DF32" s="363"/>
      <c r="DG32" s="363"/>
      <c r="DH32" s="363"/>
      <c r="DI32" s="363"/>
      <c r="DJ32" s="363"/>
      <c r="DK32" s="363"/>
      <c r="DL32" s="363"/>
      <c r="DM32" s="363"/>
      <c r="DN32" s="363"/>
      <c r="DO32" s="363"/>
      <c r="DP32" s="363"/>
      <c r="DQ32" s="363"/>
      <c r="DR32" s="363"/>
      <c r="DS32" s="363"/>
      <c r="DT32" s="363"/>
      <c r="DU32" s="363"/>
      <c r="DV32" s="363"/>
      <c r="DW32" s="363"/>
      <c r="DX32" s="363"/>
      <c r="DY32" s="363"/>
      <c r="DZ32" s="363"/>
      <c r="EA32" s="363"/>
      <c r="EB32" s="363"/>
      <c r="EC32" s="363"/>
      <c r="ED32" s="363"/>
      <c r="EE32" s="363"/>
      <c r="EF32" s="363"/>
      <c r="EG32" s="363"/>
      <c r="EH32" s="363"/>
      <c r="EI32" s="363"/>
      <c r="EJ32" s="363"/>
      <c r="EK32" s="363"/>
      <c r="EL32" s="363"/>
      <c r="EM32" s="363"/>
      <c r="EN32" s="363"/>
      <c r="EO32" s="363"/>
      <c r="EP32" s="363"/>
      <c r="EQ32" s="363"/>
      <c r="ER32" s="363"/>
      <c r="ES32" s="363"/>
      <c r="ET32" s="363"/>
      <c r="EU32" s="363"/>
      <c r="EV32" s="363"/>
      <c r="EW32" s="363"/>
      <c r="EX32" s="363"/>
      <c r="EY32" s="363"/>
      <c r="EZ32" s="363"/>
      <c r="FA32" s="363"/>
      <c r="FB32" s="363"/>
      <c r="FC32" s="363"/>
      <c r="FD32" s="363"/>
      <c r="FE32" s="363"/>
      <c r="FF32" s="363"/>
      <c r="FG32" s="363"/>
      <c r="FH32" s="363"/>
      <c r="FI32" s="363"/>
      <c r="FJ32" s="363"/>
      <c r="FK32" s="363"/>
      <c r="FL32" s="363"/>
      <c r="FM32" s="363"/>
    </row>
    <row r="33" spans="1:169" s="362" customFormat="1" ht="15">
      <c r="A33" s="364" t="s">
        <v>201</v>
      </c>
      <c r="B33" s="360">
        <v>250000</v>
      </c>
      <c r="C33" s="361">
        <f t="shared" si="0"/>
        <v>1.9027949830363825E-2</v>
      </c>
      <c r="E33" s="365"/>
      <c r="F33" s="347"/>
      <c r="G33" s="347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363"/>
      <c r="AP33" s="363"/>
      <c r="AQ33" s="363"/>
      <c r="AR33" s="363"/>
      <c r="AS33" s="363"/>
      <c r="AT33" s="363"/>
      <c r="AU33" s="363"/>
      <c r="AV33" s="363"/>
      <c r="AW33" s="363"/>
      <c r="AX33" s="363"/>
      <c r="AY33" s="363"/>
      <c r="AZ33" s="363"/>
      <c r="BA33" s="363"/>
      <c r="BB33" s="363"/>
      <c r="BC33" s="363"/>
      <c r="BD33" s="363"/>
      <c r="BE33" s="363"/>
      <c r="BF33" s="363"/>
      <c r="BG33" s="363"/>
      <c r="BH33" s="363"/>
      <c r="BI33" s="363"/>
      <c r="BJ33" s="363"/>
      <c r="BK33" s="363"/>
      <c r="BL33" s="363"/>
      <c r="BM33" s="363"/>
      <c r="BN33" s="363"/>
      <c r="BO33" s="363"/>
      <c r="BP33" s="363"/>
      <c r="BQ33" s="363"/>
      <c r="BR33" s="363"/>
      <c r="BS33" s="363"/>
      <c r="BT33" s="363"/>
      <c r="BU33" s="363"/>
      <c r="BV33" s="363"/>
      <c r="BW33" s="363"/>
      <c r="BX33" s="363"/>
      <c r="BY33" s="363"/>
      <c r="BZ33" s="363"/>
      <c r="CA33" s="363"/>
      <c r="CB33" s="363"/>
      <c r="CC33" s="363"/>
      <c r="CD33" s="363"/>
      <c r="CE33" s="363"/>
      <c r="CF33" s="363"/>
      <c r="CG33" s="363"/>
      <c r="CH33" s="363"/>
      <c r="CI33" s="363"/>
      <c r="CJ33" s="363"/>
      <c r="CK33" s="363"/>
      <c r="CL33" s="363"/>
      <c r="CM33" s="363"/>
      <c r="CN33" s="363"/>
      <c r="CO33" s="363"/>
      <c r="CP33" s="363"/>
      <c r="CQ33" s="363"/>
      <c r="CR33" s="363"/>
      <c r="CS33" s="363"/>
      <c r="CT33" s="363"/>
      <c r="CU33" s="363"/>
      <c r="CV33" s="363"/>
      <c r="CW33" s="363"/>
      <c r="CX33" s="363"/>
      <c r="CY33" s="363"/>
      <c r="CZ33" s="363"/>
      <c r="DA33" s="363"/>
      <c r="DB33" s="363"/>
      <c r="DC33" s="363"/>
      <c r="DD33" s="363"/>
      <c r="DE33" s="363"/>
      <c r="DF33" s="363"/>
      <c r="DG33" s="363"/>
      <c r="DH33" s="363"/>
      <c r="DI33" s="363"/>
      <c r="DJ33" s="363"/>
      <c r="DK33" s="363"/>
      <c r="DL33" s="363"/>
      <c r="DM33" s="363"/>
      <c r="DN33" s="363"/>
      <c r="DO33" s="363"/>
      <c r="DP33" s="363"/>
      <c r="DQ33" s="363"/>
      <c r="DR33" s="363"/>
      <c r="DS33" s="363"/>
      <c r="DT33" s="363"/>
      <c r="DU33" s="363"/>
      <c r="DV33" s="363"/>
      <c r="DW33" s="363"/>
      <c r="DX33" s="363"/>
      <c r="DY33" s="363"/>
      <c r="DZ33" s="363"/>
      <c r="EA33" s="363"/>
      <c r="EB33" s="363"/>
      <c r="EC33" s="363"/>
      <c r="ED33" s="363"/>
      <c r="EE33" s="363"/>
      <c r="EF33" s="363"/>
      <c r="EG33" s="363"/>
      <c r="EH33" s="363"/>
      <c r="EI33" s="363"/>
      <c r="EJ33" s="363"/>
      <c r="EK33" s="363"/>
      <c r="EL33" s="363"/>
      <c r="EM33" s="363"/>
      <c r="EN33" s="363"/>
      <c r="EO33" s="363"/>
      <c r="EP33" s="363"/>
      <c r="EQ33" s="363"/>
      <c r="ER33" s="363"/>
      <c r="ES33" s="363"/>
      <c r="ET33" s="363"/>
      <c r="EU33" s="363"/>
      <c r="EV33" s="363"/>
      <c r="EW33" s="363"/>
      <c r="EX33" s="363"/>
      <c r="EY33" s="363"/>
      <c r="EZ33" s="363"/>
      <c r="FA33" s="363"/>
      <c r="FB33" s="363"/>
      <c r="FC33" s="363"/>
      <c r="FD33" s="363"/>
      <c r="FE33" s="363"/>
      <c r="FF33" s="363"/>
      <c r="FG33" s="363"/>
      <c r="FH33" s="363"/>
      <c r="FI33" s="363"/>
      <c r="FJ33" s="363"/>
      <c r="FK33" s="363"/>
      <c r="FL33" s="363"/>
      <c r="FM33" s="363"/>
    </row>
    <row r="34" spans="1:169" s="362" customFormat="1" ht="15">
      <c r="A34" s="364" t="s">
        <v>202</v>
      </c>
      <c r="B34" s="360">
        <v>768242</v>
      </c>
      <c r="C34" s="361">
        <f t="shared" si="0"/>
        <v>5.8472280934313468E-2</v>
      </c>
      <c r="E34" s="365"/>
      <c r="F34" s="347"/>
      <c r="G34" s="347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363"/>
      <c r="U34" s="363"/>
      <c r="V34" s="363"/>
      <c r="W34" s="363"/>
      <c r="X34" s="363"/>
      <c r="Y34" s="363"/>
      <c r="Z34" s="363"/>
      <c r="AA34" s="363"/>
      <c r="AB34" s="363"/>
      <c r="AC34" s="363"/>
      <c r="AD34" s="363"/>
      <c r="AE34" s="363"/>
      <c r="AF34" s="363"/>
      <c r="AG34" s="363"/>
      <c r="AH34" s="363"/>
      <c r="AI34" s="363"/>
      <c r="AJ34" s="363"/>
      <c r="AK34" s="363"/>
      <c r="AL34" s="363"/>
      <c r="AM34" s="363"/>
      <c r="AN34" s="363"/>
      <c r="AO34" s="363"/>
      <c r="AP34" s="363"/>
      <c r="AQ34" s="363"/>
      <c r="AR34" s="363"/>
      <c r="AS34" s="363"/>
      <c r="AT34" s="363"/>
      <c r="AU34" s="363"/>
      <c r="AV34" s="363"/>
      <c r="AW34" s="363"/>
      <c r="AX34" s="363"/>
      <c r="AY34" s="363"/>
      <c r="AZ34" s="363"/>
      <c r="BA34" s="363"/>
      <c r="BB34" s="363"/>
      <c r="BC34" s="363"/>
      <c r="BD34" s="363"/>
      <c r="BE34" s="363"/>
      <c r="BF34" s="363"/>
      <c r="BG34" s="363"/>
      <c r="BH34" s="363"/>
      <c r="BI34" s="363"/>
      <c r="BJ34" s="363"/>
      <c r="BK34" s="363"/>
      <c r="BL34" s="363"/>
      <c r="BM34" s="363"/>
      <c r="BN34" s="363"/>
      <c r="BO34" s="363"/>
      <c r="BP34" s="363"/>
      <c r="BQ34" s="363"/>
      <c r="BR34" s="363"/>
      <c r="BS34" s="363"/>
      <c r="BT34" s="363"/>
      <c r="BU34" s="363"/>
      <c r="BV34" s="363"/>
      <c r="BW34" s="363"/>
      <c r="BX34" s="363"/>
      <c r="BY34" s="363"/>
      <c r="BZ34" s="363"/>
      <c r="CA34" s="363"/>
      <c r="CB34" s="363"/>
      <c r="CC34" s="363"/>
      <c r="CD34" s="363"/>
      <c r="CE34" s="363"/>
      <c r="CF34" s="363"/>
      <c r="CG34" s="363"/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3"/>
      <c r="CZ34" s="363"/>
      <c r="DA34" s="363"/>
      <c r="DB34" s="363"/>
      <c r="DC34" s="363"/>
      <c r="DD34" s="363"/>
      <c r="DE34" s="363"/>
      <c r="DF34" s="363"/>
      <c r="DG34" s="363"/>
      <c r="DH34" s="363"/>
      <c r="DI34" s="363"/>
      <c r="DJ34" s="363"/>
      <c r="DK34" s="363"/>
      <c r="DL34" s="363"/>
      <c r="DM34" s="363"/>
      <c r="DN34" s="363"/>
      <c r="DO34" s="363"/>
      <c r="DP34" s="363"/>
      <c r="DQ34" s="363"/>
      <c r="DR34" s="363"/>
      <c r="DS34" s="363"/>
      <c r="DT34" s="363"/>
      <c r="DU34" s="363"/>
      <c r="DV34" s="363"/>
      <c r="DW34" s="363"/>
      <c r="DX34" s="363"/>
      <c r="DY34" s="363"/>
      <c r="DZ34" s="363"/>
      <c r="EA34" s="363"/>
      <c r="EB34" s="363"/>
      <c r="EC34" s="363"/>
      <c r="ED34" s="363"/>
      <c r="EE34" s="363"/>
      <c r="EF34" s="363"/>
      <c r="EG34" s="363"/>
      <c r="EH34" s="363"/>
      <c r="EI34" s="363"/>
      <c r="EJ34" s="363"/>
      <c r="EK34" s="363"/>
      <c r="EL34" s="363"/>
      <c r="EM34" s="363"/>
      <c r="EN34" s="363"/>
      <c r="EO34" s="363"/>
      <c r="EP34" s="363"/>
      <c r="EQ34" s="363"/>
      <c r="ER34" s="363"/>
      <c r="ES34" s="363"/>
      <c r="ET34" s="363"/>
      <c r="EU34" s="363"/>
      <c r="EV34" s="363"/>
      <c r="EW34" s="363"/>
      <c r="EX34" s="363"/>
      <c r="EY34" s="363"/>
      <c r="EZ34" s="363"/>
      <c r="FA34" s="363"/>
      <c r="FB34" s="363"/>
      <c r="FC34" s="363"/>
      <c r="FD34" s="363"/>
      <c r="FE34" s="363"/>
      <c r="FF34" s="363"/>
      <c r="FG34" s="363"/>
      <c r="FH34" s="363"/>
      <c r="FI34" s="363"/>
      <c r="FJ34" s="363"/>
      <c r="FK34" s="363"/>
      <c r="FL34" s="363"/>
      <c r="FM34" s="363"/>
    </row>
    <row r="35" spans="1:169" s="362" customFormat="1" ht="15">
      <c r="A35" s="364" t="s">
        <v>203</v>
      </c>
      <c r="B35" s="360">
        <v>500000000</v>
      </c>
      <c r="C35" s="361">
        <f t="shared" si="0"/>
        <v>38.055899660727654</v>
      </c>
      <c r="E35" s="365"/>
      <c r="F35" s="347"/>
      <c r="G35" s="347"/>
      <c r="H35" s="363"/>
      <c r="I35" s="363"/>
      <c r="J35" s="363"/>
      <c r="K35" s="363"/>
      <c r="L35" s="363"/>
      <c r="M35" s="363"/>
      <c r="N35" s="363"/>
      <c r="O35" s="363"/>
      <c r="P35" s="363"/>
      <c r="Q35" s="363"/>
      <c r="R35" s="363"/>
      <c r="S35" s="363"/>
      <c r="T35" s="363"/>
      <c r="U35" s="363"/>
      <c r="V35" s="363"/>
      <c r="W35" s="363"/>
      <c r="X35" s="363"/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363"/>
      <c r="AJ35" s="363"/>
      <c r="AK35" s="363"/>
      <c r="AL35" s="363"/>
      <c r="AM35" s="363"/>
      <c r="AN35" s="363"/>
      <c r="AO35" s="363"/>
      <c r="AP35" s="363"/>
      <c r="AQ35" s="363"/>
      <c r="AR35" s="363"/>
      <c r="AS35" s="363"/>
      <c r="AT35" s="363"/>
      <c r="AU35" s="363"/>
      <c r="AV35" s="363"/>
      <c r="AW35" s="363"/>
      <c r="AX35" s="363"/>
      <c r="AY35" s="363"/>
      <c r="AZ35" s="363"/>
      <c r="BA35" s="363"/>
      <c r="BB35" s="363"/>
      <c r="BC35" s="363"/>
      <c r="BD35" s="363"/>
      <c r="BE35" s="363"/>
      <c r="BF35" s="363"/>
      <c r="BG35" s="363"/>
      <c r="BH35" s="363"/>
      <c r="BI35" s="363"/>
      <c r="BJ35" s="363"/>
      <c r="BK35" s="363"/>
      <c r="BL35" s="363"/>
      <c r="BM35" s="363"/>
      <c r="BN35" s="363"/>
      <c r="BO35" s="363"/>
      <c r="BP35" s="363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  <c r="CB35" s="363"/>
      <c r="CC35" s="363"/>
      <c r="CD35" s="363"/>
      <c r="CE35" s="363"/>
      <c r="CF35" s="363"/>
      <c r="CG35" s="363"/>
      <c r="CH35" s="363"/>
      <c r="CI35" s="363"/>
      <c r="CJ35" s="363"/>
      <c r="CK35" s="363"/>
      <c r="CL35" s="363"/>
      <c r="CM35" s="363"/>
      <c r="CN35" s="363"/>
      <c r="CO35" s="363"/>
      <c r="CP35" s="363"/>
      <c r="CQ35" s="363"/>
      <c r="CR35" s="363"/>
      <c r="CS35" s="363"/>
      <c r="CT35" s="363"/>
      <c r="CU35" s="363"/>
      <c r="CV35" s="363"/>
      <c r="CW35" s="363"/>
      <c r="CX35" s="363"/>
      <c r="CY35" s="363"/>
      <c r="CZ35" s="363"/>
      <c r="DA35" s="363"/>
      <c r="DB35" s="363"/>
      <c r="DC35" s="363"/>
      <c r="DD35" s="363"/>
      <c r="DE35" s="363"/>
      <c r="DF35" s="363"/>
      <c r="DG35" s="363"/>
      <c r="DH35" s="363"/>
      <c r="DI35" s="363"/>
      <c r="DJ35" s="363"/>
      <c r="DK35" s="363"/>
      <c r="DL35" s="363"/>
      <c r="DM35" s="363"/>
      <c r="DN35" s="363"/>
      <c r="DO35" s="363"/>
      <c r="DP35" s="363"/>
      <c r="DQ35" s="363"/>
      <c r="DR35" s="363"/>
      <c r="DS35" s="363"/>
      <c r="DT35" s="363"/>
      <c r="DU35" s="363"/>
      <c r="DV35" s="363"/>
      <c r="DW35" s="363"/>
      <c r="DX35" s="363"/>
      <c r="DY35" s="363"/>
      <c r="DZ35" s="363"/>
      <c r="EA35" s="363"/>
      <c r="EB35" s="363"/>
      <c r="EC35" s="363"/>
      <c r="ED35" s="363"/>
      <c r="EE35" s="363"/>
      <c r="EF35" s="363"/>
      <c r="EG35" s="363"/>
      <c r="EH35" s="363"/>
      <c r="EI35" s="363"/>
      <c r="EJ35" s="363"/>
      <c r="EK35" s="363"/>
      <c r="EL35" s="363"/>
      <c r="EM35" s="363"/>
      <c r="EN35" s="363"/>
      <c r="EO35" s="363"/>
      <c r="EP35" s="363"/>
      <c r="EQ35" s="363"/>
      <c r="ER35" s="363"/>
      <c r="ES35" s="363"/>
      <c r="ET35" s="363"/>
      <c r="EU35" s="363"/>
      <c r="EV35" s="363"/>
      <c r="EW35" s="363"/>
      <c r="EX35" s="363"/>
      <c r="EY35" s="363"/>
      <c r="EZ35" s="363"/>
      <c r="FA35" s="363"/>
      <c r="FB35" s="363"/>
      <c r="FC35" s="363"/>
      <c r="FD35" s="363"/>
      <c r="FE35" s="363"/>
      <c r="FF35" s="363"/>
      <c r="FG35" s="363"/>
      <c r="FH35" s="363"/>
      <c r="FI35" s="363"/>
      <c r="FJ35" s="363"/>
      <c r="FK35" s="363"/>
      <c r="FL35" s="363"/>
      <c r="FM35" s="363"/>
    </row>
    <row r="36" spans="1:169" s="362" customFormat="1" ht="15">
      <c r="A36" s="364" t="s">
        <v>204</v>
      </c>
      <c r="B36" s="360">
        <v>122603643.98999999</v>
      </c>
      <c r="C36" s="361">
        <f t="shared" si="0"/>
        <v>9.3315839474460294</v>
      </c>
      <c r="E36" s="365"/>
      <c r="F36" s="347"/>
      <c r="G36" s="347"/>
      <c r="H36" s="363"/>
      <c r="I36" s="363"/>
      <c r="J36" s="363"/>
      <c r="K36" s="363"/>
      <c r="L36" s="363"/>
      <c r="M36" s="363"/>
      <c r="N36" s="363"/>
      <c r="O36" s="363"/>
      <c r="P36" s="363"/>
      <c r="Q36" s="363"/>
      <c r="R36" s="363"/>
      <c r="S36" s="363"/>
      <c r="T36" s="363"/>
      <c r="U36" s="363"/>
      <c r="V36" s="363"/>
      <c r="W36" s="363"/>
      <c r="X36" s="363"/>
      <c r="Y36" s="363"/>
      <c r="Z36" s="363"/>
      <c r="AA36" s="363"/>
      <c r="AB36" s="363"/>
      <c r="AC36" s="363"/>
      <c r="AD36" s="363"/>
      <c r="AE36" s="363"/>
      <c r="AF36" s="363"/>
      <c r="AG36" s="363"/>
      <c r="AH36" s="363"/>
      <c r="AI36" s="363"/>
      <c r="AJ36" s="363"/>
      <c r="AK36" s="363"/>
      <c r="AL36" s="363"/>
      <c r="AM36" s="363"/>
      <c r="AN36" s="363"/>
      <c r="AO36" s="363"/>
      <c r="AP36" s="363"/>
      <c r="AQ36" s="363"/>
      <c r="AR36" s="363"/>
      <c r="AS36" s="363"/>
      <c r="AT36" s="363"/>
      <c r="AU36" s="363"/>
      <c r="AV36" s="363"/>
      <c r="AW36" s="363"/>
      <c r="AX36" s="363"/>
      <c r="AY36" s="363"/>
      <c r="AZ36" s="363"/>
      <c r="BA36" s="363"/>
      <c r="BB36" s="363"/>
      <c r="BC36" s="363"/>
      <c r="BD36" s="363"/>
      <c r="BE36" s="363"/>
      <c r="BF36" s="363"/>
      <c r="BG36" s="363"/>
      <c r="BH36" s="363"/>
      <c r="BI36" s="363"/>
      <c r="BJ36" s="363"/>
      <c r="BK36" s="363"/>
      <c r="BL36" s="363"/>
      <c r="BM36" s="363"/>
      <c r="BN36" s="363"/>
      <c r="BO36" s="363"/>
      <c r="BP36" s="363"/>
      <c r="BQ36" s="363"/>
      <c r="BR36" s="363"/>
      <c r="BS36" s="363"/>
      <c r="BT36" s="363"/>
      <c r="BU36" s="363"/>
      <c r="BV36" s="363"/>
      <c r="BW36" s="363"/>
      <c r="BX36" s="363"/>
      <c r="BY36" s="363"/>
      <c r="BZ36" s="363"/>
      <c r="CA36" s="363"/>
      <c r="CB36" s="363"/>
      <c r="CC36" s="363"/>
      <c r="CD36" s="363"/>
      <c r="CE36" s="363"/>
      <c r="CF36" s="363"/>
      <c r="CG36" s="363"/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3"/>
      <c r="CZ36" s="363"/>
      <c r="DA36" s="363"/>
      <c r="DB36" s="363"/>
      <c r="DC36" s="363"/>
      <c r="DD36" s="363"/>
      <c r="DE36" s="363"/>
      <c r="DF36" s="363"/>
      <c r="DG36" s="363"/>
      <c r="DH36" s="363"/>
      <c r="DI36" s="363"/>
      <c r="DJ36" s="363"/>
      <c r="DK36" s="363"/>
      <c r="DL36" s="363"/>
      <c r="DM36" s="363"/>
      <c r="DN36" s="363"/>
      <c r="DO36" s="363"/>
      <c r="DP36" s="363"/>
      <c r="DQ36" s="363"/>
      <c r="DR36" s="363"/>
      <c r="DS36" s="363"/>
      <c r="DT36" s="363"/>
      <c r="DU36" s="363"/>
      <c r="DV36" s="363"/>
      <c r="DW36" s="363"/>
      <c r="DX36" s="363"/>
      <c r="DY36" s="363"/>
      <c r="DZ36" s="363"/>
      <c r="EA36" s="363"/>
      <c r="EB36" s="363"/>
      <c r="EC36" s="363"/>
      <c r="ED36" s="363"/>
      <c r="EE36" s="363"/>
      <c r="EF36" s="363"/>
      <c r="EG36" s="363"/>
      <c r="EH36" s="363"/>
      <c r="EI36" s="363"/>
      <c r="EJ36" s="363"/>
      <c r="EK36" s="363"/>
      <c r="EL36" s="363"/>
      <c r="EM36" s="363"/>
      <c r="EN36" s="363"/>
      <c r="EO36" s="363"/>
      <c r="EP36" s="363"/>
      <c r="EQ36" s="363"/>
      <c r="ER36" s="363"/>
      <c r="ES36" s="363"/>
      <c r="ET36" s="363"/>
      <c r="EU36" s="363"/>
      <c r="EV36" s="363"/>
      <c r="EW36" s="363"/>
      <c r="EX36" s="363"/>
      <c r="EY36" s="363"/>
      <c r="EZ36" s="363"/>
      <c r="FA36" s="363"/>
      <c r="FB36" s="363"/>
      <c r="FC36" s="363"/>
      <c r="FD36" s="363"/>
      <c r="FE36" s="363"/>
      <c r="FF36" s="363"/>
      <c r="FG36" s="363"/>
      <c r="FH36" s="363"/>
      <c r="FI36" s="363"/>
      <c r="FJ36" s="363"/>
      <c r="FK36" s="363"/>
      <c r="FL36" s="363"/>
      <c r="FM36" s="363"/>
    </row>
    <row r="37" spans="1:169" s="362" customFormat="1" ht="15">
      <c r="A37" s="364" t="s">
        <v>205</v>
      </c>
      <c r="B37" s="360">
        <v>2125200</v>
      </c>
      <c r="C37" s="361">
        <f t="shared" si="0"/>
        <v>0.1617527959179568</v>
      </c>
      <c r="E37" s="365"/>
      <c r="F37" s="347"/>
      <c r="G37" s="347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3"/>
      <c r="U37" s="363"/>
      <c r="V37" s="363"/>
      <c r="W37" s="363"/>
      <c r="X37" s="363"/>
      <c r="Y37" s="363"/>
      <c r="Z37" s="363"/>
      <c r="AA37" s="363"/>
      <c r="AB37" s="363"/>
      <c r="AC37" s="363"/>
      <c r="AD37" s="363"/>
      <c r="AE37" s="363"/>
      <c r="AF37" s="363"/>
      <c r="AG37" s="363"/>
      <c r="AH37" s="363"/>
      <c r="AI37" s="363"/>
      <c r="AJ37" s="363"/>
      <c r="AK37" s="363"/>
      <c r="AL37" s="363"/>
      <c r="AM37" s="363"/>
      <c r="AN37" s="363"/>
      <c r="AO37" s="363"/>
      <c r="AP37" s="363"/>
      <c r="AQ37" s="363"/>
      <c r="AR37" s="363"/>
      <c r="AS37" s="363"/>
      <c r="AT37" s="363"/>
      <c r="AU37" s="363"/>
      <c r="AV37" s="363"/>
      <c r="AW37" s="363"/>
      <c r="AX37" s="363"/>
      <c r="AY37" s="363"/>
      <c r="AZ37" s="363"/>
      <c r="BA37" s="363"/>
      <c r="BB37" s="363"/>
      <c r="BC37" s="363"/>
      <c r="BD37" s="363"/>
      <c r="BE37" s="363"/>
      <c r="BF37" s="363"/>
      <c r="BG37" s="363"/>
      <c r="BH37" s="363"/>
      <c r="BI37" s="363"/>
      <c r="BJ37" s="363"/>
      <c r="BK37" s="363"/>
      <c r="BL37" s="363"/>
      <c r="BM37" s="363"/>
      <c r="BN37" s="363"/>
      <c r="BO37" s="363"/>
      <c r="BP37" s="363"/>
      <c r="BQ37" s="363"/>
      <c r="BR37" s="363"/>
      <c r="BS37" s="363"/>
      <c r="BT37" s="363"/>
      <c r="BU37" s="363"/>
      <c r="BV37" s="363"/>
      <c r="BW37" s="363"/>
      <c r="BX37" s="363"/>
      <c r="BY37" s="363"/>
      <c r="BZ37" s="363"/>
      <c r="CA37" s="363"/>
      <c r="CB37" s="363"/>
      <c r="CC37" s="363"/>
      <c r="CD37" s="363"/>
      <c r="CE37" s="363"/>
      <c r="CF37" s="363"/>
      <c r="CG37" s="363"/>
      <c r="CH37" s="363"/>
      <c r="CI37" s="363"/>
      <c r="CJ37" s="363"/>
      <c r="CK37" s="363"/>
      <c r="CL37" s="363"/>
      <c r="CM37" s="363"/>
      <c r="CN37" s="363"/>
      <c r="CO37" s="363"/>
      <c r="CP37" s="363"/>
      <c r="CQ37" s="363"/>
      <c r="CR37" s="363"/>
      <c r="CS37" s="363"/>
      <c r="CT37" s="363"/>
      <c r="CU37" s="363"/>
      <c r="CV37" s="363"/>
      <c r="CW37" s="363"/>
      <c r="CX37" s="363"/>
      <c r="CY37" s="363"/>
      <c r="CZ37" s="363"/>
      <c r="DA37" s="363"/>
      <c r="DB37" s="363"/>
      <c r="DC37" s="363"/>
      <c r="DD37" s="363"/>
      <c r="DE37" s="363"/>
      <c r="DF37" s="363"/>
      <c r="DG37" s="363"/>
      <c r="DH37" s="363"/>
      <c r="DI37" s="363"/>
      <c r="DJ37" s="363"/>
      <c r="DK37" s="363"/>
      <c r="DL37" s="363"/>
      <c r="DM37" s="363"/>
      <c r="DN37" s="363"/>
      <c r="DO37" s="363"/>
      <c r="DP37" s="363"/>
      <c r="DQ37" s="363"/>
      <c r="DR37" s="363"/>
      <c r="DS37" s="363"/>
      <c r="DT37" s="363"/>
      <c r="DU37" s="363"/>
      <c r="DV37" s="363"/>
      <c r="DW37" s="363"/>
      <c r="DX37" s="363"/>
      <c r="DY37" s="363"/>
      <c r="DZ37" s="363"/>
      <c r="EA37" s="363"/>
      <c r="EB37" s="363"/>
      <c r="EC37" s="363"/>
      <c r="ED37" s="363"/>
      <c r="EE37" s="363"/>
      <c r="EF37" s="363"/>
      <c r="EG37" s="363"/>
      <c r="EH37" s="363"/>
      <c r="EI37" s="363"/>
      <c r="EJ37" s="363"/>
      <c r="EK37" s="363"/>
      <c r="EL37" s="363"/>
      <c r="EM37" s="363"/>
      <c r="EN37" s="363"/>
      <c r="EO37" s="363"/>
      <c r="EP37" s="363"/>
      <c r="EQ37" s="363"/>
      <c r="ER37" s="363"/>
      <c r="ES37" s="363"/>
      <c r="ET37" s="363"/>
      <c r="EU37" s="363"/>
      <c r="EV37" s="363"/>
      <c r="EW37" s="363"/>
      <c r="EX37" s="363"/>
      <c r="EY37" s="363"/>
      <c r="EZ37" s="363"/>
      <c r="FA37" s="363"/>
      <c r="FB37" s="363"/>
      <c r="FC37" s="363"/>
      <c r="FD37" s="363"/>
      <c r="FE37" s="363"/>
      <c r="FF37" s="363"/>
      <c r="FG37" s="363"/>
      <c r="FH37" s="363"/>
      <c r="FI37" s="363"/>
      <c r="FJ37" s="363"/>
      <c r="FK37" s="363"/>
      <c r="FL37" s="363"/>
      <c r="FM37" s="363"/>
    </row>
    <row r="38" spans="1:169" s="362" customFormat="1" ht="15">
      <c r="A38" s="364" t="s">
        <v>206</v>
      </c>
      <c r="B38" s="360">
        <v>105000</v>
      </c>
      <c r="C38" s="361">
        <f t="shared" si="0"/>
        <v>7.9917389287528073E-3</v>
      </c>
      <c r="E38" s="365"/>
      <c r="F38" s="347"/>
      <c r="G38" s="347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  <c r="S38" s="363"/>
      <c r="T38" s="363"/>
      <c r="U38" s="363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3"/>
      <c r="AG38" s="363"/>
      <c r="AH38" s="363"/>
      <c r="AI38" s="363"/>
      <c r="AJ38" s="363"/>
      <c r="AK38" s="363"/>
      <c r="AL38" s="363"/>
      <c r="AM38" s="363"/>
      <c r="AN38" s="363"/>
      <c r="AO38" s="363"/>
      <c r="AP38" s="363"/>
      <c r="AQ38" s="363"/>
      <c r="AR38" s="363"/>
      <c r="AS38" s="363"/>
      <c r="AT38" s="363"/>
      <c r="AU38" s="363"/>
      <c r="AV38" s="363"/>
      <c r="AW38" s="363"/>
      <c r="AX38" s="363"/>
      <c r="AY38" s="363"/>
      <c r="AZ38" s="363"/>
      <c r="BA38" s="363"/>
      <c r="BB38" s="363"/>
      <c r="BC38" s="363"/>
      <c r="BD38" s="363"/>
      <c r="BE38" s="363"/>
      <c r="BF38" s="363"/>
      <c r="BG38" s="363"/>
      <c r="BH38" s="363"/>
      <c r="BI38" s="363"/>
      <c r="BJ38" s="363"/>
      <c r="BK38" s="363"/>
      <c r="BL38" s="363"/>
      <c r="BM38" s="363"/>
      <c r="BN38" s="363"/>
      <c r="BO38" s="363"/>
      <c r="BP38" s="363"/>
      <c r="BQ38" s="363"/>
      <c r="BR38" s="363"/>
      <c r="BS38" s="363"/>
      <c r="BT38" s="363"/>
      <c r="BU38" s="363"/>
      <c r="BV38" s="363"/>
      <c r="BW38" s="363"/>
      <c r="BX38" s="363"/>
      <c r="BY38" s="363"/>
      <c r="BZ38" s="363"/>
      <c r="CA38" s="363"/>
      <c r="CB38" s="363"/>
      <c r="CC38" s="363"/>
      <c r="CD38" s="363"/>
      <c r="CE38" s="363"/>
      <c r="CF38" s="363"/>
      <c r="CG38" s="363"/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3"/>
      <c r="CZ38" s="363"/>
      <c r="DA38" s="363"/>
      <c r="DB38" s="363"/>
      <c r="DC38" s="363"/>
      <c r="DD38" s="363"/>
      <c r="DE38" s="363"/>
      <c r="DF38" s="363"/>
      <c r="DG38" s="363"/>
      <c r="DH38" s="363"/>
      <c r="DI38" s="363"/>
      <c r="DJ38" s="363"/>
      <c r="DK38" s="363"/>
      <c r="DL38" s="363"/>
      <c r="DM38" s="363"/>
      <c r="DN38" s="363"/>
      <c r="DO38" s="363"/>
      <c r="DP38" s="363"/>
      <c r="DQ38" s="363"/>
      <c r="DR38" s="363"/>
      <c r="DS38" s="363"/>
      <c r="DT38" s="363"/>
      <c r="DU38" s="363"/>
      <c r="DV38" s="363"/>
      <c r="DW38" s="363"/>
      <c r="DX38" s="363"/>
      <c r="DY38" s="363"/>
      <c r="DZ38" s="363"/>
      <c r="EA38" s="363"/>
      <c r="EB38" s="363"/>
      <c r="EC38" s="363"/>
      <c r="ED38" s="363"/>
      <c r="EE38" s="363"/>
      <c r="EF38" s="363"/>
      <c r="EG38" s="363"/>
      <c r="EH38" s="363"/>
      <c r="EI38" s="363"/>
      <c r="EJ38" s="363"/>
      <c r="EK38" s="363"/>
      <c r="EL38" s="363"/>
      <c r="EM38" s="363"/>
      <c r="EN38" s="363"/>
      <c r="EO38" s="363"/>
      <c r="EP38" s="363"/>
      <c r="EQ38" s="363"/>
      <c r="ER38" s="363"/>
      <c r="ES38" s="363"/>
      <c r="ET38" s="363"/>
      <c r="EU38" s="363"/>
      <c r="EV38" s="363"/>
      <c r="EW38" s="363"/>
      <c r="EX38" s="363"/>
      <c r="EY38" s="363"/>
      <c r="EZ38" s="363"/>
      <c r="FA38" s="363"/>
      <c r="FB38" s="363"/>
      <c r="FC38" s="363"/>
      <c r="FD38" s="363"/>
      <c r="FE38" s="363"/>
      <c r="FF38" s="363"/>
      <c r="FG38" s="363"/>
      <c r="FH38" s="363"/>
      <c r="FI38" s="363"/>
      <c r="FJ38" s="363"/>
      <c r="FK38" s="363"/>
      <c r="FL38" s="363"/>
      <c r="FM38" s="363"/>
    </row>
    <row r="39" spans="1:169" s="362" customFormat="1" ht="15">
      <c r="A39" s="364" t="s">
        <v>207</v>
      </c>
      <c r="B39" s="360">
        <v>112250</v>
      </c>
      <c r="C39" s="361">
        <f t="shared" si="0"/>
        <v>8.5435494738333572E-3</v>
      </c>
      <c r="E39" s="365"/>
      <c r="F39" s="347"/>
      <c r="G39" s="347"/>
      <c r="H39" s="363"/>
      <c r="I39" s="363"/>
      <c r="J39" s="363"/>
      <c r="K39" s="363"/>
      <c r="L39" s="363"/>
      <c r="M39" s="363"/>
      <c r="N39" s="363"/>
      <c r="O39" s="363"/>
      <c r="P39" s="363"/>
      <c r="Q39" s="363"/>
      <c r="R39" s="363"/>
      <c r="S39" s="363"/>
      <c r="T39" s="363"/>
      <c r="U39" s="363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363"/>
      <c r="AI39" s="363"/>
      <c r="AJ39" s="363"/>
      <c r="AK39" s="363"/>
      <c r="AL39" s="363"/>
      <c r="AM39" s="363"/>
      <c r="AN39" s="363"/>
      <c r="AO39" s="363"/>
      <c r="AP39" s="363"/>
      <c r="AQ39" s="363"/>
      <c r="AR39" s="363"/>
      <c r="AS39" s="363"/>
      <c r="AT39" s="363"/>
      <c r="AU39" s="363"/>
      <c r="AV39" s="363"/>
      <c r="AW39" s="363"/>
      <c r="AX39" s="363"/>
      <c r="AY39" s="363"/>
      <c r="AZ39" s="363"/>
      <c r="BA39" s="363"/>
      <c r="BB39" s="363"/>
      <c r="BC39" s="363"/>
      <c r="BD39" s="363"/>
      <c r="BE39" s="363"/>
      <c r="BF39" s="363"/>
      <c r="BG39" s="363"/>
      <c r="BH39" s="363"/>
      <c r="BI39" s="363"/>
      <c r="BJ39" s="363"/>
      <c r="BK39" s="363"/>
      <c r="BL39" s="363"/>
      <c r="BM39" s="363"/>
      <c r="BN39" s="363"/>
      <c r="BO39" s="363"/>
      <c r="BP39" s="363"/>
      <c r="BQ39" s="363"/>
      <c r="BR39" s="363"/>
      <c r="BS39" s="363"/>
      <c r="BT39" s="363"/>
      <c r="BU39" s="363"/>
      <c r="BV39" s="363"/>
      <c r="BW39" s="363"/>
      <c r="BX39" s="363"/>
      <c r="BY39" s="363"/>
      <c r="BZ39" s="363"/>
      <c r="CA39" s="363"/>
      <c r="CB39" s="363"/>
      <c r="CC39" s="363"/>
      <c r="CD39" s="363"/>
      <c r="CE39" s="363"/>
      <c r="CF39" s="363"/>
      <c r="CG39" s="363"/>
      <c r="CH39" s="363"/>
      <c r="CI39" s="363"/>
      <c r="CJ39" s="363"/>
      <c r="CK39" s="363"/>
      <c r="CL39" s="363"/>
      <c r="CM39" s="363"/>
      <c r="CN39" s="363"/>
      <c r="CO39" s="363"/>
      <c r="CP39" s="363"/>
      <c r="CQ39" s="363"/>
      <c r="CR39" s="363"/>
      <c r="CS39" s="363"/>
      <c r="CT39" s="363"/>
      <c r="CU39" s="363"/>
      <c r="CV39" s="363"/>
      <c r="CW39" s="363"/>
      <c r="CX39" s="363"/>
      <c r="CY39" s="363"/>
      <c r="CZ39" s="363"/>
      <c r="DA39" s="363"/>
      <c r="DB39" s="363"/>
      <c r="DC39" s="363"/>
      <c r="DD39" s="363"/>
      <c r="DE39" s="363"/>
      <c r="DF39" s="363"/>
      <c r="DG39" s="363"/>
      <c r="DH39" s="363"/>
      <c r="DI39" s="363"/>
      <c r="DJ39" s="363"/>
      <c r="DK39" s="363"/>
      <c r="DL39" s="363"/>
      <c r="DM39" s="363"/>
      <c r="DN39" s="363"/>
      <c r="DO39" s="363"/>
      <c r="DP39" s="363"/>
      <c r="DQ39" s="363"/>
      <c r="DR39" s="363"/>
      <c r="DS39" s="363"/>
      <c r="DT39" s="363"/>
      <c r="DU39" s="363"/>
      <c r="DV39" s="363"/>
      <c r="DW39" s="363"/>
      <c r="DX39" s="363"/>
      <c r="DY39" s="363"/>
      <c r="DZ39" s="363"/>
      <c r="EA39" s="363"/>
      <c r="EB39" s="363"/>
      <c r="EC39" s="363"/>
      <c r="ED39" s="363"/>
      <c r="EE39" s="363"/>
      <c r="EF39" s="363"/>
      <c r="EG39" s="363"/>
      <c r="EH39" s="363"/>
      <c r="EI39" s="363"/>
      <c r="EJ39" s="363"/>
      <c r="EK39" s="363"/>
      <c r="EL39" s="363"/>
      <c r="EM39" s="363"/>
      <c r="EN39" s="363"/>
      <c r="EO39" s="363"/>
      <c r="EP39" s="363"/>
      <c r="EQ39" s="363"/>
      <c r="ER39" s="363"/>
      <c r="ES39" s="363"/>
      <c r="ET39" s="363"/>
      <c r="EU39" s="363"/>
      <c r="EV39" s="363"/>
      <c r="EW39" s="363"/>
      <c r="EX39" s="363"/>
      <c r="EY39" s="363"/>
      <c r="EZ39" s="363"/>
      <c r="FA39" s="363"/>
      <c r="FB39" s="363"/>
      <c r="FC39" s="363"/>
      <c r="FD39" s="363"/>
      <c r="FE39" s="363"/>
      <c r="FF39" s="363"/>
      <c r="FG39" s="363"/>
      <c r="FH39" s="363"/>
      <c r="FI39" s="363"/>
      <c r="FJ39" s="363"/>
      <c r="FK39" s="363"/>
      <c r="FL39" s="363"/>
      <c r="FM39" s="363"/>
    </row>
    <row r="40" spans="1:169" s="362" customFormat="1" ht="23.25">
      <c r="A40" s="364" t="s">
        <v>208</v>
      </c>
      <c r="B40" s="360">
        <v>276000</v>
      </c>
      <c r="C40" s="366">
        <f t="shared" si="0"/>
        <v>2.1006856612721662E-2</v>
      </c>
      <c r="E40" s="365"/>
      <c r="F40" s="347"/>
      <c r="G40" s="347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363"/>
      <c r="S40" s="363"/>
      <c r="T40" s="363"/>
      <c r="U40" s="363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  <c r="AJ40" s="363"/>
      <c r="AK40" s="363"/>
      <c r="AL40" s="363"/>
      <c r="AM40" s="363"/>
      <c r="AN40" s="363"/>
      <c r="AO40" s="363"/>
      <c r="AP40" s="363"/>
      <c r="AQ40" s="363"/>
      <c r="AR40" s="363"/>
      <c r="AS40" s="363"/>
      <c r="AT40" s="363"/>
      <c r="AU40" s="363"/>
      <c r="AV40" s="363"/>
      <c r="AW40" s="363"/>
      <c r="AX40" s="363"/>
      <c r="AY40" s="363"/>
      <c r="AZ40" s="363"/>
      <c r="BA40" s="363"/>
      <c r="BB40" s="363"/>
      <c r="BC40" s="363"/>
      <c r="BD40" s="363"/>
      <c r="BE40" s="363"/>
      <c r="BF40" s="363"/>
      <c r="BG40" s="363"/>
      <c r="BH40" s="363"/>
      <c r="BI40" s="363"/>
      <c r="BJ40" s="363"/>
      <c r="BK40" s="363"/>
      <c r="BL40" s="363"/>
      <c r="BM40" s="363"/>
      <c r="BN40" s="363"/>
      <c r="BO40" s="363"/>
      <c r="BP40" s="363"/>
      <c r="BQ40" s="363"/>
      <c r="BR40" s="363"/>
      <c r="BS40" s="363"/>
      <c r="BT40" s="363"/>
      <c r="BU40" s="363"/>
      <c r="BV40" s="363"/>
      <c r="BW40" s="363"/>
      <c r="BX40" s="363"/>
      <c r="BY40" s="363"/>
      <c r="BZ40" s="363"/>
      <c r="CA40" s="363"/>
      <c r="CB40" s="363"/>
      <c r="CC40" s="363"/>
      <c r="CD40" s="363"/>
      <c r="CE40" s="363"/>
      <c r="CF40" s="363"/>
      <c r="CG40" s="363"/>
      <c r="CH40" s="363"/>
      <c r="CI40" s="363"/>
      <c r="CJ40" s="363"/>
      <c r="CK40" s="363"/>
      <c r="CL40" s="363"/>
      <c r="CM40" s="363"/>
      <c r="CN40" s="363"/>
      <c r="CO40" s="363"/>
      <c r="CP40" s="363"/>
      <c r="CQ40" s="363"/>
      <c r="CR40" s="363"/>
      <c r="CS40" s="363"/>
      <c r="CT40" s="363"/>
      <c r="CU40" s="363"/>
      <c r="CV40" s="363"/>
      <c r="CW40" s="363"/>
      <c r="CX40" s="363"/>
      <c r="CY40" s="363"/>
      <c r="CZ40" s="363"/>
      <c r="DA40" s="363"/>
      <c r="DB40" s="363"/>
      <c r="DC40" s="363"/>
      <c r="DD40" s="363"/>
      <c r="DE40" s="363"/>
      <c r="DF40" s="363"/>
      <c r="DG40" s="363"/>
      <c r="DH40" s="363"/>
      <c r="DI40" s="363"/>
      <c r="DJ40" s="363"/>
      <c r="DK40" s="363"/>
      <c r="DL40" s="363"/>
      <c r="DM40" s="363"/>
      <c r="DN40" s="363"/>
      <c r="DO40" s="363"/>
      <c r="DP40" s="363"/>
      <c r="DQ40" s="363"/>
      <c r="DR40" s="363"/>
      <c r="DS40" s="363"/>
      <c r="DT40" s="363"/>
      <c r="DU40" s="363"/>
      <c r="DV40" s="363"/>
      <c r="DW40" s="363"/>
      <c r="DX40" s="363"/>
      <c r="DY40" s="363"/>
      <c r="DZ40" s="363"/>
      <c r="EA40" s="363"/>
      <c r="EB40" s="363"/>
      <c r="EC40" s="363"/>
      <c r="ED40" s="363"/>
      <c r="EE40" s="363"/>
      <c r="EF40" s="363"/>
      <c r="EG40" s="363"/>
      <c r="EH40" s="363"/>
      <c r="EI40" s="363"/>
      <c r="EJ40" s="363"/>
      <c r="EK40" s="363"/>
      <c r="EL40" s="363"/>
      <c r="EM40" s="363"/>
      <c r="EN40" s="363"/>
      <c r="EO40" s="363"/>
      <c r="EP40" s="363"/>
      <c r="EQ40" s="363"/>
      <c r="ER40" s="363"/>
      <c r="ES40" s="363"/>
      <c r="ET40" s="363"/>
      <c r="EU40" s="363"/>
      <c r="EV40" s="363"/>
      <c r="EW40" s="363"/>
      <c r="EX40" s="363"/>
      <c r="EY40" s="363"/>
      <c r="EZ40" s="363"/>
      <c r="FA40" s="363"/>
      <c r="FB40" s="363"/>
      <c r="FC40" s="363"/>
      <c r="FD40" s="363"/>
      <c r="FE40" s="363"/>
      <c r="FF40" s="363"/>
      <c r="FG40" s="363"/>
      <c r="FH40" s="363"/>
      <c r="FI40" s="363"/>
      <c r="FJ40" s="363"/>
      <c r="FK40" s="363"/>
      <c r="FL40" s="363"/>
      <c r="FM40" s="363"/>
    </row>
    <row r="41" spans="1:169" s="362" customFormat="1" ht="15">
      <c r="A41" s="364" t="s">
        <v>209</v>
      </c>
      <c r="B41" s="360">
        <v>55000</v>
      </c>
      <c r="C41" s="361">
        <f t="shared" si="0"/>
        <v>4.1861489626800414E-3</v>
      </c>
      <c r="E41" s="365"/>
      <c r="F41" s="347"/>
      <c r="G41" s="347"/>
      <c r="H41" s="363"/>
      <c r="I41" s="363"/>
      <c r="J41" s="363"/>
      <c r="K41" s="363"/>
      <c r="L41" s="363"/>
      <c r="M41" s="363"/>
      <c r="N41" s="363"/>
      <c r="O41" s="363"/>
      <c r="P41" s="363"/>
      <c r="Q41" s="363"/>
      <c r="R41" s="363"/>
      <c r="S41" s="363"/>
      <c r="T41" s="363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  <c r="AK41" s="363"/>
      <c r="AL41" s="363"/>
      <c r="AM41" s="363"/>
      <c r="AN41" s="363"/>
      <c r="AO41" s="363"/>
      <c r="AP41" s="363"/>
      <c r="AQ41" s="363"/>
      <c r="AR41" s="363"/>
      <c r="AS41" s="363"/>
      <c r="AT41" s="363"/>
      <c r="AU41" s="363"/>
      <c r="AV41" s="363"/>
      <c r="AW41" s="363"/>
      <c r="AX41" s="363"/>
      <c r="AY41" s="363"/>
      <c r="AZ41" s="363"/>
      <c r="BA41" s="363"/>
      <c r="BB41" s="363"/>
      <c r="BC41" s="363"/>
      <c r="BD41" s="363"/>
      <c r="BE41" s="363"/>
      <c r="BF41" s="363"/>
      <c r="BG41" s="363"/>
      <c r="BH41" s="363"/>
      <c r="BI41" s="363"/>
      <c r="BJ41" s="363"/>
      <c r="BK41" s="363"/>
      <c r="BL41" s="363"/>
      <c r="BM41" s="363"/>
      <c r="BN41" s="363"/>
      <c r="BO41" s="363"/>
      <c r="BP41" s="363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  <c r="CB41" s="363"/>
      <c r="CC41" s="363"/>
      <c r="CD41" s="363"/>
      <c r="CE41" s="363"/>
      <c r="CF41" s="363"/>
      <c r="CG41" s="363"/>
      <c r="CH41" s="363"/>
      <c r="CI41" s="363"/>
      <c r="CJ41" s="363"/>
      <c r="CK41" s="363"/>
      <c r="CL41" s="363"/>
      <c r="CM41" s="363"/>
      <c r="CN41" s="363"/>
      <c r="CO41" s="363"/>
      <c r="CP41" s="363"/>
      <c r="CQ41" s="363"/>
      <c r="CR41" s="363"/>
      <c r="CS41" s="363"/>
      <c r="CT41" s="363"/>
      <c r="CU41" s="363"/>
      <c r="CV41" s="363"/>
      <c r="CW41" s="363"/>
      <c r="CX41" s="363"/>
      <c r="CY41" s="363"/>
      <c r="CZ41" s="363"/>
      <c r="DA41" s="363"/>
      <c r="DB41" s="363"/>
      <c r="DC41" s="363"/>
      <c r="DD41" s="363"/>
      <c r="DE41" s="363"/>
      <c r="DF41" s="363"/>
      <c r="DG41" s="363"/>
      <c r="DH41" s="363"/>
      <c r="DI41" s="363"/>
      <c r="DJ41" s="363"/>
      <c r="DK41" s="363"/>
      <c r="DL41" s="363"/>
      <c r="DM41" s="363"/>
      <c r="DN41" s="363"/>
      <c r="DO41" s="363"/>
      <c r="DP41" s="363"/>
      <c r="DQ41" s="363"/>
      <c r="DR41" s="363"/>
      <c r="DS41" s="363"/>
      <c r="DT41" s="363"/>
      <c r="DU41" s="363"/>
      <c r="DV41" s="363"/>
      <c r="DW41" s="363"/>
      <c r="DX41" s="363"/>
      <c r="DY41" s="363"/>
      <c r="DZ41" s="363"/>
      <c r="EA41" s="363"/>
      <c r="EB41" s="363"/>
      <c r="EC41" s="363"/>
      <c r="ED41" s="363"/>
      <c r="EE41" s="363"/>
      <c r="EF41" s="363"/>
      <c r="EG41" s="363"/>
      <c r="EH41" s="363"/>
      <c r="EI41" s="363"/>
      <c r="EJ41" s="363"/>
      <c r="EK41" s="363"/>
      <c r="EL41" s="363"/>
      <c r="EM41" s="363"/>
      <c r="EN41" s="363"/>
      <c r="EO41" s="363"/>
      <c r="EP41" s="363"/>
      <c r="EQ41" s="363"/>
      <c r="ER41" s="363"/>
      <c r="ES41" s="363"/>
      <c r="ET41" s="363"/>
      <c r="EU41" s="363"/>
      <c r="EV41" s="363"/>
      <c r="EW41" s="363"/>
      <c r="EX41" s="363"/>
      <c r="EY41" s="363"/>
      <c r="EZ41" s="363"/>
      <c r="FA41" s="363"/>
      <c r="FB41" s="363"/>
      <c r="FC41" s="363"/>
      <c r="FD41" s="363"/>
      <c r="FE41" s="363"/>
      <c r="FF41" s="363"/>
      <c r="FG41" s="363"/>
      <c r="FH41" s="363"/>
      <c r="FI41" s="363"/>
      <c r="FJ41" s="363"/>
      <c r="FK41" s="363"/>
      <c r="FL41" s="363"/>
      <c r="FM41" s="363"/>
    </row>
    <row r="42" spans="1:169" s="362" customFormat="1">
      <c r="A42" s="364" t="s">
        <v>210</v>
      </c>
      <c r="B42" s="360">
        <v>297000</v>
      </c>
      <c r="C42" s="361">
        <f t="shared" si="0"/>
        <v>2.2605204398472224E-2</v>
      </c>
      <c r="E42" s="368"/>
      <c r="F42" s="347"/>
      <c r="G42" s="347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363"/>
      <c r="AN42" s="363"/>
      <c r="AO42" s="363"/>
      <c r="AP42" s="363"/>
      <c r="AQ42" s="363"/>
      <c r="AR42" s="363"/>
      <c r="AS42" s="363"/>
      <c r="AT42" s="363"/>
      <c r="AU42" s="363"/>
      <c r="AV42" s="363"/>
      <c r="AW42" s="363"/>
      <c r="AX42" s="363"/>
      <c r="AY42" s="363"/>
      <c r="AZ42" s="363"/>
      <c r="BA42" s="363"/>
      <c r="BB42" s="363"/>
      <c r="BC42" s="363"/>
      <c r="BD42" s="363"/>
      <c r="BE42" s="363"/>
      <c r="BF42" s="363"/>
      <c r="BG42" s="363"/>
      <c r="BH42" s="363"/>
      <c r="BI42" s="363"/>
      <c r="BJ42" s="363"/>
      <c r="BK42" s="363"/>
      <c r="BL42" s="363"/>
      <c r="BM42" s="363"/>
      <c r="BN42" s="363"/>
      <c r="BO42" s="363"/>
      <c r="BP42" s="363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  <c r="CB42" s="363"/>
      <c r="CC42" s="363"/>
      <c r="CD42" s="363"/>
      <c r="CE42" s="363"/>
      <c r="CF42" s="363"/>
      <c r="CG42" s="363"/>
      <c r="CH42" s="363"/>
      <c r="CI42" s="363"/>
      <c r="CJ42" s="363"/>
      <c r="CK42" s="363"/>
      <c r="CL42" s="363"/>
      <c r="CM42" s="363"/>
      <c r="CN42" s="363"/>
      <c r="CO42" s="363"/>
      <c r="CP42" s="363"/>
      <c r="CQ42" s="363"/>
      <c r="CR42" s="363"/>
      <c r="CS42" s="363"/>
      <c r="CT42" s="363"/>
      <c r="CU42" s="363"/>
      <c r="CV42" s="363"/>
      <c r="CW42" s="363"/>
      <c r="CX42" s="363"/>
      <c r="CY42" s="363"/>
      <c r="CZ42" s="363"/>
      <c r="DA42" s="363"/>
      <c r="DB42" s="363"/>
      <c r="DC42" s="363"/>
      <c r="DD42" s="363"/>
      <c r="DE42" s="363"/>
      <c r="DF42" s="363"/>
      <c r="DG42" s="363"/>
      <c r="DH42" s="363"/>
      <c r="DI42" s="363"/>
      <c r="DJ42" s="363"/>
      <c r="DK42" s="363"/>
      <c r="DL42" s="363"/>
      <c r="DM42" s="363"/>
      <c r="DN42" s="363"/>
      <c r="DO42" s="363"/>
      <c r="DP42" s="363"/>
      <c r="DQ42" s="363"/>
      <c r="DR42" s="363"/>
      <c r="DS42" s="363"/>
      <c r="DT42" s="363"/>
      <c r="DU42" s="363"/>
      <c r="DV42" s="363"/>
      <c r="DW42" s="363"/>
      <c r="DX42" s="363"/>
      <c r="DY42" s="363"/>
      <c r="DZ42" s="363"/>
      <c r="EA42" s="363"/>
      <c r="EB42" s="363"/>
      <c r="EC42" s="363"/>
      <c r="ED42" s="363"/>
      <c r="EE42" s="363"/>
      <c r="EF42" s="363"/>
      <c r="EG42" s="363"/>
      <c r="EH42" s="363"/>
      <c r="EI42" s="363"/>
      <c r="EJ42" s="363"/>
      <c r="EK42" s="363"/>
      <c r="EL42" s="363"/>
      <c r="EM42" s="363"/>
      <c r="EN42" s="363"/>
      <c r="EO42" s="363"/>
      <c r="EP42" s="363"/>
      <c r="EQ42" s="363"/>
      <c r="ER42" s="363"/>
      <c r="ES42" s="363"/>
      <c r="ET42" s="363"/>
      <c r="EU42" s="363"/>
      <c r="EV42" s="363"/>
      <c r="EW42" s="363"/>
      <c r="EX42" s="363"/>
      <c r="EY42" s="363"/>
      <c r="EZ42" s="363"/>
      <c r="FA42" s="363"/>
      <c r="FB42" s="363"/>
      <c r="FC42" s="363"/>
      <c r="FD42" s="363"/>
      <c r="FE42" s="363"/>
      <c r="FF42" s="363"/>
      <c r="FG42" s="363"/>
      <c r="FH42" s="363"/>
      <c r="FI42" s="363"/>
      <c r="FJ42" s="363"/>
      <c r="FK42" s="363"/>
      <c r="FL42" s="363"/>
      <c r="FM42" s="363"/>
    </row>
    <row r="43" spans="1:169">
      <c r="A43" s="369"/>
      <c r="B43" s="370"/>
      <c r="C43" s="371"/>
    </row>
  </sheetData>
  <mergeCells count="3">
    <mergeCell ref="A1:C1"/>
    <mergeCell ref="A2:C2"/>
    <mergeCell ref="A3:C3"/>
  </mergeCells>
  <printOptions horizontalCentered="1"/>
  <pageMargins left="0.31496062992125984" right="0.39370078740157483" top="0.43307086614173229" bottom="0.19685039370078741" header="0" footer="0"/>
  <pageSetup scale="8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M82"/>
  <sheetViews>
    <sheetView showGridLines="0" zoomScaleNormal="100" workbookViewId="0">
      <selection activeCell="F17" sqref="F17"/>
    </sheetView>
  </sheetViews>
  <sheetFormatPr baseColWidth="10" defaultRowHeight="12.75"/>
  <cols>
    <col min="1" max="1" width="62.28515625" style="372" customWidth="1"/>
    <col min="2" max="2" width="16.85546875" style="346" customWidth="1"/>
    <col min="3" max="3" width="9.28515625" style="346" customWidth="1"/>
    <col min="4" max="4" width="2.7109375" style="346" customWidth="1"/>
    <col min="5" max="5" width="16.85546875" style="347" bestFit="1" customWidth="1"/>
    <col min="6" max="6" width="16.5703125" style="347" bestFit="1" customWidth="1"/>
    <col min="7" max="7" width="14.85546875" style="347" bestFit="1" customWidth="1"/>
    <col min="8" max="8" width="11.42578125" style="347"/>
    <col min="9" max="9" width="23.7109375" style="347" customWidth="1"/>
    <col min="10" max="12" width="11.42578125" style="347"/>
    <col min="13" max="13" width="40.28515625" style="347" customWidth="1"/>
    <col min="14" max="14" width="11.42578125" style="347"/>
    <col min="15" max="15" width="7.28515625" style="347" customWidth="1"/>
    <col min="16" max="169" width="11.42578125" style="347"/>
    <col min="170" max="16384" width="11.42578125" style="346"/>
  </cols>
  <sheetData>
    <row r="1" spans="1:169">
      <c r="A1" s="345" t="s">
        <v>211</v>
      </c>
      <c r="B1" s="345"/>
      <c r="C1" s="345"/>
    </row>
    <row r="2" spans="1:169">
      <c r="A2" s="345" t="s">
        <v>1</v>
      </c>
      <c r="B2" s="345"/>
      <c r="C2" s="345"/>
    </row>
    <row r="3" spans="1:169">
      <c r="A3" s="348" t="s">
        <v>2</v>
      </c>
      <c r="B3" s="348"/>
      <c r="C3" s="348"/>
    </row>
    <row r="4" spans="1:169" ht="5.25" customHeight="1">
      <c r="A4" s="349"/>
      <c r="B4" s="350"/>
      <c r="C4" s="350"/>
    </row>
    <row r="5" spans="1:169">
      <c r="A5" s="351" t="s">
        <v>3</v>
      </c>
      <c r="B5" s="352" t="s">
        <v>11</v>
      </c>
      <c r="C5" s="353" t="s">
        <v>12</v>
      </c>
    </row>
    <row r="6" spans="1:169" ht="15">
      <c r="A6" s="373" t="s">
        <v>14</v>
      </c>
      <c r="B6" s="355">
        <f>SUM(B7:B29)</f>
        <v>475014757.64000005</v>
      </c>
      <c r="C6" s="374">
        <f>SUM(C7:C29)</f>
        <v>100</v>
      </c>
      <c r="E6" s="375"/>
      <c r="F6" s="358"/>
    </row>
    <row r="7" spans="1:169" s="362" customFormat="1" ht="15">
      <c r="A7" s="376" t="s">
        <v>212</v>
      </c>
      <c r="B7" s="377">
        <v>9878000</v>
      </c>
      <c r="C7" s="378">
        <f>B7*100/$B$6</f>
        <v>2.0795143395284259</v>
      </c>
      <c r="E7" s="379"/>
      <c r="F7" s="347"/>
      <c r="G7" s="347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3"/>
      <c r="FF7" s="363"/>
      <c r="FG7" s="363"/>
      <c r="FH7" s="363"/>
      <c r="FI7" s="363"/>
      <c r="FJ7" s="363"/>
      <c r="FK7" s="363"/>
      <c r="FL7" s="363"/>
      <c r="FM7" s="363"/>
    </row>
    <row r="8" spans="1:169" s="362" customFormat="1" ht="15">
      <c r="A8" s="376" t="s">
        <v>213</v>
      </c>
      <c r="B8" s="377">
        <v>9282000</v>
      </c>
      <c r="C8" s="378">
        <f t="shared" ref="C8:C28" si="0">B8*100/$B$6</f>
        <v>1.9540445535030218</v>
      </c>
      <c r="E8" s="380"/>
      <c r="F8" s="347"/>
      <c r="G8" s="347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  <c r="FF8" s="363"/>
      <c r="FG8" s="363"/>
      <c r="FH8" s="363"/>
      <c r="FI8" s="363"/>
      <c r="FJ8" s="363"/>
      <c r="FK8" s="363"/>
      <c r="FL8" s="363"/>
      <c r="FM8" s="363"/>
    </row>
    <row r="9" spans="1:169" s="362" customFormat="1" ht="15">
      <c r="A9" s="376" t="s">
        <v>214</v>
      </c>
      <c r="B9" s="377">
        <v>237339000</v>
      </c>
      <c r="C9" s="378">
        <f t="shared" si="0"/>
        <v>49.964552928663402</v>
      </c>
      <c r="E9" s="365"/>
      <c r="F9" s="347"/>
      <c r="G9" s="347"/>
      <c r="H9" s="363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  <c r="BE9" s="363"/>
      <c r="BF9" s="363"/>
      <c r="BG9" s="363"/>
      <c r="BH9" s="363"/>
      <c r="BI9" s="363"/>
      <c r="BJ9" s="363"/>
      <c r="BK9" s="363"/>
      <c r="BL9" s="363"/>
      <c r="BM9" s="363"/>
      <c r="BN9" s="363"/>
      <c r="BO9" s="363"/>
      <c r="BP9" s="363"/>
      <c r="BQ9" s="363"/>
      <c r="BR9" s="363"/>
      <c r="BS9" s="363"/>
      <c r="BT9" s="363"/>
      <c r="BU9" s="363"/>
      <c r="BV9" s="363"/>
      <c r="BW9" s="363"/>
      <c r="BX9" s="363"/>
      <c r="BY9" s="36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3"/>
      <c r="CS9" s="363"/>
      <c r="CT9" s="363"/>
      <c r="CU9" s="363"/>
      <c r="CV9" s="363"/>
      <c r="CW9" s="363"/>
      <c r="CX9" s="363"/>
      <c r="CY9" s="363"/>
      <c r="CZ9" s="363"/>
      <c r="DA9" s="363"/>
      <c r="DB9" s="363"/>
      <c r="DC9" s="363"/>
      <c r="DD9" s="363"/>
      <c r="DE9" s="363"/>
      <c r="DF9" s="363"/>
      <c r="DG9" s="363"/>
      <c r="DH9" s="363"/>
      <c r="DI9" s="363"/>
      <c r="DJ9" s="363"/>
      <c r="DK9" s="363"/>
      <c r="DL9" s="363"/>
      <c r="DM9" s="363"/>
      <c r="DN9" s="363"/>
      <c r="DO9" s="363"/>
      <c r="DP9" s="363"/>
      <c r="DQ9" s="363"/>
      <c r="DR9" s="363"/>
      <c r="DS9" s="363"/>
      <c r="DT9" s="363"/>
      <c r="DU9" s="363"/>
      <c r="DV9" s="363"/>
      <c r="DW9" s="363"/>
      <c r="DX9" s="363"/>
      <c r="DY9" s="363"/>
      <c r="DZ9" s="363"/>
      <c r="EA9" s="363"/>
      <c r="EB9" s="363"/>
      <c r="EC9" s="363"/>
      <c r="ED9" s="363"/>
      <c r="EE9" s="363"/>
      <c r="EF9" s="363"/>
      <c r="EG9" s="363"/>
      <c r="EH9" s="363"/>
      <c r="EI9" s="363"/>
      <c r="EJ9" s="363"/>
      <c r="EK9" s="363"/>
      <c r="EL9" s="363"/>
      <c r="EM9" s="363"/>
      <c r="EN9" s="363"/>
      <c r="EO9" s="363"/>
      <c r="EP9" s="363"/>
      <c r="EQ9" s="363"/>
      <c r="ER9" s="363"/>
      <c r="ES9" s="363"/>
      <c r="ET9" s="363"/>
      <c r="EU9" s="363"/>
      <c r="EV9" s="363"/>
      <c r="EW9" s="363"/>
      <c r="EX9" s="363"/>
      <c r="EY9" s="363"/>
      <c r="EZ9" s="363"/>
      <c r="FA9" s="363"/>
      <c r="FB9" s="363"/>
      <c r="FC9" s="363"/>
      <c r="FD9" s="363"/>
      <c r="FE9" s="363"/>
      <c r="FF9" s="363"/>
      <c r="FG9" s="363"/>
      <c r="FH9" s="363"/>
      <c r="FI9" s="363"/>
      <c r="FJ9" s="363"/>
      <c r="FK9" s="363"/>
      <c r="FL9" s="363"/>
      <c r="FM9" s="363"/>
    </row>
    <row r="10" spans="1:169" s="362" customFormat="1" ht="15">
      <c r="A10" s="376" t="s">
        <v>215</v>
      </c>
      <c r="B10" s="377">
        <v>1118000</v>
      </c>
      <c r="C10" s="378">
        <f t="shared" si="0"/>
        <v>0.23536110868523791</v>
      </c>
      <c r="E10" s="365"/>
      <c r="F10" s="347"/>
      <c r="G10" s="347"/>
      <c r="H10" s="363"/>
      <c r="I10" s="363"/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63"/>
      <c r="AX10" s="363"/>
      <c r="AY10" s="363"/>
      <c r="AZ10" s="363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63"/>
      <c r="CM10" s="363"/>
      <c r="CN10" s="363"/>
      <c r="CO10" s="363"/>
      <c r="CP10" s="363"/>
      <c r="CQ10" s="363"/>
      <c r="CR10" s="363"/>
      <c r="CS10" s="363"/>
      <c r="CT10" s="363"/>
      <c r="CU10" s="363"/>
      <c r="CV10" s="363"/>
      <c r="CW10" s="363"/>
      <c r="CX10" s="363"/>
      <c r="CY10" s="363"/>
      <c r="CZ10" s="363"/>
      <c r="DA10" s="363"/>
      <c r="DB10" s="363"/>
      <c r="DC10" s="363"/>
      <c r="DD10" s="363"/>
      <c r="DE10" s="363"/>
      <c r="DF10" s="363"/>
      <c r="DG10" s="363"/>
      <c r="DH10" s="363"/>
      <c r="DI10" s="363"/>
      <c r="DJ10" s="363"/>
      <c r="DK10" s="363"/>
      <c r="DL10" s="363"/>
      <c r="DM10" s="363"/>
      <c r="DN10" s="363"/>
      <c r="DO10" s="363"/>
      <c r="DP10" s="363"/>
      <c r="DQ10" s="363"/>
      <c r="DR10" s="363"/>
      <c r="DS10" s="363"/>
      <c r="DT10" s="363"/>
      <c r="DU10" s="363"/>
      <c r="DV10" s="363"/>
      <c r="DW10" s="363"/>
      <c r="DX10" s="363"/>
      <c r="DY10" s="363"/>
      <c r="DZ10" s="363"/>
      <c r="EA10" s="363"/>
      <c r="EB10" s="363"/>
      <c r="EC10" s="363"/>
      <c r="ED10" s="363"/>
      <c r="EE10" s="363"/>
      <c r="EF10" s="363"/>
      <c r="EG10" s="363"/>
      <c r="EH10" s="363"/>
      <c r="EI10" s="363"/>
      <c r="EJ10" s="363"/>
      <c r="EK10" s="363"/>
      <c r="EL10" s="363"/>
      <c r="EM10" s="363"/>
      <c r="EN10" s="363"/>
      <c r="EO10" s="363"/>
      <c r="EP10" s="363"/>
      <c r="EQ10" s="363"/>
      <c r="ER10" s="363"/>
      <c r="ES10" s="363"/>
      <c r="ET10" s="363"/>
      <c r="EU10" s="363"/>
      <c r="EV10" s="363"/>
      <c r="EW10" s="363"/>
      <c r="EX10" s="363"/>
      <c r="EY10" s="363"/>
      <c r="EZ10" s="363"/>
      <c r="FA10" s="363"/>
      <c r="FB10" s="363"/>
      <c r="FC10" s="363"/>
      <c r="FD10" s="363"/>
      <c r="FE10" s="363"/>
      <c r="FF10" s="363"/>
      <c r="FG10" s="363"/>
      <c r="FH10" s="363"/>
      <c r="FI10" s="363"/>
      <c r="FJ10" s="363"/>
      <c r="FK10" s="363"/>
      <c r="FL10" s="363"/>
      <c r="FM10" s="363"/>
    </row>
    <row r="11" spans="1:169" s="362" customFormat="1" ht="15">
      <c r="A11" s="376" t="s">
        <v>216</v>
      </c>
      <c r="B11" s="377">
        <v>1474000</v>
      </c>
      <c r="C11" s="378">
        <f t="shared" si="0"/>
        <v>0.31030614866014372</v>
      </c>
      <c r="E11" s="365"/>
      <c r="F11" s="347"/>
      <c r="G11" s="347"/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3"/>
      <c r="AV11" s="363"/>
      <c r="AW11" s="363"/>
      <c r="AX11" s="363"/>
      <c r="AY11" s="363"/>
      <c r="AZ11" s="363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3"/>
      <c r="BS11" s="363"/>
      <c r="BT11" s="363"/>
      <c r="BU11" s="363"/>
      <c r="BV11" s="363"/>
      <c r="BW11" s="363"/>
      <c r="BX11" s="363"/>
      <c r="BY11" s="363"/>
      <c r="BZ11" s="363"/>
      <c r="CA11" s="363"/>
      <c r="CB11" s="363"/>
      <c r="CC11" s="363"/>
      <c r="CD11" s="363"/>
      <c r="CE11" s="363"/>
      <c r="CF11" s="363"/>
      <c r="CG11" s="363"/>
      <c r="CH11" s="363"/>
      <c r="CI11" s="363"/>
      <c r="CJ11" s="363"/>
      <c r="CK11" s="363"/>
      <c r="CL11" s="363"/>
      <c r="CM11" s="363"/>
      <c r="CN11" s="363"/>
      <c r="CO11" s="363"/>
      <c r="CP11" s="363"/>
      <c r="CQ11" s="363"/>
      <c r="CR11" s="363"/>
      <c r="CS11" s="363"/>
      <c r="CT11" s="363"/>
      <c r="CU11" s="363"/>
      <c r="CV11" s="363"/>
      <c r="CW11" s="363"/>
      <c r="CX11" s="363"/>
      <c r="CY11" s="363"/>
      <c r="CZ11" s="363"/>
      <c r="DA11" s="363"/>
      <c r="DB11" s="363"/>
      <c r="DC11" s="363"/>
      <c r="DD11" s="363"/>
      <c r="DE11" s="363"/>
      <c r="DF11" s="363"/>
      <c r="DG11" s="363"/>
      <c r="DH11" s="363"/>
      <c r="DI11" s="363"/>
      <c r="DJ11" s="363"/>
      <c r="DK11" s="363"/>
      <c r="DL11" s="363"/>
      <c r="DM11" s="363"/>
      <c r="DN11" s="363"/>
      <c r="DO11" s="363"/>
      <c r="DP11" s="363"/>
      <c r="DQ11" s="363"/>
      <c r="DR11" s="363"/>
      <c r="DS11" s="363"/>
      <c r="DT11" s="363"/>
      <c r="DU11" s="363"/>
      <c r="DV11" s="363"/>
      <c r="DW11" s="363"/>
      <c r="DX11" s="363"/>
      <c r="DY11" s="363"/>
      <c r="DZ11" s="363"/>
      <c r="EA11" s="363"/>
      <c r="EB11" s="363"/>
      <c r="EC11" s="363"/>
      <c r="ED11" s="363"/>
      <c r="EE11" s="363"/>
      <c r="EF11" s="363"/>
      <c r="EG11" s="363"/>
      <c r="EH11" s="363"/>
      <c r="EI11" s="363"/>
      <c r="EJ11" s="363"/>
      <c r="EK11" s="363"/>
      <c r="EL11" s="363"/>
      <c r="EM11" s="363"/>
      <c r="EN11" s="363"/>
      <c r="EO11" s="363"/>
      <c r="EP11" s="363"/>
      <c r="EQ11" s="363"/>
      <c r="ER11" s="363"/>
      <c r="ES11" s="363"/>
      <c r="ET11" s="363"/>
      <c r="EU11" s="363"/>
      <c r="EV11" s="363"/>
      <c r="EW11" s="363"/>
      <c r="EX11" s="363"/>
      <c r="EY11" s="363"/>
      <c r="EZ11" s="363"/>
      <c r="FA11" s="363"/>
      <c r="FB11" s="363"/>
      <c r="FC11" s="363"/>
      <c r="FD11" s="363"/>
      <c r="FE11" s="363"/>
      <c r="FF11" s="363"/>
      <c r="FG11" s="363"/>
      <c r="FH11" s="363"/>
      <c r="FI11" s="363"/>
      <c r="FJ11" s="363"/>
      <c r="FK11" s="363"/>
      <c r="FL11" s="363"/>
      <c r="FM11" s="363"/>
    </row>
    <row r="12" spans="1:169" s="362" customFormat="1" ht="15">
      <c r="A12" s="376" t="s">
        <v>217</v>
      </c>
      <c r="B12" s="377">
        <v>2540000</v>
      </c>
      <c r="C12" s="378">
        <f t="shared" si="0"/>
        <v>0.53472022903444039</v>
      </c>
      <c r="E12" s="365"/>
      <c r="F12" s="347"/>
      <c r="G12" s="347"/>
      <c r="H12" s="363"/>
      <c r="I12" s="363"/>
      <c r="J12" s="363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3"/>
      <c r="BS12" s="363"/>
      <c r="BT12" s="363"/>
      <c r="BU12" s="363"/>
      <c r="BV12" s="363"/>
      <c r="BW12" s="363"/>
      <c r="BX12" s="363"/>
      <c r="BY12" s="363"/>
      <c r="BZ12" s="363"/>
      <c r="CA12" s="363"/>
      <c r="CB12" s="363"/>
      <c r="CC12" s="363"/>
      <c r="CD12" s="363"/>
      <c r="CE12" s="363"/>
      <c r="CF12" s="363"/>
      <c r="CG12" s="363"/>
      <c r="CH12" s="363"/>
      <c r="CI12" s="363"/>
      <c r="CJ12" s="363"/>
      <c r="CK12" s="363"/>
      <c r="CL12" s="363"/>
      <c r="CM12" s="363"/>
      <c r="CN12" s="363"/>
      <c r="CO12" s="363"/>
      <c r="CP12" s="363"/>
      <c r="CQ12" s="363"/>
      <c r="CR12" s="363"/>
      <c r="CS12" s="363"/>
      <c r="CT12" s="363"/>
      <c r="CU12" s="363"/>
      <c r="CV12" s="363"/>
      <c r="CW12" s="363"/>
      <c r="CX12" s="363"/>
      <c r="CY12" s="363"/>
      <c r="CZ12" s="363"/>
      <c r="DA12" s="363"/>
      <c r="DB12" s="363"/>
      <c r="DC12" s="363"/>
      <c r="DD12" s="363"/>
      <c r="DE12" s="363"/>
      <c r="DF12" s="363"/>
      <c r="DG12" s="363"/>
      <c r="DH12" s="363"/>
      <c r="DI12" s="363"/>
      <c r="DJ12" s="363"/>
      <c r="DK12" s="363"/>
      <c r="DL12" s="363"/>
      <c r="DM12" s="363"/>
      <c r="DN12" s="363"/>
      <c r="DO12" s="363"/>
      <c r="DP12" s="363"/>
      <c r="DQ12" s="363"/>
      <c r="DR12" s="363"/>
      <c r="DS12" s="363"/>
      <c r="DT12" s="363"/>
      <c r="DU12" s="363"/>
      <c r="DV12" s="363"/>
      <c r="DW12" s="363"/>
      <c r="DX12" s="363"/>
      <c r="DY12" s="363"/>
      <c r="DZ12" s="363"/>
      <c r="EA12" s="363"/>
      <c r="EB12" s="363"/>
      <c r="EC12" s="363"/>
      <c r="ED12" s="363"/>
      <c r="EE12" s="363"/>
      <c r="EF12" s="363"/>
      <c r="EG12" s="363"/>
      <c r="EH12" s="363"/>
      <c r="EI12" s="363"/>
      <c r="EJ12" s="363"/>
      <c r="EK12" s="363"/>
      <c r="EL12" s="363"/>
      <c r="EM12" s="363"/>
      <c r="EN12" s="363"/>
      <c r="EO12" s="363"/>
      <c r="EP12" s="363"/>
      <c r="EQ12" s="363"/>
      <c r="ER12" s="363"/>
      <c r="ES12" s="363"/>
      <c r="ET12" s="363"/>
      <c r="EU12" s="363"/>
      <c r="EV12" s="363"/>
      <c r="EW12" s="363"/>
      <c r="EX12" s="363"/>
      <c r="EY12" s="363"/>
      <c r="EZ12" s="363"/>
      <c r="FA12" s="363"/>
      <c r="FB12" s="363"/>
      <c r="FC12" s="363"/>
      <c r="FD12" s="363"/>
      <c r="FE12" s="363"/>
      <c r="FF12" s="363"/>
      <c r="FG12" s="363"/>
      <c r="FH12" s="363"/>
      <c r="FI12" s="363"/>
      <c r="FJ12" s="363"/>
      <c r="FK12" s="363"/>
      <c r="FL12" s="363"/>
      <c r="FM12" s="363"/>
    </row>
    <row r="13" spans="1:169" s="362" customFormat="1" ht="15">
      <c r="A13" s="376" t="s">
        <v>218</v>
      </c>
      <c r="B13" s="377">
        <v>1178000</v>
      </c>
      <c r="C13" s="378">
        <f t="shared" si="0"/>
        <v>0.24799229519786251</v>
      </c>
      <c r="E13" s="365"/>
      <c r="F13" s="347"/>
      <c r="G13" s="347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AY13" s="363"/>
      <c r="AZ13" s="363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3"/>
      <c r="BS13" s="363"/>
      <c r="BT13" s="363"/>
      <c r="BU13" s="363"/>
      <c r="BV13" s="363"/>
      <c r="BW13" s="363"/>
      <c r="BX13" s="363"/>
      <c r="BY13" s="363"/>
      <c r="BZ13" s="363"/>
      <c r="CA13" s="363"/>
      <c r="CB13" s="363"/>
      <c r="CC13" s="363"/>
      <c r="CD13" s="363"/>
      <c r="CE13" s="363"/>
      <c r="CF13" s="363"/>
      <c r="CG13" s="363"/>
      <c r="CH13" s="363"/>
      <c r="CI13" s="363"/>
      <c r="CJ13" s="363"/>
      <c r="CK13" s="363"/>
      <c r="CL13" s="363"/>
      <c r="CM13" s="363"/>
      <c r="CN13" s="363"/>
      <c r="CO13" s="363"/>
      <c r="CP13" s="363"/>
      <c r="CQ13" s="363"/>
      <c r="CR13" s="363"/>
      <c r="CS13" s="363"/>
      <c r="CT13" s="363"/>
      <c r="CU13" s="363"/>
      <c r="CV13" s="363"/>
      <c r="CW13" s="363"/>
      <c r="CX13" s="363"/>
      <c r="CY13" s="363"/>
      <c r="CZ13" s="363"/>
      <c r="DA13" s="363"/>
      <c r="DB13" s="363"/>
      <c r="DC13" s="363"/>
      <c r="DD13" s="363"/>
      <c r="DE13" s="363"/>
      <c r="DF13" s="363"/>
      <c r="DG13" s="363"/>
      <c r="DH13" s="363"/>
      <c r="DI13" s="363"/>
      <c r="DJ13" s="363"/>
      <c r="DK13" s="363"/>
      <c r="DL13" s="363"/>
      <c r="DM13" s="363"/>
      <c r="DN13" s="363"/>
      <c r="DO13" s="363"/>
      <c r="DP13" s="363"/>
      <c r="DQ13" s="363"/>
      <c r="DR13" s="363"/>
      <c r="DS13" s="363"/>
      <c r="DT13" s="363"/>
      <c r="DU13" s="363"/>
      <c r="DV13" s="363"/>
      <c r="DW13" s="363"/>
      <c r="DX13" s="363"/>
      <c r="DY13" s="363"/>
      <c r="DZ13" s="363"/>
      <c r="EA13" s="363"/>
      <c r="EB13" s="363"/>
      <c r="EC13" s="363"/>
      <c r="ED13" s="363"/>
      <c r="EE13" s="363"/>
      <c r="EF13" s="363"/>
      <c r="EG13" s="363"/>
      <c r="EH13" s="363"/>
      <c r="EI13" s="363"/>
      <c r="EJ13" s="363"/>
      <c r="EK13" s="363"/>
      <c r="EL13" s="363"/>
      <c r="EM13" s="363"/>
      <c r="EN13" s="363"/>
      <c r="EO13" s="363"/>
      <c r="EP13" s="363"/>
      <c r="EQ13" s="363"/>
      <c r="ER13" s="363"/>
      <c r="ES13" s="363"/>
      <c r="ET13" s="363"/>
      <c r="EU13" s="363"/>
      <c r="EV13" s="363"/>
      <c r="EW13" s="363"/>
      <c r="EX13" s="363"/>
      <c r="EY13" s="363"/>
      <c r="EZ13" s="363"/>
      <c r="FA13" s="363"/>
      <c r="FB13" s="363"/>
      <c r="FC13" s="363"/>
      <c r="FD13" s="363"/>
      <c r="FE13" s="363"/>
      <c r="FF13" s="363"/>
      <c r="FG13" s="363"/>
      <c r="FH13" s="363"/>
      <c r="FI13" s="363"/>
      <c r="FJ13" s="363"/>
      <c r="FK13" s="363"/>
      <c r="FL13" s="363"/>
      <c r="FM13" s="363"/>
    </row>
    <row r="14" spans="1:169" s="362" customFormat="1" ht="15">
      <c r="A14" s="376" t="s">
        <v>219</v>
      </c>
      <c r="B14" s="377">
        <v>12683519.42</v>
      </c>
      <c r="C14" s="378">
        <f t="shared" si="0"/>
        <v>2.6701316571752645</v>
      </c>
      <c r="E14" s="365"/>
      <c r="F14" s="347"/>
      <c r="G14" s="347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3"/>
      <c r="AV14" s="363"/>
      <c r="AW14" s="363"/>
      <c r="AX14" s="363"/>
      <c r="AY14" s="363"/>
      <c r="AZ14" s="363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3"/>
      <c r="BS14" s="363"/>
      <c r="BT14" s="363"/>
      <c r="BU14" s="363"/>
      <c r="BV14" s="363"/>
      <c r="BW14" s="363"/>
      <c r="BX14" s="363"/>
      <c r="BY14" s="363"/>
      <c r="BZ14" s="363"/>
      <c r="CA14" s="363"/>
      <c r="CB14" s="363"/>
      <c r="CC14" s="363"/>
      <c r="CD14" s="363"/>
      <c r="CE14" s="363"/>
      <c r="CF14" s="363"/>
      <c r="CG14" s="363"/>
      <c r="CH14" s="363"/>
      <c r="CI14" s="363"/>
      <c r="CJ14" s="363"/>
      <c r="CK14" s="363"/>
      <c r="CL14" s="363"/>
      <c r="CM14" s="363"/>
      <c r="CN14" s="363"/>
      <c r="CO14" s="363"/>
      <c r="CP14" s="363"/>
      <c r="CQ14" s="363"/>
      <c r="CR14" s="363"/>
      <c r="CS14" s="363"/>
      <c r="CT14" s="363"/>
      <c r="CU14" s="363"/>
      <c r="CV14" s="363"/>
      <c r="CW14" s="363"/>
      <c r="CX14" s="363"/>
      <c r="CY14" s="363"/>
      <c r="CZ14" s="363"/>
      <c r="DA14" s="363"/>
      <c r="DB14" s="363"/>
      <c r="DC14" s="363"/>
      <c r="DD14" s="363"/>
      <c r="DE14" s="363"/>
      <c r="DF14" s="363"/>
      <c r="DG14" s="363"/>
      <c r="DH14" s="363"/>
      <c r="DI14" s="363"/>
      <c r="DJ14" s="363"/>
      <c r="DK14" s="363"/>
      <c r="DL14" s="363"/>
      <c r="DM14" s="363"/>
      <c r="DN14" s="363"/>
      <c r="DO14" s="363"/>
      <c r="DP14" s="363"/>
      <c r="DQ14" s="363"/>
      <c r="DR14" s="363"/>
      <c r="DS14" s="363"/>
      <c r="DT14" s="363"/>
      <c r="DU14" s="363"/>
      <c r="DV14" s="363"/>
      <c r="DW14" s="363"/>
      <c r="DX14" s="363"/>
      <c r="DY14" s="363"/>
      <c r="DZ14" s="363"/>
      <c r="EA14" s="363"/>
      <c r="EB14" s="363"/>
      <c r="EC14" s="363"/>
      <c r="ED14" s="363"/>
      <c r="EE14" s="363"/>
      <c r="EF14" s="363"/>
      <c r="EG14" s="363"/>
      <c r="EH14" s="363"/>
      <c r="EI14" s="363"/>
      <c r="EJ14" s="363"/>
      <c r="EK14" s="363"/>
      <c r="EL14" s="363"/>
      <c r="EM14" s="363"/>
      <c r="EN14" s="363"/>
      <c r="EO14" s="363"/>
      <c r="EP14" s="363"/>
      <c r="EQ14" s="363"/>
      <c r="ER14" s="363"/>
      <c r="ES14" s="363"/>
      <c r="ET14" s="363"/>
      <c r="EU14" s="363"/>
      <c r="EV14" s="363"/>
      <c r="EW14" s="363"/>
      <c r="EX14" s="363"/>
      <c r="EY14" s="363"/>
      <c r="EZ14" s="363"/>
      <c r="FA14" s="363"/>
      <c r="FB14" s="363"/>
      <c r="FC14" s="363"/>
      <c r="FD14" s="363"/>
      <c r="FE14" s="363"/>
      <c r="FF14" s="363"/>
      <c r="FG14" s="363"/>
      <c r="FH14" s="363"/>
      <c r="FI14" s="363"/>
      <c r="FJ14" s="363"/>
      <c r="FK14" s="363"/>
      <c r="FL14" s="363"/>
      <c r="FM14" s="363"/>
    </row>
    <row r="15" spans="1:169" s="362" customFormat="1" ht="15">
      <c r="A15" s="376" t="s">
        <v>220</v>
      </c>
      <c r="B15" s="377">
        <v>19167395.32</v>
      </c>
      <c r="C15" s="378">
        <f t="shared" si="0"/>
        <v>4.0351157541354565</v>
      </c>
      <c r="E15" s="365"/>
      <c r="F15" s="347"/>
      <c r="G15" s="347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3"/>
      <c r="AV15" s="363"/>
      <c r="AW15" s="363"/>
      <c r="AX15" s="363"/>
      <c r="AY15" s="363"/>
      <c r="AZ15" s="363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/>
      <c r="CF15" s="363"/>
      <c r="CG15" s="363"/>
      <c r="CH15" s="363"/>
      <c r="CI15" s="363"/>
      <c r="CJ15" s="363"/>
      <c r="CK15" s="363"/>
      <c r="CL15" s="363"/>
      <c r="CM15" s="363"/>
      <c r="CN15" s="363"/>
      <c r="CO15" s="363"/>
      <c r="CP15" s="363"/>
      <c r="CQ15" s="363"/>
      <c r="CR15" s="363"/>
      <c r="CS15" s="363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3"/>
      <c r="FF15" s="363"/>
      <c r="FG15" s="363"/>
      <c r="FH15" s="363"/>
      <c r="FI15" s="363"/>
      <c r="FJ15" s="363"/>
      <c r="FK15" s="363"/>
      <c r="FL15" s="363"/>
      <c r="FM15" s="363"/>
    </row>
    <row r="16" spans="1:169" s="362" customFormat="1" ht="15">
      <c r="A16" s="376" t="s">
        <v>221</v>
      </c>
      <c r="B16" s="377">
        <v>1972798.25</v>
      </c>
      <c r="C16" s="378">
        <f t="shared" si="0"/>
        <v>0.41531304412548942</v>
      </c>
      <c r="E16" s="365"/>
      <c r="F16" s="347"/>
      <c r="G16" s="347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3"/>
      <c r="AV16" s="363"/>
      <c r="AW16" s="363"/>
      <c r="AX16" s="363"/>
      <c r="AY16" s="363"/>
      <c r="AZ16" s="363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3"/>
      <c r="BS16" s="363"/>
      <c r="BT16" s="363"/>
      <c r="BU16" s="363"/>
      <c r="BV16" s="363"/>
      <c r="BW16" s="363"/>
      <c r="BX16" s="363"/>
      <c r="BY16" s="363"/>
      <c r="BZ16" s="363"/>
      <c r="CA16" s="363"/>
      <c r="CB16" s="363"/>
      <c r="CC16" s="363"/>
      <c r="CD16" s="363"/>
      <c r="CE16" s="363"/>
      <c r="CF16" s="363"/>
      <c r="CG16" s="363"/>
      <c r="CH16" s="363"/>
      <c r="CI16" s="363"/>
      <c r="CJ16" s="363"/>
      <c r="CK16" s="363"/>
      <c r="CL16" s="363"/>
      <c r="CM16" s="363"/>
      <c r="CN16" s="363"/>
      <c r="CO16" s="363"/>
      <c r="CP16" s="363"/>
      <c r="CQ16" s="363"/>
      <c r="CR16" s="363"/>
      <c r="CS16" s="363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  <c r="DK16" s="363"/>
      <c r="DL16" s="363"/>
      <c r="DM16" s="363"/>
      <c r="DN16" s="363"/>
      <c r="DO16" s="363"/>
      <c r="DP16" s="363"/>
      <c r="DQ16" s="363"/>
      <c r="DR16" s="363"/>
      <c r="DS16" s="363"/>
      <c r="DT16" s="363"/>
      <c r="DU16" s="363"/>
      <c r="DV16" s="363"/>
      <c r="DW16" s="363"/>
      <c r="DX16" s="363"/>
      <c r="DY16" s="363"/>
      <c r="DZ16" s="363"/>
      <c r="EA16" s="363"/>
      <c r="EB16" s="363"/>
      <c r="EC16" s="363"/>
      <c r="ED16" s="363"/>
      <c r="EE16" s="363"/>
      <c r="EF16" s="363"/>
      <c r="EG16" s="363"/>
      <c r="EH16" s="363"/>
      <c r="EI16" s="363"/>
      <c r="EJ16" s="363"/>
      <c r="EK16" s="363"/>
      <c r="EL16" s="363"/>
      <c r="EM16" s="363"/>
      <c r="EN16" s="363"/>
      <c r="EO16" s="363"/>
      <c r="EP16" s="363"/>
      <c r="EQ16" s="363"/>
      <c r="ER16" s="363"/>
      <c r="ES16" s="363"/>
      <c r="ET16" s="363"/>
      <c r="EU16" s="363"/>
      <c r="EV16" s="363"/>
      <c r="EW16" s="363"/>
      <c r="EX16" s="363"/>
      <c r="EY16" s="363"/>
      <c r="EZ16" s="363"/>
      <c r="FA16" s="363"/>
      <c r="FB16" s="363"/>
      <c r="FC16" s="363"/>
      <c r="FD16" s="363"/>
      <c r="FE16" s="363"/>
      <c r="FF16" s="363"/>
      <c r="FG16" s="363"/>
      <c r="FH16" s="363"/>
      <c r="FI16" s="363"/>
      <c r="FJ16" s="363"/>
      <c r="FK16" s="363"/>
      <c r="FL16" s="363"/>
      <c r="FM16" s="363"/>
    </row>
    <row r="17" spans="1:169" s="362" customFormat="1" ht="15">
      <c r="A17" s="376" t="s">
        <v>222</v>
      </c>
      <c r="B17" s="377">
        <v>1178000</v>
      </c>
      <c r="C17" s="378">
        <f t="shared" si="0"/>
        <v>0.24799229519786251</v>
      </c>
      <c r="E17" s="365"/>
      <c r="F17" s="347"/>
      <c r="G17" s="347"/>
      <c r="H17" s="363"/>
      <c r="I17" s="363"/>
      <c r="J17" s="363"/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3"/>
      <c r="AV17" s="363"/>
      <c r="AW17" s="363"/>
      <c r="AX17" s="363"/>
      <c r="AY17" s="363"/>
      <c r="AZ17" s="363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3"/>
      <c r="BS17" s="363"/>
      <c r="BT17" s="363"/>
      <c r="BU17" s="363"/>
      <c r="BV17" s="363"/>
      <c r="BW17" s="363"/>
      <c r="BX17" s="363"/>
      <c r="BY17" s="363"/>
      <c r="BZ17" s="363"/>
      <c r="CA17" s="363"/>
      <c r="CB17" s="363"/>
      <c r="CC17" s="363"/>
      <c r="CD17" s="363"/>
      <c r="CE17" s="363"/>
      <c r="CF17" s="363"/>
      <c r="CG17" s="363"/>
      <c r="CH17" s="363"/>
      <c r="CI17" s="363"/>
      <c r="CJ17" s="363"/>
      <c r="CK17" s="363"/>
      <c r="CL17" s="363"/>
      <c r="CM17" s="363"/>
      <c r="CN17" s="363"/>
      <c r="CO17" s="363"/>
      <c r="CP17" s="363"/>
      <c r="CQ17" s="363"/>
      <c r="CR17" s="363"/>
      <c r="CS17" s="363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  <c r="DK17" s="363"/>
      <c r="DL17" s="363"/>
      <c r="DM17" s="363"/>
      <c r="DN17" s="363"/>
      <c r="DO17" s="363"/>
      <c r="DP17" s="363"/>
      <c r="DQ17" s="363"/>
      <c r="DR17" s="363"/>
      <c r="DS17" s="363"/>
      <c r="DT17" s="363"/>
      <c r="DU17" s="363"/>
      <c r="DV17" s="363"/>
      <c r="DW17" s="363"/>
      <c r="DX17" s="363"/>
      <c r="DY17" s="363"/>
      <c r="DZ17" s="363"/>
      <c r="EA17" s="363"/>
      <c r="EB17" s="363"/>
      <c r="EC17" s="363"/>
      <c r="ED17" s="363"/>
      <c r="EE17" s="363"/>
      <c r="EF17" s="363"/>
      <c r="EG17" s="363"/>
      <c r="EH17" s="363"/>
      <c r="EI17" s="363"/>
      <c r="EJ17" s="363"/>
      <c r="EK17" s="363"/>
      <c r="EL17" s="363"/>
      <c r="EM17" s="363"/>
      <c r="EN17" s="363"/>
      <c r="EO17" s="363"/>
      <c r="EP17" s="363"/>
      <c r="EQ17" s="363"/>
      <c r="ER17" s="363"/>
      <c r="ES17" s="363"/>
      <c r="ET17" s="363"/>
      <c r="EU17" s="363"/>
      <c r="EV17" s="363"/>
      <c r="EW17" s="363"/>
      <c r="EX17" s="363"/>
      <c r="EY17" s="363"/>
      <c r="EZ17" s="363"/>
      <c r="FA17" s="363"/>
      <c r="FB17" s="363"/>
      <c r="FC17" s="363"/>
      <c r="FD17" s="363"/>
      <c r="FE17" s="363"/>
      <c r="FF17" s="363"/>
      <c r="FG17" s="363"/>
      <c r="FH17" s="363"/>
      <c r="FI17" s="363"/>
      <c r="FJ17" s="363"/>
      <c r="FK17" s="363"/>
      <c r="FL17" s="363"/>
      <c r="FM17" s="363"/>
    </row>
    <row r="18" spans="1:169" s="362" customFormat="1" ht="15">
      <c r="A18" s="376" t="s">
        <v>223</v>
      </c>
      <c r="B18" s="377">
        <v>4022643</v>
      </c>
      <c r="C18" s="378">
        <f t="shared" si="0"/>
        <v>0.84684590011172767</v>
      </c>
      <c r="E18" s="365"/>
      <c r="F18" s="347"/>
      <c r="G18" s="347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3"/>
      <c r="AV18" s="363"/>
      <c r="AW18" s="363"/>
      <c r="AX18" s="363"/>
      <c r="AY18" s="363"/>
      <c r="AZ18" s="363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3"/>
      <c r="BS18" s="363"/>
      <c r="BT18" s="363"/>
      <c r="BU18" s="363"/>
      <c r="BV18" s="363"/>
      <c r="BW18" s="363"/>
      <c r="BX18" s="363"/>
      <c r="BY18" s="36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3"/>
      <c r="CZ18" s="363"/>
      <c r="DA18" s="363"/>
      <c r="DB18" s="363"/>
      <c r="DC18" s="363"/>
      <c r="DD18" s="363"/>
      <c r="DE18" s="363"/>
      <c r="DF18" s="363"/>
      <c r="DG18" s="363"/>
      <c r="DH18" s="363"/>
      <c r="DI18" s="363"/>
      <c r="DJ18" s="363"/>
      <c r="DK18" s="363"/>
      <c r="DL18" s="363"/>
      <c r="DM18" s="363"/>
      <c r="DN18" s="363"/>
      <c r="DO18" s="363"/>
      <c r="DP18" s="363"/>
      <c r="DQ18" s="363"/>
      <c r="DR18" s="363"/>
      <c r="DS18" s="363"/>
      <c r="DT18" s="363"/>
      <c r="DU18" s="363"/>
      <c r="DV18" s="363"/>
      <c r="DW18" s="363"/>
      <c r="DX18" s="363"/>
      <c r="DY18" s="363"/>
      <c r="DZ18" s="363"/>
      <c r="EA18" s="363"/>
      <c r="EB18" s="363"/>
      <c r="EC18" s="363"/>
      <c r="ED18" s="363"/>
      <c r="EE18" s="363"/>
      <c r="EF18" s="363"/>
      <c r="EG18" s="363"/>
      <c r="EH18" s="363"/>
      <c r="EI18" s="363"/>
      <c r="EJ18" s="363"/>
      <c r="EK18" s="363"/>
      <c r="EL18" s="363"/>
      <c r="EM18" s="363"/>
      <c r="EN18" s="363"/>
      <c r="EO18" s="363"/>
      <c r="EP18" s="363"/>
      <c r="EQ18" s="363"/>
      <c r="ER18" s="363"/>
      <c r="ES18" s="363"/>
      <c r="ET18" s="363"/>
      <c r="EU18" s="363"/>
      <c r="EV18" s="363"/>
      <c r="EW18" s="363"/>
      <c r="EX18" s="363"/>
      <c r="EY18" s="363"/>
      <c r="EZ18" s="363"/>
      <c r="FA18" s="363"/>
      <c r="FB18" s="363"/>
      <c r="FC18" s="363"/>
      <c r="FD18" s="363"/>
      <c r="FE18" s="363"/>
      <c r="FF18" s="363"/>
      <c r="FG18" s="363"/>
      <c r="FH18" s="363"/>
      <c r="FI18" s="363"/>
      <c r="FJ18" s="363"/>
      <c r="FK18" s="363"/>
      <c r="FL18" s="363"/>
      <c r="FM18" s="363"/>
    </row>
    <row r="19" spans="1:169" s="362" customFormat="1" ht="15">
      <c r="A19" s="376" t="s">
        <v>224</v>
      </c>
      <c r="B19" s="377">
        <v>2366364.7999999998</v>
      </c>
      <c r="C19" s="378">
        <f t="shared" si="0"/>
        <v>0.49816658576182576</v>
      </c>
      <c r="E19" s="365"/>
      <c r="F19" s="347"/>
      <c r="G19" s="347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  <c r="BY19" s="363"/>
      <c r="BZ19" s="363"/>
      <c r="CA19" s="363"/>
      <c r="CB19" s="363"/>
      <c r="CC19" s="363"/>
      <c r="CD19" s="363"/>
      <c r="CE19" s="363"/>
      <c r="CF19" s="363"/>
      <c r="CG19" s="363"/>
      <c r="CH19" s="363"/>
      <c r="CI19" s="363"/>
      <c r="CJ19" s="363"/>
      <c r="CK19" s="363"/>
      <c r="CL19" s="363"/>
      <c r="CM19" s="363"/>
      <c r="CN19" s="363"/>
      <c r="CO19" s="363"/>
      <c r="CP19" s="363"/>
      <c r="CQ19" s="363"/>
      <c r="CR19" s="363"/>
      <c r="CS19" s="363"/>
      <c r="CT19" s="363"/>
      <c r="CU19" s="363"/>
      <c r="CV19" s="363"/>
      <c r="CW19" s="363"/>
      <c r="CX19" s="363"/>
      <c r="CY19" s="363"/>
      <c r="CZ19" s="363"/>
      <c r="DA19" s="363"/>
      <c r="DB19" s="363"/>
      <c r="DC19" s="363"/>
      <c r="DD19" s="363"/>
      <c r="DE19" s="363"/>
      <c r="DF19" s="363"/>
      <c r="DG19" s="363"/>
      <c r="DH19" s="363"/>
      <c r="DI19" s="363"/>
      <c r="DJ19" s="363"/>
      <c r="DK19" s="363"/>
      <c r="DL19" s="363"/>
      <c r="DM19" s="363"/>
      <c r="DN19" s="363"/>
      <c r="DO19" s="363"/>
      <c r="DP19" s="363"/>
      <c r="DQ19" s="363"/>
      <c r="DR19" s="363"/>
      <c r="DS19" s="363"/>
      <c r="DT19" s="363"/>
      <c r="DU19" s="363"/>
      <c r="DV19" s="363"/>
      <c r="DW19" s="363"/>
      <c r="DX19" s="363"/>
      <c r="DY19" s="363"/>
      <c r="DZ19" s="363"/>
      <c r="EA19" s="363"/>
      <c r="EB19" s="363"/>
      <c r="EC19" s="363"/>
      <c r="ED19" s="363"/>
      <c r="EE19" s="363"/>
      <c r="EF19" s="363"/>
      <c r="EG19" s="363"/>
      <c r="EH19" s="363"/>
      <c r="EI19" s="363"/>
      <c r="EJ19" s="363"/>
      <c r="EK19" s="363"/>
      <c r="EL19" s="363"/>
      <c r="EM19" s="363"/>
      <c r="EN19" s="363"/>
      <c r="EO19" s="363"/>
      <c r="EP19" s="363"/>
      <c r="EQ19" s="363"/>
      <c r="ER19" s="363"/>
      <c r="ES19" s="363"/>
      <c r="ET19" s="363"/>
      <c r="EU19" s="363"/>
      <c r="EV19" s="363"/>
      <c r="EW19" s="363"/>
      <c r="EX19" s="363"/>
      <c r="EY19" s="363"/>
      <c r="EZ19" s="363"/>
      <c r="FA19" s="363"/>
      <c r="FB19" s="363"/>
      <c r="FC19" s="363"/>
      <c r="FD19" s="363"/>
      <c r="FE19" s="363"/>
      <c r="FF19" s="363"/>
      <c r="FG19" s="363"/>
      <c r="FH19" s="363"/>
      <c r="FI19" s="363"/>
      <c r="FJ19" s="363"/>
      <c r="FK19" s="363"/>
      <c r="FL19" s="363"/>
      <c r="FM19" s="363"/>
    </row>
    <row r="20" spans="1:169" s="362" customFormat="1" ht="15">
      <c r="A20" s="376" t="s">
        <v>225</v>
      </c>
      <c r="B20" s="377">
        <v>1408101</v>
      </c>
      <c r="C20" s="378">
        <f t="shared" si="0"/>
        <v>0.29643310599355294</v>
      </c>
      <c r="E20" s="365"/>
      <c r="F20" s="347"/>
      <c r="G20" s="347"/>
      <c r="H20" s="363"/>
      <c r="I20" s="363"/>
      <c r="J20" s="363"/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/>
      <c r="W20" s="363"/>
      <c r="X20" s="363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3"/>
      <c r="AV20" s="363"/>
      <c r="AW20" s="363"/>
      <c r="AX20" s="363"/>
      <c r="AY20" s="363"/>
      <c r="AZ20" s="363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3"/>
      <c r="BS20" s="363"/>
      <c r="BT20" s="363"/>
      <c r="BU20" s="363"/>
      <c r="BV20" s="363"/>
      <c r="BW20" s="363"/>
      <c r="BX20" s="363"/>
      <c r="BY20" s="363"/>
      <c r="BZ20" s="363"/>
      <c r="CA20" s="363"/>
      <c r="CB20" s="363"/>
      <c r="CC20" s="363"/>
      <c r="CD20" s="363"/>
      <c r="CE20" s="363"/>
      <c r="CF20" s="363"/>
      <c r="CG20" s="363"/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3"/>
      <c r="CZ20" s="363"/>
      <c r="DA20" s="363"/>
      <c r="DB20" s="363"/>
      <c r="DC20" s="363"/>
      <c r="DD20" s="363"/>
      <c r="DE20" s="363"/>
      <c r="DF20" s="363"/>
      <c r="DG20" s="363"/>
      <c r="DH20" s="363"/>
      <c r="DI20" s="363"/>
      <c r="DJ20" s="363"/>
      <c r="DK20" s="363"/>
      <c r="DL20" s="363"/>
      <c r="DM20" s="363"/>
      <c r="DN20" s="363"/>
      <c r="DO20" s="363"/>
      <c r="DP20" s="363"/>
      <c r="DQ20" s="363"/>
      <c r="DR20" s="363"/>
      <c r="DS20" s="363"/>
      <c r="DT20" s="363"/>
      <c r="DU20" s="363"/>
      <c r="DV20" s="363"/>
      <c r="DW20" s="363"/>
      <c r="DX20" s="363"/>
      <c r="DY20" s="363"/>
      <c r="DZ20" s="363"/>
      <c r="EA20" s="363"/>
      <c r="EB20" s="363"/>
      <c r="EC20" s="363"/>
      <c r="ED20" s="363"/>
      <c r="EE20" s="363"/>
      <c r="EF20" s="363"/>
      <c r="EG20" s="363"/>
      <c r="EH20" s="363"/>
      <c r="EI20" s="363"/>
      <c r="EJ20" s="363"/>
      <c r="EK20" s="363"/>
      <c r="EL20" s="363"/>
      <c r="EM20" s="363"/>
      <c r="EN20" s="363"/>
      <c r="EO20" s="363"/>
      <c r="EP20" s="363"/>
      <c r="EQ20" s="363"/>
      <c r="ER20" s="363"/>
      <c r="ES20" s="363"/>
      <c r="ET20" s="363"/>
      <c r="EU20" s="363"/>
      <c r="EV20" s="363"/>
      <c r="EW20" s="363"/>
      <c r="EX20" s="363"/>
      <c r="EY20" s="363"/>
      <c r="EZ20" s="363"/>
      <c r="FA20" s="363"/>
      <c r="FB20" s="363"/>
      <c r="FC20" s="363"/>
      <c r="FD20" s="363"/>
      <c r="FE20" s="363"/>
      <c r="FF20" s="363"/>
      <c r="FG20" s="363"/>
      <c r="FH20" s="363"/>
      <c r="FI20" s="363"/>
      <c r="FJ20" s="363"/>
      <c r="FK20" s="363"/>
      <c r="FL20" s="363"/>
      <c r="FM20" s="363"/>
    </row>
    <row r="21" spans="1:169" s="362" customFormat="1" ht="15">
      <c r="A21" s="376" t="s">
        <v>226</v>
      </c>
      <c r="B21" s="377">
        <v>19085472.949999999</v>
      </c>
      <c r="C21" s="378">
        <f t="shared" si="0"/>
        <v>4.0178694752183528</v>
      </c>
      <c r="E21" s="365"/>
      <c r="F21" s="347"/>
      <c r="G21" s="347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3"/>
      <c r="AV21" s="363"/>
      <c r="AW21" s="363"/>
      <c r="AX21" s="363"/>
      <c r="AY21" s="363"/>
      <c r="AZ21" s="363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3"/>
      <c r="BS21" s="363"/>
      <c r="BT21" s="363"/>
      <c r="BU21" s="363"/>
      <c r="BV21" s="363"/>
      <c r="BW21" s="363"/>
      <c r="BX21" s="363"/>
      <c r="BY21" s="363"/>
      <c r="BZ21" s="363"/>
      <c r="CA21" s="363"/>
      <c r="CB21" s="363"/>
      <c r="CC21" s="363"/>
      <c r="CD21" s="363"/>
      <c r="CE21" s="363"/>
      <c r="CF21" s="363"/>
      <c r="CG21" s="363"/>
      <c r="CH21" s="363"/>
      <c r="CI21" s="363"/>
      <c r="CJ21" s="363"/>
      <c r="CK21" s="363"/>
      <c r="CL21" s="363"/>
      <c r="CM21" s="363"/>
      <c r="CN21" s="363"/>
      <c r="CO21" s="363"/>
      <c r="CP21" s="363"/>
      <c r="CQ21" s="363"/>
      <c r="CR21" s="363"/>
      <c r="CS21" s="363"/>
      <c r="CT21" s="363"/>
      <c r="CU21" s="363"/>
      <c r="CV21" s="363"/>
      <c r="CW21" s="363"/>
      <c r="CX21" s="363"/>
      <c r="CY21" s="363"/>
      <c r="CZ21" s="363"/>
      <c r="DA21" s="363"/>
      <c r="DB21" s="363"/>
      <c r="DC21" s="363"/>
      <c r="DD21" s="363"/>
      <c r="DE21" s="363"/>
      <c r="DF21" s="363"/>
      <c r="DG21" s="363"/>
      <c r="DH21" s="363"/>
      <c r="DI21" s="363"/>
      <c r="DJ21" s="363"/>
      <c r="DK21" s="363"/>
      <c r="DL21" s="363"/>
      <c r="DM21" s="363"/>
      <c r="DN21" s="363"/>
      <c r="DO21" s="363"/>
      <c r="DP21" s="363"/>
      <c r="DQ21" s="363"/>
      <c r="DR21" s="363"/>
      <c r="DS21" s="363"/>
      <c r="DT21" s="363"/>
      <c r="DU21" s="363"/>
      <c r="DV21" s="363"/>
      <c r="DW21" s="363"/>
      <c r="DX21" s="363"/>
      <c r="DY21" s="363"/>
      <c r="DZ21" s="363"/>
      <c r="EA21" s="363"/>
      <c r="EB21" s="363"/>
      <c r="EC21" s="363"/>
      <c r="ED21" s="363"/>
      <c r="EE21" s="363"/>
      <c r="EF21" s="363"/>
      <c r="EG21" s="363"/>
      <c r="EH21" s="363"/>
      <c r="EI21" s="363"/>
      <c r="EJ21" s="363"/>
      <c r="EK21" s="363"/>
      <c r="EL21" s="363"/>
      <c r="EM21" s="363"/>
      <c r="EN21" s="363"/>
      <c r="EO21" s="363"/>
      <c r="EP21" s="363"/>
      <c r="EQ21" s="363"/>
      <c r="ER21" s="363"/>
      <c r="ES21" s="363"/>
      <c r="ET21" s="363"/>
      <c r="EU21" s="363"/>
      <c r="EV21" s="363"/>
      <c r="EW21" s="363"/>
      <c r="EX21" s="363"/>
      <c r="EY21" s="363"/>
      <c r="EZ21" s="363"/>
      <c r="FA21" s="363"/>
      <c r="FB21" s="363"/>
      <c r="FC21" s="363"/>
      <c r="FD21" s="363"/>
      <c r="FE21" s="363"/>
      <c r="FF21" s="363"/>
      <c r="FG21" s="363"/>
      <c r="FH21" s="363"/>
      <c r="FI21" s="363"/>
      <c r="FJ21" s="363"/>
      <c r="FK21" s="363"/>
      <c r="FL21" s="363"/>
      <c r="FM21" s="363"/>
    </row>
    <row r="22" spans="1:169" s="362" customFormat="1" ht="15">
      <c r="A22" s="376" t="s">
        <v>227</v>
      </c>
      <c r="B22" s="377">
        <v>377347</v>
      </c>
      <c r="C22" s="378">
        <f t="shared" si="0"/>
        <v>7.9439005616322431E-2</v>
      </c>
      <c r="E22" s="365"/>
      <c r="F22" s="347"/>
      <c r="G22" s="347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3"/>
      <c r="AV22" s="363"/>
      <c r="AW22" s="363"/>
      <c r="AX22" s="363"/>
      <c r="AY22" s="363"/>
      <c r="AZ22" s="363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3"/>
      <c r="BS22" s="363"/>
      <c r="BT22" s="363"/>
      <c r="BU22" s="363"/>
      <c r="BV22" s="363"/>
      <c r="BW22" s="363"/>
      <c r="BX22" s="363"/>
      <c r="BY22" s="363"/>
      <c r="BZ22" s="363"/>
      <c r="CA22" s="363"/>
      <c r="CB22" s="363"/>
      <c r="CC22" s="363"/>
      <c r="CD22" s="363"/>
      <c r="CE22" s="363"/>
      <c r="CF22" s="363"/>
      <c r="CG22" s="363"/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3"/>
      <c r="CZ22" s="363"/>
      <c r="DA22" s="363"/>
      <c r="DB22" s="363"/>
      <c r="DC22" s="363"/>
      <c r="DD22" s="363"/>
      <c r="DE22" s="363"/>
      <c r="DF22" s="363"/>
      <c r="DG22" s="363"/>
      <c r="DH22" s="363"/>
      <c r="DI22" s="363"/>
      <c r="DJ22" s="363"/>
      <c r="DK22" s="363"/>
      <c r="DL22" s="363"/>
      <c r="DM22" s="363"/>
      <c r="DN22" s="363"/>
      <c r="DO22" s="363"/>
      <c r="DP22" s="363"/>
      <c r="DQ22" s="363"/>
      <c r="DR22" s="363"/>
      <c r="DS22" s="363"/>
      <c r="DT22" s="363"/>
      <c r="DU22" s="363"/>
      <c r="DV22" s="363"/>
      <c r="DW22" s="363"/>
      <c r="DX22" s="363"/>
      <c r="DY22" s="363"/>
      <c r="DZ22" s="363"/>
      <c r="EA22" s="363"/>
      <c r="EB22" s="363"/>
      <c r="EC22" s="363"/>
      <c r="ED22" s="363"/>
      <c r="EE22" s="363"/>
      <c r="EF22" s="363"/>
      <c r="EG22" s="363"/>
      <c r="EH22" s="363"/>
      <c r="EI22" s="363"/>
      <c r="EJ22" s="363"/>
      <c r="EK22" s="363"/>
      <c r="EL22" s="363"/>
      <c r="EM22" s="363"/>
      <c r="EN22" s="363"/>
      <c r="EO22" s="363"/>
      <c r="EP22" s="363"/>
      <c r="EQ22" s="363"/>
      <c r="ER22" s="363"/>
      <c r="ES22" s="363"/>
      <c r="ET22" s="363"/>
      <c r="EU22" s="363"/>
      <c r="EV22" s="363"/>
      <c r="EW22" s="363"/>
      <c r="EX22" s="363"/>
      <c r="EY22" s="363"/>
      <c r="EZ22" s="363"/>
      <c r="FA22" s="363"/>
      <c r="FB22" s="363"/>
      <c r="FC22" s="363"/>
      <c r="FD22" s="363"/>
      <c r="FE22" s="363"/>
      <c r="FF22" s="363"/>
      <c r="FG22" s="363"/>
      <c r="FH22" s="363"/>
      <c r="FI22" s="363"/>
      <c r="FJ22" s="363"/>
      <c r="FK22" s="363"/>
      <c r="FL22" s="363"/>
      <c r="FM22" s="363"/>
    </row>
    <row r="23" spans="1:169" s="362" customFormat="1" ht="15">
      <c r="A23" s="376" t="s">
        <v>228</v>
      </c>
      <c r="B23" s="377">
        <v>313839.59000000003</v>
      </c>
      <c r="C23" s="378">
        <f t="shared" si="0"/>
        <v>6.606943993892711E-2</v>
      </c>
      <c r="E23" s="365"/>
      <c r="F23" s="347"/>
      <c r="G23" s="347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3"/>
      <c r="AV23" s="363"/>
      <c r="AW23" s="363"/>
      <c r="AX23" s="363"/>
      <c r="AY23" s="363"/>
      <c r="AZ23" s="363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3"/>
      <c r="BS23" s="363"/>
      <c r="BT23" s="363"/>
      <c r="BU23" s="363"/>
      <c r="BV23" s="363"/>
      <c r="BW23" s="363"/>
      <c r="BX23" s="363"/>
      <c r="BY23" s="363"/>
      <c r="BZ23" s="363"/>
      <c r="CA23" s="363"/>
      <c r="CB23" s="363"/>
      <c r="CC23" s="363"/>
      <c r="CD23" s="363"/>
      <c r="CE23" s="363"/>
      <c r="CF23" s="363"/>
      <c r="CG23" s="363"/>
      <c r="CH23" s="363"/>
      <c r="CI23" s="363"/>
      <c r="CJ23" s="363"/>
      <c r="CK23" s="363"/>
      <c r="CL23" s="363"/>
      <c r="CM23" s="363"/>
      <c r="CN23" s="363"/>
      <c r="CO23" s="363"/>
      <c r="CP23" s="363"/>
      <c r="CQ23" s="363"/>
      <c r="CR23" s="363"/>
      <c r="CS23" s="363"/>
      <c r="CT23" s="363"/>
      <c r="CU23" s="363"/>
      <c r="CV23" s="363"/>
      <c r="CW23" s="363"/>
      <c r="CX23" s="363"/>
      <c r="CY23" s="363"/>
      <c r="CZ23" s="363"/>
      <c r="DA23" s="363"/>
      <c r="DB23" s="363"/>
      <c r="DC23" s="363"/>
      <c r="DD23" s="363"/>
      <c r="DE23" s="363"/>
      <c r="DF23" s="363"/>
      <c r="DG23" s="363"/>
      <c r="DH23" s="363"/>
      <c r="DI23" s="363"/>
      <c r="DJ23" s="363"/>
      <c r="DK23" s="363"/>
      <c r="DL23" s="363"/>
      <c r="DM23" s="363"/>
      <c r="DN23" s="363"/>
      <c r="DO23" s="363"/>
      <c r="DP23" s="363"/>
      <c r="DQ23" s="363"/>
      <c r="DR23" s="363"/>
      <c r="DS23" s="363"/>
      <c r="DT23" s="363"/>
      <c r="DU23" s="363"/>
      <c r="DV23" s="363"/>
      <c r="DW23" s="363"/>
      <c r="DX23" s="363"/>
      <c r="DY23" s="363"/>
      <c r="DZ23" s="363"/>
      <c r="EA23" s="363"/>
      <c r="EB23" s="363"/>
      <c r="EC23" s="363"/>
      <c r="ED23" s="363"/>
      <c r="EE23" s="363"/>
      <c r="EF23" s="363"/>
      <c r="EG23" s="363"/>
      <c r="EH23" s="363"/>
      <c r="EI23" s="363"/>
      <c r="EJ23" s="363"/>
      <c r="EK23" s="363"/>
      <c r="EL23" s="363"/>
      <c r="EM23" s="363"/>
      <c r="EN23" s="363"/>
      <c r="EO23" s="363"/>
      <c r="EP23" s="363"/>
      <c r="EQ23" s="363"/>
      <c r="ER23" s="363"/>
      <c r="ES23" s="363"/>
      <c r="ET23" s="363"/>
      <c r="EU23" s="363"/>
      <c r="EV23" s="363"/>
      <c r="EW23" s="363"/>
      <c r="EX23" s="363"/>
      <c r="EY23" s="363"/>
      <c r="EZ23" s="363"/>
      <c r="FA23" s="363"/>
      <c r="FB23" s="363"/>
      <c r="FC23" s="363"/>
      <c r="FD23" s="363"/>
      <c r="FE23" s="363"/>
      <c r="FF23" s="363"/>
      <c r="FG23" s="363"/>
      <c r="FH23" s="363"/>
      <c r="FI23" s="363"/>
      <c r="FJ23" s="363"/>
      <c r="FK23" s="363"/>
      <c r="FL23" s="363"/>
      <c r="FM23" s="363"/>
    </row>
    <row r="24" spans="1:169" s="362" customFormat="1" ht="15">
      <c r="A24" s="376" t="s">
        <v>229</v>
      </c>
      <c r="B24" s="377">
        <v>7214720.04</v>
      </c>
      <c r="C24" s="378">
        <f t="shared" si="0"/>
        <v>1.5188412410268373</v>
      </c>
      <c r="E24" s="365"/>
      <c r="F24" s="347"/>
      <c r="G24" s="347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  <c r="CB24" s="363"/>
      <c r="CC24" s="363"/>
      <c r="CD24" s="363"/>
      <c r="CE24" s="363"/>
      <c r="CF24" s="363"/>
      <c r="CG24" s="363"/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3"/>
      <c r="CZ24" s="363"/>
      <c r="DA24" s="363"/>
      <c r="DB24" s="363"/>
      <c r="DC24" s="363"/>
      <c r="DD24" s="363"/>
      <c r="DE24" s="363"/>
      <c r="DF24" s="363"/>
      <c r="DG24" s="363"/>
      <c r="DH24" s="363"/>
      <c r="DI24" s="363"/>
      <c r="DJ24" s="363"/>
      <c r="DK24" s="363"/>
      <c r="DL24" s="363"/>
      <c r="DM24" s="363"/>
      <c r="DN24" s="363"/>
      <c r="DO24" s="363"/>
      <c r="DP24" s="363"/>
      <c r="DQ24" s="363"/>
      <c r="DR24" s="363"/>
      <c r="DS24" s="363"/>
      <c r="DT24" s="363"/>
      <c r="DU24" s="363"/>
      <c r="DV24" s="363"/>
      <c r="DW24" s="363"/>
      <c r="DX24" s="363"/>
      <c r="DY24" s="363"/>
      <c r="DZ24" s="363"/>
      <c r="EA24" s="363"/>
      <c r="EB24" s="363"/>
      <c r="EC24" s="363"/>
      <c r="ED24" s="363"/>
      <c r="EE24" s="363"/>
      <c r="EF24" s="363"/>
      <c r="EG24" s="363"/>
      <c r="EH24" s="363"/>
      <c r="EI24" s="363"/>
      <c r="EJ24" s="363"/>
      <c r="EK24" s="363"/>
      <c r="EL24" s="363"/>
      <c r="EM24" s="363"/>
      <c r="EN24" s="363"/>
      <c r="EO24" s="363"/>
      <c r="EP24" s="363"/>
      <c r="EQ24" s="363"/>
      <c r="ER24" s="363"/>
      <c r="ES24" s="363"/>
      <c r="ET24" s="363"/>
      <c r="EU24" s="363"/>
      <c r="EV24" s="363"/>
      <c r="EW24" s="363"/>
      <c r="EX24" s="363"/>
      <c r="EY24" s="363"/>
      <c r="EZ24" s="363"/>
      <c r="FA24" s="363"/>
      <c r="FB24" s="363"/>
      <c r="FC24" s="363"/>
      <c r="FD24" s="363"/>
      <c r="FE24" s="363"/>
      <c r="FF24" s="363"/>
      <c r="FG24" s="363"/>
      <c r="FH24" s="363"/>
      <c r="FI24" s="363"/>
      <c r="FJ24" s="363"/>
      <c r="FK24" s="363"/>
      <c r="FL24" s="363"/>
      <c r="FM24" s="363"/>
    </row>
    <row r="25" spans="1:169" s="362" customFormat="1" ht="15">
      <c r="A25" s="376" t="s">
        <v>230</v>
      </c>
      <c r="B25" s="377">
        <v>1144000</v>
      </c>
      <c r="C25" s="378">
        <f t="shared" si="0"/>
        <v>0.24083462284070856</v>
      </c>
      <c r="E25" s="365"/>
      <c r="F25" s="347"/>
      <c r="G25" s="347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363"/>
      <c r="AH25" s="363"/>
      <c r="AI25" s="363"/>
      <c r="AJ25" s="363"/>
      <c r="AK25" s="363"/>
      <c r="AL25" s="363"/>
      <c r="AM25" s="363"/>
      <c r="AN25" s="363"/>
      <c r="AO25" s="363"/>
      <c r="AP25" s="363"/>
      <c r="AQ25" s="363"/>
      <c r="AR25" s="363"/>
      <c r="AS25" s="363"/>
      <c r="AT25" s="363"/>
      <c r="AU25" s="363"/>
      <c r="AV25" s="363"/>
      <c r="AW25" s="363"/>
      <c r="AX25" s="363"/>
      <c r="AY25" s="363"/>
      <c r="AZ25" s="363"/>
      <c r="BA25" s="363"/>
      <c r="BB25" s="363"/>
      <c r="BC25" s="363"/>
      <c r="BD25" s="363"/>
      <c r="BE25" s="363"/>
      <c r="BF25" s="363"/>
      <c r="BG25" s="363"/>
      <c r="BH25" s="363"/>
      <c r="BI25" s="363"/>
      <c r="BJ25" s="363"/>
      <c r="BK25" s="363"/>
      <c r="BL25" s="363"/>
      <c r="BM25" s="363"/>
      <c r="BN25" s="363"/>
      <c r="BO25" s="363"/>
      <c r="BP25" s="363"/>
      <c r="BQ25" s="363"/>
      <c r="BR25" s="363"/>
      <c r="BS25" s="363"/>
      <c r="BT25" s="363"/>
      <c r="BU25" s="363"/>
      <c r="BV25" s="363"/>
      <c r="BW25" s="363"/>
      <c r="BX25" s="363"/>
      <c r="BY25" s="363"/>
      <c r="BZ25" s="363"/>
      <c r="CA25" s="363"/>
      <c r="CB25" s="363"/>
      <c r="CC25" s="363"/>
      <c r="CD25" s="363"/>
      <c r="CE25" s="363"/>
      <c r="CF25" s="363"/>
      <c r="CG25" s="363"/>
      <c r="CH25" s="363"/>
      <c r="CI25" s="363"/>
      <c r="CJ25" s="363"/>
      <c r="CK25" s="363"/>
      <c r="CL25" s="363"/>
      <c r="CM25" s="363"/>
      <c r="CN25" s="363"/>
      <c r="CO25" s="363"/>
      <c r="CP25" s="363"/>
      <c r="CQ25" s="363"/>
      <c r="CR25" s="363"/>
      <c r="CS25" s="363"/>
      <c r="CT25" s="363"/>
      <c r="CU25" s="363"/>
      <c r="CV25" s="363"/>
      <c r="CW25" s="363"/>
      <c r="CX25" s="363"/>
      <c r="CY25" s="363"/>
      <c r="CZ25" s="363"/>
      <c r="DA25" s="363"/>
      <c r="DB25" s="363"/>
      <c r="DC25" s="363"/>
      <c r="DD25" s="363"/>
      <c r="DE25" s="363"/>
      <c r="DF25" s="363"/>
      <c r="DG25" s="363"/>
      <c r="DH25" s="363"/>
      <c r="DI25" s="363"/>
      <c r="DJ25" s="363"/>
      <c r="DK25" s="363"/>
      <c r="DL25" s="363"/>
      <c r="DM25" s="363"/>
      <c r="DN25" s="363"/>
      <c r="DO25" s="363"/>
      <c r="DP25" s="363"/>
      <c r="DQ25" s="363"/>
      <c r="DR25" s="363"/>
      <c r="DS25" s="363"/>
      <c r="DT25" s="363"/>
      <c r="DU25" s="363"/>
      <c r="DV25" s="363"/>
      <c r="DW25" s="363"/>
      <c r="DX25" s="363"/>
      <c r="DY25" s="363"/>
      <c r="DZ25" s="363"/>
      <c r="EA25" s="363"/>
      <c r="EB25" s="363"/>
      <c r="EC25" s="363"/>
      <c r="ED25" s="363"/>
      <c r="EE25" s="363"/>
      <c r="EF25" s="363"/>
      <c r="EG25" s="363"/>
      <c r="EH25" s="363"/>
      <c r="EI25" s="363"/>
      <c r="EJ25" s="363"/>
      <c r="EK25" s="363"/>
      <c r="EL25" s="363"/>
      <c r="EM25" s="363"/>
      <c r="EN25" s="363"/>
      <c r="EO25" s="363"/>
      <c r="EP25" s="363"/>
      <c r="EQ25" s="363"/>
      <c r="ER25" s="363"/>
      <c r="ES25" s="363"/>
      <c r="ET25" s="363"/>
      <c r="EU25" s="363"/>
      <c r="EV25" s="363"/>
      <c r="EW25" s="363"/>
      <c r="EX25" s="363"/>
      <c r="EY25" s="363"/>
      <c r="EZ25" s="363"/>
      <c r="FA25" s="363"/>
      <c r="FB25" s="363"/>
      <c r="FC25" s="363"/>
      <c r="FD25" s="363"/>
      <c r="FE25" s="363"/>
      <c r="FF25" s="363"/>
      <c r="FG25" s="363"/>
      <c r="FH25" s="363"/>
      <c r="FI25" s="363"/>
      <c r="FJ25" s="363"/>
      <c r="FK25" s="363"/>
      <c r="FL25" s="363"/>
      <c r="FM25" s="363"/>
    </row>
    <row r="26" spans="1:169" s="362" customFormat="1" ht="15">
      <c r="A26" s="376" t="s">
        <v>231</v>
      </c>
      <c r="B26" s="377">
        <v>12500000</v>
      </c>
      <c r="C26" s="378">
        <f t="shared" si="0"/>
        <v>2.6314971901301201</v>
      </c>
      <c r="E26" s="365"/>
      <c r="F26" s="347"/>
      <c r="G26" s="347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  <c r="V26" s="363"/>
      <c r="W26" s="363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  <c r="AP26" s="363"/>
      <c r="AQ26" s="363"/>
      <c r="AR26" s="363"/>
      <c r="AS26" s="363"/>
      <c r="AT26" s="363"/>
      <c r="AU26" s="363"/>
      <c r="AV26" s="363"/>
      <c r="AW26" s="363"/>
      <c r="AX26" s="363"/>
      <c r="AY26" s="363"/>
      <c r="AZ26" s="363"/>
      <c r="BA26" s="363"/>
      <c r="BB26" s="363"/>
      <c r="BC26" s="363"/>
      <c r="BD26" s="363"/>
      <c r="BE26" s="363"/>
      <c r="BF26" s="363"/>
      <c r="BG26" s="363"/>
      <c r="BH26" s="363"/>
      <c r="BI26" s="363"/>
      <c r="BJ26" s="363"/>
      <c r="BK26" s="363"/>
      <c r="BL26" s="363"/>
      <c r="BM26" s="363"/>
      <c r="BN26" s="363"/>
      <c r="BO26" s="363"/>
      <c r="BP26" s="363"/>
      <c r="BQ26" s="363"/>
      <c r="BR26" s="363"/>
      <c r="BS26" s="363"/>
      <c r="BT26" s="363"/>
      <c r="BU26" s="363"/>
      <c r="BV26" s="363"/>
      <c r="BW26" s="363"/>
      <c r="BX26" s="363"/>
      <c r="BY26" s="363"/>
      <c r="BZ26" s="363"/>
      <c r="CA26" s="363"/>
      <c r="CB26" s="363"/>
      <c r="CC26" s="363"/>
      <c r="CD26" s="363"/>
      <c r="CE26" s="363"/>
      <c r="CF26" s="363"/>
      <c r="CG26" s="363"/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3"/>
      <c r="CZ26" s="363"/>
      <c r="DA26" s="363"/>
      <c r="DB26" s="363"/>
      <c r="DC26" s="363"/>
      <c r="DD26" s="363"/>
      <c r="DE26" s="363"/>
      <c r="DF26" s="363"/>
      <c r="DG26" s="363"/>
      <c r="DH26" s="363"/>
      <c r="DI26" s="363"/>
      <c r="DJ26" s="363"/>
      <c r="DK26" s="363"/>
      <c r="DL26" s="363"/>
      <c r="DM26" s="363"/>
      <c r="DN26" s="363"/>
      <c r="DO26" s="363"/>
      <c r="DP26" s="363"/>
      <c r="DQ26" s="363"/>
      <c r="DR26" s="363"/>
      <c r="DS26" s="363"/>
      <c r="DT26" s="363"/>
      <c r="DU26" s="363"/>
      <c r="DV26" s="363"/>
      <c r="DW26" s="363"/>
      <c r="DX26" s="363"/>
      <c r="DY26" s="363"/>
      <c r="DZ26" s="363"/>
      <c r="EA26" s="363"/>
      <c r="EB26" s="363"/>
      <c r="EC26" s="363"/>
      <c r="ED26" s="363"/>
      <c r="EE26" s="363"/>
      <c r="EF26" s="363"/>
      <c r="EG26" s="363"/>
      <c r="EH26" s="363"/>
      <c r="EI26" s="363"/>
      <c r="EJ26" s="363"/>
      <c r="EK26" s="363"/>
      <c r="EL26" s="363"/>
      <c r="EM26" s="363"/>
      <c r="EN26" s="363"/>
      <c r="EO26" s="363"/>
      <c r="EP26" s="363"/>
      <c r="EQ26" s="363"/>
      <c r="ER26" s="363"/>
      <c r="ES26" s="363"/>
      <c r="ET26" s="363"/>
      <c r="EU26" s="363"/>
      <c r="EV26" s="363"/>
      <c r="EW26" s="363"/>
      <c r="EX26" s="363"/>
      <c r="EY26" s="363"/>
      <c r="EZ26" s="363"/>
      <c r="FA26" s="363"/>
      <c r="FB26" s="363"/>
      <c r="FC26" s="363"/>
      <c r="FD26" s="363"/>
      <c r="FE26" s="363"/>
      <c r="FF26" s="363"/>
      <c r="FG26" s="363"/>
      <c r="FH26" s="363"/>
      <c r="FI26" s="363"/>
      <c r="FJ26" s="363"/>
      <c r="FK26" s="363"/>
      <c r="FL26" s="363"/>
      <c r="FM26" s="363"/>
    </row>
    <row r="27" spans="1:169" s="362" customFormat="1" ht="15">
      <c r="A27" s="376" t="s">
        <v>232</v>
      </c>
      <c r="B27" s="377">
        <v>63458371.039999999</v>
      </c>
      <c r="C27" s="378">
        <f t="shared" si="0"/>
        <v>13.359242006559565</v>
      </c>
      <c r="E27" s="365"/>
      <c r="F27" s="347"/>
      <c r="G27" s="347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  <c r="V27" s="363"/>
      <c r="W27" s="363"/>
      <c r="X27" s="363"/>
      <c r="Y27" s="363"/>
      <c r="Z27" s="363"/>
      <c r="AA27" s="363"/>
      <c r="AB27" s="363"/>
      <c r="AC27" s="363"/>
      <c r="AD27" s="363"/>
      <c r="AE27" s="363"/>
      <c r="AF27" s="363"/>
      <c r="AG27" s="363"/>
      <c r="AH27" s="363"/>
      <c r="AI27" s="363"/>
      <c r="AJ27" s="363"/>
      <c r="AK27" s="363"/>
      <c r="AL27" s="363"/>
      <c r="AM27" s="363"/>
      <c r="AN27" s="363"/>
      <c r="AO27" s="363"/>
      <c r="AP27" s="363"/>
      <c r="AQ27" s="363"/>
      <c r="AR27" s="363"/>
      <c r="AS27" s="363"/>
      <c r="AT27" s="363"/>
      <c r="AU27" s="363"/>
      <c r="AV27" s="363"/>
      <c r="AW27" s="363"/>
      <c r="AX27" s="363"/>
      <c r="AY27" s="363"/>
      <c r="AZ27" s="363"/>
      <c r="BA27" s="363"/>
      <c r="BB27" s="363"/>
      <c r="BC27" s="363"/>
      <c r="BD27" s="363"/>
      <c r="BE27" s="363"/>
      <c r="BF27" s="363"/>
      <c r="BG27" s="363"/>
      <c r="BH27" s="363"/>
      <c r="BI27" s="363"/>
      <c r="BJ27" s="363"/>
      <c r="BK27" s="363"/>
      <c r="BL27" s="363"/>
      <c r="BM27" s="363"/>
      <c r="BN27" s="363"/>
      <c r="BO27" s="363"/>
      <c r="BP27" s="363"/>
      <c r="BQ27" s="363"/>
      <c r="BR27" s="363"/>
      <c r="BS27" s="363"/>
      <c r="BT27" s="363"/>
      <c r="BU27" s="363"/>
      <c r="BV27" s="363"/>
      <c r="BW27" s="363"/>
      <c r="BX27" s="363"/>
      <c r="BY27" s="363"/>
      <c r="BZ27" s="363"/>
      <c r="CA27" s="363"/>
      <c r="CB27" s="363"/>
      <c r="CC27" s="363"/>
      <c r="CD27" s="363"/>
      <c r="CE27" s="363"/>
      <c r="CF27" s="363"/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3"/>
      <c r="CR27" s="363"/>
      <c r="CS27" s="363"/>
      <c r="CT27" s="363"/>
      <c r="CU27" s="363"/>
      <c r="CV27" s="363"/>
      <c r="CW27" s="363"/>
      <c r="CX27" s="363"/>
      <c r="CY27" s="363"/>
      <c r="CZ27" s="363"/>
      <c r="DA27" s="363"/>
      <c r="DB27" s="363"/>
      <c r="DC27" s="363"/>
      <c r="DD27" s="363"/>
      <c r="DE27" s="363"/>
      <c r="DF27" s="363"/>
      <c r="DG27" s="363"/>
      <c r="DH27" s="363"/>
      <c r="DI27" s="363"/>
      <c r="DJ27" s="363"/>
      <c r="DK27" s="363"/>
      <c r="DL27" s="363"/>
      <c r="DM27" s="363"/>
      <c r="DN27" s="363"/>
      <c r="DO27" s="363"/>
      <c r="DP27" s="363"/>
      <c r="DQ27" s="363"/>
      <c r="DR27" s="363"/>
      <c r="DS27" s="363"/>
      <c r="DT27" s="363"/>
      <c r="DU27" s="363"/>
      <c r="DV27" s="363"/>
      <c r="DW27" s="363"/>
      <c r="DX27" s="363"/>
      <c r="DY27" s="363"/>
      <c r="DZ27" s="363"/>
      <c r="EA27" s="363"/>
      <c r="EB27" s="363"/>
      <c r="EC27" s="363"/>
      <c r="ED27" s="363"/>
      <c r="EE27" s="363"/>
      <c r="EF27" s="363"/>
      <c r="EG27" s="363"/>
      <c r="EH27" s="363"/>
      <c r="EI27" s="363"/>
      <c r="EJ27" s="363"/>
      <c r="EK27" s="363"/>
      <c r="EL27" s="363"/>
      <c r="EM27" s="363"/>
      <c r="EN27" s="363"/>
      <c r="EO27" s="363"/>
      <c r="EP27" s="363"/>
      <c r="EQ27" s="363"/>
      <c r="ER27" s="363"/>
      <c r="ES27" s="363"/>
      <c r="ET27" s="363"/>
      <c r="EU27" s="363"/>
      <c r="EV27" s="363"/>
      <c r="EW27" s="363"/>
      <c r="EX27" s="363"/>
      <c r="EY27" s="363"/>
      <c r="EZ27" s="363"/>
      <c r="FA27" s="363"/>
      <c r="FB27" s="363"/>
      <c r="FC27" s="363"/>
      <c r="FD27" s="363"/>
      <c r="FE27" s="363"/>
      <c r="FF27" s="363"/>
      <c r="FG27" s="363"/>
      <c r="FH27" s="363"/>
      <c r="FI27" s="363"/>
      <c r="FJ27" s="363"/>
      <c r="FK27" s="363"/>
      <c r="FL27" s="363"/>
      <c r="FM27" s="363"/>
    </row>
    <row r="28" spans="1:169" s="362" customFormat="1" ht="15">
      <c r="A28" s="376" t="s">
        <v>233</v>
      </c>
      <c r="B28" s="377">
        <v>65313185.229999997</v>
      </c>
      <c r="C28" s="378">
        <f t="shared" si="0"/>
        <v>13.749717072895443</v>
      </c>
      <c r="E28" s="365"/>
      <c r="F28" s="347"/>
      <c r="G28" s="347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  <c r="AP28" s="363"/>
      <c r="AQ28" s="363"/>
      <c r="AR28" s="363"/>
      <c r="AS28" s="363"/>
      <c r="AT28" s="363"/>
      <c r="AU28" s="363"/>
      <c r="AV28" s="363"/>
      <c r="AW28" s="363"/>
      <c r="AX28" s="363"/>
      <c r="AY28" s="363"/>
      <c r="AZ28" s="363"/>
      <c r="BA28" s="363"/>
      <c r="BB28" s="363"/>
      <c r="BC28" s="363"/>
      <c r="BD28" s="363"/>
      <c r="BE28" s="363"/>
      <c r="BF28" s="363"/>
      <c r="BG28" s="363"/>
      <c r="BH28" s="363"/>
      <c r="BI28" s="363"/>
      <c r="BJ28" s="363"/>
      <c r="BK28" s="363"/>
      <c r="BL28" s="363"/>
      <c r="BM28" s="363"/>
      <c r="BN28" s="363"/>
      <c r="BO28" s="363"/>
      <c r="BP28" s="363"/>
      <c r="BQ28" s="363"/>
      <c r="BR28" s="363"/>
      <c r="BS28" s="363"/>
      <c r="BT28" s="363"/>
      <c r="BU28" s="363"/>
      <c r="BV28" s="363"/>
      <c r="BW28" s="363"/>
      <c r="BX28" s="363"/>
      <c r="BY28" s="363"/>
      <c r="BZ28" s="363"/>
      <c r="CA28" s="363"/>
      <c r="CB28" s="363"/>
      <c r="CC28" s="363"/>
      <c r="CD28" s="363"/>
      <c r="CE28" s="363"/>
      <c r="CF28" s="363"/>
      <c r="CG28" s="363"/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3"/>
      <c r="CZ28" s="363"/>
      <c r="DA28" s="363"/>
      <c r="DB28" s="363"/>
      <c r="DC28" s="363"/>
      <c r="DD28" s="363"/>
      <c r="DE28" s="363"/>
      <c r="DF28" s="363"/>
      <c r="DG28" s="363"/>
      <c r="DH28" s="363"/>
      <c r="DI28" s="363"/>
      <c r="DJ28" s="363"/>
      <c r="DK28" s="363"/>
      <c r="DL28" s="363"/>
      <c r="DM28" s="363"/>
      <c r="DN28" s="363"/>
      <c r="DO28" s="363"/>
      <c r="DP28" s="363"/>
      <c r="DQ28" s="363"/>
      <c r="DR28" s="363"/>
      <c r="DS28" s="363"/>
      <c r="DT28" s="363"/>
      <c r="DU28" s="363"/>
      <c r="DV28" s="363"/>
      <c r="DW28" s="363"/>
      <c r="DX28" s="363"/>
      <c r="DY28" s="363"/>
      <c r="DZ28" s="363"/>
      <c r="EA28" s="363"/>
      <c r="EB28" s="363"/>
      <c r="EC28" s="363"/>
      <c r="ED28" s="363"/>
      <c r="EE28" s="363"/>
      <c r="EF28" s="363"/>
      <c r="EG28" s="363"/>
      <c r="EH28" s="363"/>
      <c r="EI28" s="363"/>
      <c r="EJ28" s="363"/>
      <c r="EK28" s="363"/>
      <c r="EL28" s="363"/>
      <c r="EM28" s="363"/>
      <c r="EN28" s="363"/>
      <c r="EO28" s="363"/>
      <c r="EP28" s="363"/>
      <c r="EQ28" s="363"/>
      <c r="ER28" s="363"/>
      <c r="ES28" s="363"/>
      <c r="ET28" s="363"/>
      <c r="EU28" s="363"/>
      <c r="EV28" s="363"/>
      <c r="EW28" s="363"/>
      <c r="EX28" s="363"/>
      <c r="EY28" s="363"/>
      <c r="EZ28" s="363"/>
      <c r="FA28" s="363"/>
      <c r="FB28" s="363"/>
      <c r="FC28" s="363"/>
      <c r="FD28" s="363"/>
      <c r="FE28" s="363"/>
      <c r="FF28" s="363"/>
      <c r="FG28" s="363"/>
      <c r="FH28" s="363"/>
      <c r="FI28" s="363"/>
      <c r="FJ28" s="363"/>
      <c r="FK28" s="363"/>
      <c r="FL28" s="363"/>
      <c r="FM28" s="363"/>
    </row>
    <row r="29" spans="1:169" s="362" customFormat="1" ht="3" customHeight="1">
      <c r="A29" s="381"/>
      <c r="B29" s="382"/>
      <c r="C29" s="383"/>
      <c r="E29" s="365"/>
      <c r="F29" s="347"/>
      <c r="G29" s="347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363"/>
      <c r="W29" s="363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  <c r="AP29" s="363"/>
      <c r="AQ29" s="363"/>
      <c r="AR29" s="363"/>
      <c r="AS29" s="363"/>
      <c r="AT29" s="363"/>
      <c r="AU29" s="363"/>
      <c r="AV29" s="363"/>
      <c r="AW29" s="363"/>
      <c r="AX29" s="363"/>
      <c r="AY29" s="363"/>
      <c r="AZ29" s="363"/>
      <c r="BA29" s="363"/>
      <c r="BB29" s="363"/>
      <c r="BC29" s="363"/>
      <c r="BD29" s="363"/>
      <c r="BE29" s="363"/>
      <c r="BF29" s="363"/>
      <c r="BG29" s="363"/>
      <c r="BH29" s="363"/>
      <c r="BI29" s="363"/>
      <c r="BJ29" s="363"/>
      <c r="BK29" s="363"/>
      <c r="BL29" s="363"/>
      <c r="BM29" s="363"/>
      <c r="BN29" s="363"/>
      <c r="BO29" s="363"/>
      <c r="BP29" s="363"/>
      <c r="BQ29" s="363"/>
      <c r="BR29" s="363"/>
      <c r="BS29" s="363"/>
      <c r="BT29" s="363"/>
      <c r="BU29" s="363"/>
      <c r="BV29" s="363"/>
      <c r="BW29" s="363"/>
      <c r="BX29" s="363"/>
      <c r="BY29" s="363"/>
      <c r="BZ29" s="363"/>
      <c r="CA29" s="363"/>
      <c r="CB29" s="363"/>
      <c r="CC29" s="363"/>
      <c r="CD29" s="363"/>
      <c r="CE29" s="363"/>
      <c r="CF29" s="363"/>
      <c r="CG29" s="363"/>
      <c r="CH29" s="363"/>
      <c r="CI29" s="363"/>
      <c r="CJ29" s="363"/>
      <c r="CK29" s="363"/>
      <c r="CL29" s="363"/>
      <c r="CM29" s="363"/>
      <c r="CN29" s="363"/>
      <c r="CO29" s="363"/>
      <c r="CP29" s="363"/>
      <c r="CQ29" s="363"/>
      <c r="CR29" s="363"/>
      <c r="CS29" s="363"/>
      <c r="CT29" s="363"/>
      <c r="CU29" s="363"/>
      <c r="CV29" s="363"/>
      <c r="CW29" s="363"/>
      <c r="CX29" s="363"/>
      <c r="CY29" s="363"/>
      <c r="CZ29" s="363"/>
      <c r="DA29" s="363"/>
      <c r="DB29" s="363"/>
      <c r="DC29" s="363"/>
      <c r="DD29" s="363"/>
      <c r="DE29" s="363"/>
      <c r="DF29" s="363"/>
      <c r="DG29" s="363"/>
      <c r="DH29" s="363"/>
      <c r="DI29" s="363"/>
      <c r="DJ29" s="363"/>
      <c r="DK29" s="363"/>
      <c r="DL29" s="363"/>
      <c r="DM29" s="363"/>
      <c r="DN29" s="363"/>
      <c r="DO29" s="363"/>
      <c r="DP29" s="363"/>
      <c r="DQ29" s="363"/>
      <c r="DR29" s="363"/>
      <c r="DS29" s="363"/>
      <c r="DT29" s="363"/>
      <c r="DU29" s="363"/>
      <c r="DV29" s="363"/>
      <c r="DW29" s="363"/>
      <c r="DX29" s="363"/>
      <c r="DY29" s="363"/>
      <c r="DZ29" s="363"/>
      <c r="EA29" s="363"/>
      <c r="EB29" s="363"/>
      <c r="EC29" s="363"/>
      <c r="ED29" s="363"/>
      <c r="EE29" s="363"/>
      <c r="EF29" s="363"/>
      <c r="EG29" s="363"/>
      <c r="EH29" s="363"/>
      <c r="EI29" s="363"/>
      <c r="EJ29" s="363"/>
      <c r="EK29" s="363"/>
      <c r="EL29" s="363"/>
      <c r="EM29" s="363"/>
      <c r="EN29" s="363"/>
      <c r="EO29" s="363"/>
      <c r="EP29" s="363"/>
      <c r="EQ29" s="363"/>
      <c r="ER29" s="363"/>
      <c r="ES29" s="363"/>
      <c r="ET29" s="363"/>
      <c r="EU29" s="363"/>
      <c r="EV29" s="363"/>
      <c r="EW29" s="363"/>
      <c r="EX29" s="363"/>
      <c r="EY29" s="363"/>
      <c r="EZ29" s="363"/>
      <c r="FA29" s="363"/>
      <c r="FB29" s="363"/>
      <c r="FC29" s="363"/>
      <c r="FD29" s="363"/>
      <c r="FE29" s="363"/>
      <c r="FF29" s="363"/>
      <c r="FG29" s="363"/>
      <c r="FH29" s="363"/>
      <c r="FI29" s="363"/>
      <c r="FJ29" s="363"/>
      <c r="FK29" s="363"/>
      <c r="FL29" s="363"/>
      <c r="FM29" s="363"/>
    </row>
    <row r="30" spans="1:169">
      <c r="A30" s="384"/>
      <c r="B30" s="385"/>
      <c r="C30" s="385"/>
    </row>
    <row r="31" spans="1:169">
      <c r="A31" s="384"/>
      <c r="B31" s="385"/>
      <c r="C31" s="385"/>
    </row>
    <row r="32" spans="1:169">
      <c r="A32" s="384"/>
      <c r="B32" s="385"/>
      <c r="C32" s="385"/>
    </row>
    <row r="33" spans="1:3">
      <c r="A33" s="384"/>
      <c r="B33" s="385"/>
      <c r="C33" s="385"/>
    </row>
    <row r="34" spans="1:3">
      <c r="A34" s="384"/>
      <c r="B34" s="385"/>
      <c r="C34" s="385"/>
    </row>
    <row r="35" spans="1:3">
      <c r="A35" s="384"/>
      <c r="B35" s="385"/>
      <c r="C35" s="385"/>
    </row>
    <row r="36" spans="1:3">
      <c r="A36" s="384"/>
      <c r="B36" s="385"/>
      <c r="C36" s="385"/>
    </row>
    <row r="37" spans="1:3">
      <c r="A37" s="384"/>
      <c r="B37" s="385"/>
      <c r="C37" s="385"/>
    </row>
    <row r="38" spans="1:3">
      <c r="A38" s="384"/>
      <c r="B38" s="385"/>
      <c r="C38" s="385"/>
    </row>
    <row r="39" spans="1:3">
      <c r="A39" s="384"/>
      <c r="B39" s="385"/>
      <c r="C39" s="385"/>
    </row>
    <row r="40" spans="1:3">
      <c r="A40" s="384"/>
      <c r="B40" s="385"/>
      <c r="C40" s="385"/>
    </row>
    <row r="41" spans="1:3">
      <c r="A41" s="384"/>
      <c r="B41" s="385"/>
      <c r="C41" s="385"/>
    </row>
    <row r="42" spans="1:3">
      <c r="A42" s="384"/>
      <c r="B42" s="385"/>
      <c r="C42" s="385"/>
    </row>
    <row r="43" spans="1:3">
      <c r="A43" s="384"/>
      <c r="B43" s="385"/>
      <c r="C43" s="385"/>
    </row>
    <row r="44" spans="1:3">
      <c r="A44" s="384"/>
      <c r="B44" s="385"/>
      <c r="C44" s="385"/>
    </row>
    <row r="45" spans="1:3">
      <c r="A45" s="384"/>
      <c r="B45" s="385"/>
      <c r="C45" s="385"/>
    </row>
    <row r="46" spans="1:3">
      <c r="A46" s="384"/>
      <c r="B46" s="385"/>
      <c r="C46" s="385"/>
    </row>
    <row r="47" spans="1:3">
      <c r="A47" s="384"/>
      <c r="B47" s="385"/>
      <c r="C47" s="385"/>
    </row>
    <row r="48" spans="1:3">
      <c r="A48" s="384"/>
      <c r="B48" s="385"/>
      <c r="C48" s="385"/>
    </row>
    <row r="49" spans="1:3">
      <c r="A49" s="384"/>
      <c r="B49" s="385"/>
      <c r="C49" s="385"/>
    </row>
    <row r="50" spans="1:3">
      <c r="A50" s="384"/>
      <c r="B50" s="385"/>
      <c r="C50" s="385"/>
    </row>
    <row r="51" spans="1:3">
      <c r="A51" s="384"/>
      <c r="B51" s="385"/>
      <c r="C51" s="385"/>
    </row>
    <row r="52" spans="1:3">
      <c r="A52" s="384"/>
      <c r="B52" s="385"/>
      <c r="C52" s="385"/>
    </row>
    <row r="53" spans="1:3">
      <c r="A53" s="384"/>
      <c r="B53" s="385"/>
      <c r="C53" s="385"/>
    </row>
    <row r="54" spans="1:3">
      <c r="A54" s="384"/>
      <c r="B54" s="385"/>
      <c r="C54" s="385"/>
    </row>
    <row r="55" spans="1:3">
      <c r="A55" s="384"/>
      <c r="B55" s="385"/>
      <c r="C55" s="385"/>
    </row>
    <row r="56" spans="1:3">
      <c r="A56" s="384"/>
      <c r="B56" s="385"/>
      <c r="C56" s="385"/>
    </row>
    <row r="57" spans="1:3">
      <c r="A57" s="384"/>
      <c r="B57" s="385"/>
      <c r="C57" s="385"/>
    </row>
    <row r="58" spans="1:3">
      <c r="A58" s="384"/>
      <c r="B58" s="385"/>
      <c r="C58" s="385"/>
    </row>
    <row r="59" spans="1:3">
      <c r="A59" s="384"/>
      <c r="B59" s="385"/>
      <c r="C59" s="385"/>
    </row>
    <row r="60" spans="1:3">
      <c r="A60" s="384"/>
      <c r="B60" s="385"/>
      <c r="C60" s="385"/>
    </row>
    <row r="61" spans="1:3">
      <c r="A61" s="384"/>
      <c r="B61" s="385"/>
      <c r="C61" s="385"/>
    </row>
    <row r="62" spans="1:3">
      <c r="A62" s="384"/>
      <c r="B62" s="385"/>
      <c r="C62" s="385"/>
    </row>
    <row r="63" spans="1:3">
      <c r="A63" s="384"/>
      <c r="B63" s="385"/>
      <c r="C63" s="385"/>
    </row>
    <row r="64" spans="1:3">
      <c r="A64" s="384"/>
      <c r="B64" s="385"/>
      <c r="C64" s="385"/>
    </row>
    <row r="65" spans="1:3">
      <c r="A65" s="384"/>
      <c r="B65" s="385"/>
      <c r="C65" s="385"/>
    </row>
    <row r="66" spans="1:3">
      <c r="A66" s="384"/>
      <c r="B66" s="385"/>
      <c r="C66" s="385"/>
    </row>
    <row r="67" spans="1:3">
      <c r="A67" s="384"/>
      <c r="B67" s="385"/>
      <c r="C67" s="385"/>
    </row>
    <row r="68" spans="1:3">
      <c r="A68" s="384"/>
      <c r="B68" s="385"/>
      <c r="C68" s="385"/>
    </row>
    <row r="69" spans="1:3">
      <c r="A69" s="384"/>
      <c r="B69" s="385"/>
      <c r="C69" s="385"/>
    </row>
    <row r="70" spans="1:3">
      <c r="A70" s="384"/>
      <c r="B70" s="385"/>
      <c r="C70" s="385"/>
    </row>
    <row r="71" spans="1:3">
      <c r="A71" s="384"/>
      <c r="B71" s="385"/>
      <c r="C71" s="385"/>
    </row>
    <row r="72" spans="1:3">
      <c r="A72" s="384"/>
      <c r="B72" s="385"/>
      <c r="C72" s="385"/>
    </row>
    <row r="73" spans="1:3">
      <c r="A73" s="384"/>
      <c r="B73" s="385"/>
      <c r="C73" s="385"/>
    </row>
    <row r="74" spans="1:3">
      <c r="A74" s="384"/>
      <c r="B74" s="385"/>
      <c r="C74" s="385"/>
    </row>
    <row r="75" spans="1:3">
      <c r="A75" s="384"/>
      <c r="B75" s="385"/>
      <c r="C75" s="385"/>
    </row>
    <row r="76" spans="1:3">
      <c r="A76" s="384"/>
      <c r="B76" s="385"/>
      <c r="C76" s="385"/>
    </row>
    <row r="77" spans="1:3">
      <c r="A77" s="384"/>
      <c r="B77" s="385"/>
      <c r="C77" s="385"/>
    </row>
    <row r="78" spans="1:3">
      <c r="A78" s="384"/>
      <c r="B78" s="385"/>
      <c r="C78" s="385"/>
    </row>
    <row r="79" spans="1:3">
      <c r="A79" s="384"/>
      <c r="B79" s="385"/>
      <c r="C79" s="385"/>
    </row>
    <row r="80" spans="1:3">
      <c r="A80" s="384"/>
      <c r="B80" s="385"/>
      <c r="C80" s="385"/>
    </row>
    <row r="81" spans="1:3">
      <c r="A81" s="384"/>
      <c r="B81" s="385"/>
      <c r="C81" s="385"/>
    </row>
    <row r="82" spans="1:3">
      <c r="A82" s="384"/>
      <c r="B82" s="385"/>
      <c r="C82" s="385"/>
    </row>
  </sheetData>
  <mergeCells count="3">
    <mergeCell ref="A1:C1"/>
    <mergeCell ref="A2:C2"/>
    <mergeCell ref="A3:C3"/>
  </mergeCells>
  <printOptions horizontalCentered="1"/>
  <pageMargins left="0.31496062992125984" right="0.39370078740157483" top="0.43307086614173229" bottom="0.19685039370078741" header="0" footer="0"/>
  <pageSetup scale="80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499984740745262"/>
  </sheetPr>
  <dimension ref="A1:G14"/>
  <sheetViews>
    <sheetView showGridLines="0" workbookViewId="0">
      <selection activeCell="H2" sqref="H2"/>
    </sheetView>
  </sheetViews>
  <sheetFormatPr baseColWidth="10" defaultRowHeight="15"/>
  <cols>
    <col min="1" max="1" width="34.42578125" customWidth="1"/>
  </cols>
  <sheetData>
    <row r="1" spans="1:7">
      <c r="A1" s="3" t="s">
        <v>172</v>
      </c>
      <c r="B1" s="3"/>
      <c r="C1" s="3"/>
      <c r="D1" s="3"/>
      <c r="E1" s="3"/>
      <c r="F1" s="3"/>
      <c r="G1" s="3"/>
    </row>
    <row r="2" spans="1:7">
      <c r="A2" s="3" t="str">
        <f>'INGR 4 '!A2:G2</f>
        <v>DEL 1 DE ENERO AL 31 DE MARZO DE 2016</v>
      </c>
      <c r="B2" s="3"/>
      <c r="C2" s="3"/>
      <c r="D2" s="3"/>
      <c r="E2" s="3"/>
      <c r="F2" s="3"/>
      <c r="G2" s="3"/>
    </row>
    <row r="3" spans="1:7">
      <c r="A3" s="4" t="s">
        <v>2</v>
      </c>
      <c r="B3" s="4"/>
      <c r="C3" s="4"/>
      <c r="D3" s="4"/>
      <c r="E3" s="4"/>
      <c r="F3" s="4"/>
      <c r="G3" s="4"/>
    </row>
    <row r="4" spans="1:7">
      <c r="A4" s="5"/>
      <c r="B4" s="6"/>
      <c r="C4" s="6"/>
      <c r="D4" s="6"/>
      <c r="E4" s="6"/>
      <c r="F4" s="6"/>
      <c r="G4" s="6"/>
    </row>
    <row r="5" spans="1:7">
      <c r="A5" s="7" t="s">
        <v>3</v>
      </c>
      <c r="B5" s="8" t="s">
        <v>4</v>
      </c>
      <c r="C5" s="9"/>
      <c r="D5" s="10"/>
      <c r="E5" s="11" t="s">
        <v>5</v>
      </c>
      <c r="F5" s="9"/>
      <c r="G5" s="12"/>
    </row>
    <row r="6" spans="1:7" ht="15" customHeight="1">
      <c r="A6" s="330"/>
      <c r="B6" s="14" t="s">
        <v>6</v>
      </c>
      <c r="C6" s="15" t="s">
        <v>7</v>
      </c>
      <c r="D6" s="300"/>
      <c r="E6" s="11" t="s">
        <v>8</v>
      </c>
      <c r="F6" s="10"/>
      <c r="G6" s="16">
        <v>2015</v>
      </c>
    </row>
    <row r="7" spans="1:7">
      <c r="A7" s="331"/>
      <c r="B7" s="301"/>
      <c r="C7" s="19" t="s">
        <v>9</v>
      </c>
      <c r="D7" s="20" t="s">
        <v>10</v>
      </c>
      <c r="E7" s="20" t="s">
        <v>11</v>
      </c>
      <c r="F7" s="19" t="s">
        <v>12</v>
      </c>
      <c r="G7" s="21" t="s">
        <v>13</v>
      </c>
    </row>
    <row r="8" spans="1:7">
      <c r="A8" s="148" t="s">
        <v>14</v>
      </c>
      <c r="B8" s="23">
        <f>+B10+B11</f>
        <v>58428955</v>
      </c>
      <c r="C8" s="23">
        <f t="shared" ref="C8:E8" si="0">+C10+C11</f>
        <v>0</v>
      </c>
      <c r="D8" s="23">
        <f t="shared" si="0"/>
        <v>1010639164</v>
      </c>
      <c r="E8" s="23">
        <f t="shared" si="0"/>
        <v>1010639164</v>
      </c>
      <c r="F8" s="332" t="s">
        <v>18</v>
      </c>
      <c r="G8" s="61">
        <f>(D8/1.0286)/B8*100-100</f>
        <v>1581.5953000547061</v>
      </c>
    </row>
    <row r="9" spans="1:7">
      <c r="A9" s="333"/>
      <c r="B9" s="334"/>
      <c r="C9" s="334"/>
      <c r="D9" s="334"/>
      <c r="E9" s="335"/>
      <c r="F9" s="336"/>
      <c r="G9" s="337"/>
    </row>
    <row r="10" spans="1:7" ht="35.25" customHeight="1">
      <c r="A10" s="338" t="s">
        <v>173</v>
      </c>
      <c r="B10" s="339">
        <v>29428955</v>
      </c>
      <c r="C10" s="339">
        <v>0</v>
      </c>
      <c r="D10" s="340">
        <v>10639164</v>
      </c>
      <c r="E10" s="339">
        <f>D10-C10</f>
        <v>10639164</v>
      </c>
      <c r="F10" s="341" t="s">
        <v>18</v>
      </c>
      <c r="G10" s="337">
        <f>(D10/1.0286)/B10*100-100</f>
        <v>-64.853171471614303</v>
      </c>
    </row>
    <row r="11" spans="1:7" ht="35.25" customHeight="1">
      <c r="A11" s="338" t="s">
        <v>174</v>
      </c>
      <c r="B11" s="342">
        <v>29000000</v>
      </c>
      <c r="C11" s="339">
        <v>0</v>
      </c>
      <c r="D11" s="340">
        <v>1000000000</v>
      </c>
      <c r="E11" s="339">
        <f>D11-C11</f>
        <v>1000000000</v>
      </c>
      <c r="F11" s="341" t="s">
        <v>18</v>
      </c>
      <c r="G11" s="343">
        <f>(D11/1.0286)/B11*100-100</f>
        <v>3252.3972993087355</v>
      </c>
    </row>
    <row r="12" spans="1:7">
      <c r="A12" s="144" t="s">
        <v>33</v>
      </c>
      <c r="B12" s="144"/>
      <c r="C12" s="144"/>
      <c r="D12" s="145"/>
      <c r="E12" s="145"/>
      <c r="F12" s="145"/>
      <c r="G12" s="291"/>
    </row>
    <row r="13" spans="1:7">
      <c r="A13" s="146" t="s">
        <v>34</v>
      </c>
      <c r="B13" s="146"/>
      <c r="C13" s="5"/>
      <c r="D13" s="5"/>
      <c r="E13" s="5"/>
      <c r="F13" s="5"/>
      <c r="G13" s="5"/>
    </row>
    <row r="14" spans="1:7">
      <c r="D14" s="344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0866141732283472" right="0.70866141732283472" top="0.74803149606299213" bottom="0.74803149606299213" header="0.31496062992125984" footer="0.31496062992125984"/>
  <pageSetup scale="85" orientation="portrait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IG39"/>
  <sheetViews>
    <sheetView showGridLines="0" zoomScale="70" zoomScaleNormal="70" zoomScaleSheetLayoutView="115" workbookViewId="0">
      <selection activeCell="I1" sqref="I1:X1048576"/>
    </sheetView>
  </sheetViews>
  <sheetFormatPr baseColWidth="10" defaultRowHeight="11.25"/>
  <cols>
    <col min="1" max="1" width="2.140625" style="419" customWidth="1"/>
    <col min="2" max="2" width="1.7109375" style="419" customWidth="1"/>
    <col min="3" max="3" width="41" style="419" customWidth="1"/>
    <col min="4" max="7" width="14.7109375" style="414" customWidth="1"/>
    <col min="8" max="8" width="8.28515625" style="436" customWidth="1"/>
    <col min="9" max="16384" width="11.42578125" style="414"/>
  </cols>
  <sheetData>
    <row r="1" spans="1:241" s="387" customFormat="1">
      <c r="A1" s="386" t="s">
        <v>234</v>
      </c>
      <c r="B1" s="386"/>
      <c r="C1" s="386"/>
      <c r="D1" s="386"/>
      <c r="E1" s="386"/>
      <c r="F1" s="386"/>
      <c r="G1" s="386"/>
      <c r="H1" s="386"/>
    </row>
    <row r="2" spans="1:241" s="387" customFormat="1">
      <c r="A2" s="386" t="s">
        <v>235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6"/>
      <c r="BO2" s="386"/>
      <c r="BP2" s="386"/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6"/>
      <c r="CE2" s="386"/>
      <c r="CF2" s="386"/>
      <c r="CG2" s="386"/>
      <c r="CH2" s="386"/>
      <c r="CI2" s="386"/>
      <c r="CJ2" s="386"/>
      <c r="CK2" s="386"/>
      <c r="CL2" s="386"/>
      <c r="CM2" s="386"/>
      <c r="CN2" s="386"/>
      <c r="CO2" s="386"/>
      <c r="CP2" s="386"/>
      <c r="CQ2" s="386"/>
      <c r="CR2" s="386"/>
      <c r="CS2" s="386"/>
      <c r="CT2" s="386"/>
      <c r="CU2" s="386"/>
      <c r="CV2" s="386"/>
      <c r="CW2" s="386"/>
      <c r="CX2" s="386"/>
      <c r="CY2" s="386"/>
      <c r="CZ2" s="386"/>
      <c r="DA2" s="386"/>
      <c r="DB2" s="386"/>
      <c r="DC2" s="386"/>
      <c r="DD2" s="386"/>
      <c r="DE2" s="386"/>
      <c r="DF2" s="386"/>
      <c r="DG2" s="386"/>
      <c r="DH2" s="386"/>
      <c r="DI2" s="386"/>
      <c r="DJ2" s="386"/>
      <c r="DK2" s="386"/>
      <c r="DL2" s="386"/>
      <c r="DM2" s="386"/>
      <c r="DN2" s="386"/>
      <c r="DO2" s="386"/>
      <c r="DP2" s="386"/>
      <c r="DQ2" s="386"/>
      <c r="DR2" s="386"/>
      <c r="DS2" s="386"/>
      <c r="DT2" s="386"/>
      <c r="DU2" s="386"/>
      <c r="DV2" s="386"/>
      <c r="DW2" s="386"/>
      <c r="DX2" s="386"/>
      <c r="DY2" s="386"/>
      <c r="DZ2" s="386"/>
      <c r="EA2" s="386"/>
      <c r="EB2" s="386"/>
      <c r="EC2" s="386"/>
      <c r="ED2" s="386"/>
      <c r="EE2" s="386"/>
      <c r="EF2" s="386"/>
      <c r="EG2" s="386"/>
      <c r="EH2" s="386"/>
      <c r="EI2" s="386"/>
      <c r="EJ2" s="386"/>
      <c r="EK2" s="386"/>
      <c r="EL2" s="386"/>
      <c r="EM2" s="386"/>
      <c r="EN2" s="386"/>
      <c r="EO2" s="386"/>
      <c r="EP2" s="386"/>
      <c r="EQ2" s="386"/>
      <c r="ER2" s="386"/>
      <c r="ES2" s="386"/>
      <c r="ET2" s="386"/>
      <c r="EU2" s="386"/>
      <c r="EV2" s="386"/>
      <c r="EW2" s="386"/>
      <c r="EX2" s="386"/>
      <c r="EY2" s="386"/>
      <c r="EZ2" s="386"/>
      <c r="FA2" s="386"/>
      <c r="FB2" s="386"/>
      <c r="FC2" s="386"/>
      <c r="FD2" s="386"/>
      <c r="FE2" s="386"/>
      <c r="FF2" s="386"/>
      <c r="FG2" s="386"/>
      <c r="FH2" s="386"/>
      <c r="FI2" s="386"/>
      <c r="FJ2" s="386"/>
      <c r="FK2" s="386"/>
      <c r="FL2" s="386"/>
      <c r="FM2" s="386"/>
      <c r="FN2" s="386"/>
      <c r="FO2" s="386"/>
      <c r="FP2" s="386"/>
      <c r="FQ2" s="386"/>
      <c r="FR2" s="386"/>
      <c r="FS2" s="386"/>
      <c r="FT2" s="386"/>
      <c r="FU2" s="386"/>
      <c r="FV2" s="386"/>
      <c r="FW2" s="386"/>
      <c r="FX2" s="386"/>
      <c r="FY2" s="386"/>
      <c r="FZ2" s="386"/>
      <c r="GA2" s="386"/>
      <c r="GB2" s="386"/>
      <c r="GC2" s="386"/>
      <c r="GD2" s="386"/>
      <c r="GE2" s="386"/>
      <c r="GF2" s="386"/>
      <c r="GG2" s="386"/>
      <c r="GH2" s="386"/>
      <c r="GI2" s="386"/>
      <c r="GJ2" s="386"/>
      <c r="GK2" s="386"/>
      <c r="GL2" s="386"/>
      <c r="GM2" s="386"/>
      <c r="GN2" s="386"/>
      <c r="GO2" s="386"/>
      <c r="GP2" s="386"/>
      <c r="GQ2" s="386"/>
      <c r="GR2" s="386"/>
      <c r="GS2" s="386"/>
      <c r="GT2" s="386"/>
      <c r="GU2" s="386"/>
      <c r="GV2" s="386"/>
      <c r="GW2" s="386"/>
      <c r="GX2" s="386"/>
      <c r="GY2" s="386"/>
      <c r="GZ2" s="386"/>
      <c r="HA2" s="386"/>
      <c r="HB2" s="386"/>
      <c r="HC2" s="386"/>
      <c r="HD2" s="386"/>
      <c r="HE2" s="386"/>
      <c r="HF2" s="386"/>
      <c r="HG2" s="386"/>
      <c r="HH2" s="386"/>
      <c r="HI2" s="386"/>
      <c r="HJ2" s="386"/>
      <c r="HK2" s="386"/>
      <c r="HL2" s="386"/>
      <c r="HM2" s="386"/>
      <c r="HN2" s="386"/>
      <c r="HO2" s="386"/>
      <c r="HP2" s="386"/>
      <c r="HQ2" s="386"/>
      <c r="HR2" s="386"/>
      <c r="HS2" s="386"/>
      <c r="HT2" s="386"/>
      <c r="HU2" s="386"/>
      <c r="HV2" s="386"/>
      <c r="HW2" s="386"/>
      <c r="HX2" s="386"/>
      <c r="HY2" s="386"/>
      <c r="HZ2" s="386"/>
      <c r="IA2" s="386"/>
      <c r="IB2" s="386"/>
      <c r="IC2" s="386"/>
      <c r="ID2" s="386"/>
      <c r="IE2" s="386"/>
      <c r="IF2" s="386"/>
      <c r="IG2" s="388"/>
    </row>
    <row r="3" spans="1:241" s="387" customFormat="1">
      <c r="A3" s="386" t="s">
        <v>236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H3" s="386"/>
      <c r="BI3" s="386"/>
      <c r="BJ3" s="386"/>
      <c r="BK3" s="386"/>
      <c r="BL3" s="386"/>
      <c r="BM3" s="386"/>
      <c r="BN3" s="386"/>
      <c r="BO3" s="386"/>
      <c r="BP3" s="386"/>
      <c r="BQ3" s="386"/>
      <c r="BR3" s="386"/>
      <c r="BS3" s="386"/>
      <c r="BT3" s="386"/>
      <c r="BU3" s="386"/>
      <c r="BV3" s="386"/>
      <c r="BW3" s="386"/>
      <c r="BX3" s="386"/>
      <c r="BY3" s="386"/>
      <c r="BZ3" s="386"/>
      <c r="CA3" s="386"/>
      <c r="CB3" s="386"/>
      <c r="CC3" s="386"/>
      <c r="CD3" s="386"/>
      <c r="CE3" s="386"/>
      <c r="CF3" s="386"/>
      <c r="CG3" s="386"/>
      <c r="CH3" s="386"/>
      <c r="CI3" s="386"/>
      <c r="CJ3" s="386"/>
      <c r="CK3" s="386"/>
      <c r="CL3" s="386"/>
      <c r="CM3" s="386"/>
      <c r="CN3" s="386"/>
      <c r="CO3" s="386"/>
      <c r="CP3" s="386"/>
      <c r="CQ3" s="386"/>
      <c r="CR3" s="386"/>
      <c r="CS3" s="386"/>
      <c r="CT3" s="386"/>
      <c r="CU3" s="386"/>
      <c r="CV3" s="386"/>
      <c r="CW3" s="386"/>
      <c r="CX3" s="386"/>
      <c r="CY3" s="386"/>
      <c r="CZ3" s="386"/>
      <c r="DA3" s="386"/>
      <c r="DB3" s="386"/>
      <c r="DC3" s="386"/>
      <c r="DD3" s="386"/>
      <c r="DE3" s="386"/>
      <c r="DF3" s="386"/>
      <c r="DG3" s="386"/>
      <c r="DH3" s="386"/>
      <c r="DI3" s="386"/>
      <c r="DJ3" s="386"/>
      <c r="DK3" s="386"/>
      <c r="DL3" s="386"/>
      <c r="DM3" s="386"/>
      <c r="DN3" s="386"/>
      <c r="DO3" s="386"/>
      <c r="DP3" s="386"/>
      <c r="DQ3" s="386"/>
      <c r="DR3" s="386"/>
      <c r="DS3" s="386"/>
      <c r="DT3" s="386"/>
      <c r="DU3" s="386"/>
      <c r="DV3" s="386"/>
      <c r="DW3" s="386"/>
      <c r="DX3" s="386"/>
      <c r="DY3" s="386"/>
      <c r="DZ3" s="386"/>
      <c r="EA3" s="386"/>
      <c r="EB3" s="386"/>
      <c r="EC3" s="386"/>
      <c r="ED3" s="386"/>
      <c r="EE3" s="386"/>
      <c r="EF3" s="386"/>
      <c r="EG3" s="386"/>
      <c r="EH3" s="386"/>
      <c r="EI3" s="386"/>
      <c r="EJ3" s="386"/>
      <c r="EK3" s="386"/>
      <c r="EL3" s="386"/>
      <c r="EM3" s="386"/>
      <c r="EN3" s="386"/>
      <c r="EO3" s="386"/>
      <c r="EP3" s="386"/>
      <c r="EQ3" s="386"/>
      <c r="ER3" s="386"/>
      <c r="ES3" s="386"/>
      <c r="ET3" s="386"/>
      <c r="EU3" s="386"/>
      <c r="EV3" s="386"/>
      <c r="EW3" s="386"/>
      <c r="EX3" s="386"/>
      <c r="EY3" s="386"/>
      <c r="EZ3" s="386"/>
      <c r="FA3" s="386"/>
      <c r="FB3" s="386"/>
      <c r="FC3" s="386"/>
      <c r="FD3" s="386"/>
      <c r="FE3" s="386"/>
      <c r="FF3" s="386"/>
      <c r="FG3" s="386"/>
      <c r="FH3" s="386"/>
      <c r="FI3" s="386"/>
      <c r="FJ3" s="386"/>
      <c r="FK3" s="386"/>
      <c r="FL3" s="386"/>
      <c r="FM3" s="386"/>
      <c r="FN3" s="386"/>
      <c r="FO3" s="386"/>
      <c r="FP3" s="386"/>
      <c r="FQ3" s="386"/>
      <c r="FR3" s="386"/>
      <c r="FS3" s="386"/>
      <c r="FT3" s="386"/>
      <c r="FU3" s="386"/>
      <c r="FV3" s="386"/>
      <c r="FW3" s="386"/>
      <c r="FX3" s="386"/>
      <c r="FY3" s="386"/>
      <c r="FZ3" s="386"/>
      <c r="GA3" s="386"/>
      <c r="GB3" s="386"/>
      <c r="GC3" s="386"/>
      <c r="GD3" s="386"/>
      <c r="GE3" s="386"/>
      <c r="GF3" s="386"/>
      <c r="GG3" s="386"/>
      <c r="GH3" s="386"/>
      <c r="GI3" s="386"/>
      <c r="GJ3" s="386"/>
      <c r="GK3" s="386"/>
      <c r="GL3" s="386"/>
      <c r="GM3" s="386"/>
      <c r="GN3" s="386"/>
      <c r="GO3" s="386"/>
      <c r="GP3" s="386"/>
      <c r="GQ3" s="386"/>
      <c r="GR3" s="386"/>
      <c r="GS3" s="386"/>
      <c r="GT3" s="386"/>
      <c r="GU3" s="386"/>
      <c r="GV3" s="386"/>
      <c r="GW3" s="386"/>
      <c r="GX3" s="386"/>
      <c r="GY3" s="386"/>
      <c r="GZ3" s="386"/>
      <c r="HA3" s="386"/>
      <c r="HB3" s="386"/>
      <c r="HC3" s="386"/>
      <c r="HD3" s="386"/>
      <c r="HE3" s="386"/>
      <c r="HF3" s="386"/>
      <c r="HG3" s="386"/>
      <c r="HH3" s="386"/>
      <c r="HI3" s="386"/>
      <c r="HJ3" s="386"/>
      <c r="HK3" s="386"/>
      <c r="HL3" s="386"/>
      <c r="HM3" s="386"/>
      <c r="HN3" s="386"/>
      <c r="HO3" s="386"/>
      <c r="HP3" s="386"/>
      <c r="HQ3" s="386"/>
      <c r="HR3" s="386"/>
      <c r="HS3" s="386"/>
      <c r="HT3" s="386"/>
      <c r="HU3" s="386"/>
      <c r="HV3" s="386"/>
      <c r="HW3" s="386"/>
      <c r="HX3" s="386"/>
      <c r="HY3" s="386"/>
      <c r="HZ3" s="386"/>
      <c r="IA3" s="386"/>
      <c r="IB3" s="386"/>
      <c r="IC3" s="386"/>
      <c r="ID3" s="386"/>
      <c r="IE3" s="386"/>
      <c r="IF3" s="386"/>
      <c r="IG3" s="388"/>
    </row>
    <row r="4" spans="1:241" s="387" customFormat="1">
      <c r="A4" s="386" t="s">
        <v>237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  <c r="AR4" s="386"/>
      <c r="AS4" s="386"/>
      <c r="AT4" s="386"/>
      <c r="AU4" s="386"/>
      <c r="AV4" s="386"/>
      <c r="AW4" s="386"/>
      <c r="AX4" s="386"/>
      <c r="AY4" s="386"/>
      <c r="AZ4" s="386"/>
      <c r="BA4" s="386"/>
      <c r="BB4" s="386"/>
      <c r="BC4" s="386"/>
      <c r="BD4" s="386"/>
      <c r="BE4" s="386"/>
      <c r="BF4" s="386"/>
      <c r="BG4" s="386"/>
      <c r="BH4" s="386"/>
      <c r="BI4" s="386"/>
      <c r="BJ4" s="386"/>
      <c r="BK4" s="386"/>
      <c r="BL4" s="386"/>
      <c r="BM4" s="386"/>
      <c r="BN4" s="386"/>
      <c r="BO4" s="386"/>
      <c r="BP4" s="386"/>
      <c r="BQ4" s="386"/>
      <c r="BR4" s="386"/>
      <c r="BS4" s="386"/>
      <c r="BT4" s="386"/>
      <c r="BU4" s="386"/>
      <c r="BV4" s="386"/>
      <c r="BW4" s="386"/>
      <c r="BX4" s="386"/>
      <c r="BY4" s="386"/>
      <c r="BZ4" s="386"/>
      <c r="CA4" s="386"/>
      <c r="CB4" s="386"/>
      <c r="CC4" s="386"/>
      <c r="CD4" s="386"/>
      <c r="CE4" s="386"/>
      <c r="CF4" s="386"/>
      <c r="CG4" s="386"/>
      <c r="CH4" s="386"/>
      <c r="CI4" s="386"/>
      <c r="CJ4" s="386"/>
      <c r="CK4" s="386"/>
      <c r="CL4" s="386"/>
      <c r="CM4" s="386"/>
      <c r="CN4" s="386"/>
      <c r="CO4" s="386"/>
      <c r="CP4" s="386"/>
      <c r="CQ4" s="386"/>
      <c r="CR4" s="386"/>
      <c r="CS4" s="386"/>
      <c r="CT4" s="386"/>
      <c r="CU4" s="386"/>
      <c r="CV4" s="386"/>
      <c r="CW4" s="386"/>
      <c r="CX4" s="386"/>
      <c r="CY4" s="386"/>
      <c r="CZ4" s="386"/>
      <c r="DA4" s="386"/>
      <c r="DB4" s="386"/>
      <c r="DC4" s="386"/>
      <c r="DD4" s="386"/>
      <c r="DE4" s="386"/>
      <c r="DF4" s="386"/>
      <c r="DG4" s="386"/>
      <c r="DH4" s="386"/>
      <c r="DI4" s="386"/>
      <c r="DJ4" s="386"/>
      <c r="DK4" s="386"/>
      <c r="DL4" s="386"/>
      <c r="DM4" s="386"/>
      <c r="DN4" s="386"/>
      <c r="DO4" s="386"/>
      <c r="DP4" s="386"/>
      <c r="DQ4" s="386"/>
      <c r="DR4" s="386"/>
      <c r="DS4" s="386"/>
      <c r="DT4" s="386"/>
      <c r="DU4" s="386"/>
      <c r="DV4" s="386"/>
      <c r="DW4" s="386"/>
      <c r="DX4" s="386"/>
      <c r="DY4" s="386"/>
      <c r="DZ4" s="386"/>
      <c r="EA4" s="386"/>
      <c r="EB4" s="386"/>
      <c r="EC4" s="386"/>
      <c r="ED4" s="386"/>
      <c r="EE4" s="386"/>
      <c r="EF4" s="386"/>
      <c r="EG4" s="386"/>
      <c r="EH4" s="386"/>
      <c r="EI4" s="386"/>
      <c r="EJ4" s="386"/>
      <c r="EK4" s="386"/>
      <c r="EL4" s="386"/>
      <c r="EM4" s="386"/>
      <c r="EN4" s="386"/>
      <c r="EO4" s="386"/>
      <c r="EP4" s="386"/>
      <c r="EQ4" s="386"/>
      <c r="ER4" s="386"/>
      <c r="ES4" s="386"/>
      <c r="ET4" s="386"/>
      <c r="EU4" s="386"/>
      <c r="EV4" s="386"/>
      <c r="EW4" s="386"/>
      <c r="EX4" s="386"/>
      <c r="EY4" s="386"/>
      <c r="EZ4" s="386"/>
      <c r="FA4" s="386"/>
      <c r="FB4" s="386"/>
      <c r="FC4" s="386"/>
      <c r="FD4" s="386"/>
      <c r="FE4" s="386"/>
      <c r="FF4" s="386"/>
      <c r="FG4" s="386"/>
      <c r="FH4" s="386"/>
      <c r="FI4" s="386"/>
      <c r="FJ4" s="386"/>
      <c r="FK4" s="386"/>
      <c r="FL4" s="386"/>
      <c r="FM4" s="386"/>
      <c r="FN4" s="386"/>
      <c r="FO4" s="386"/>
      <c r="FP4" s="386"/>
      <c r="FQ4" s="386"/>
      <c r="FR4" s="386"/>
      <c r="FS4" s="386"/>
      <c r="FT4" s="386"/>
      <c r="FU4" s="386"/>
      <c r="FV4" s="386"/>
      <c r="FW4" s="386"/>
      <c r="FX4" s="386"/>
      <c r="FY4" s="386"/>
      <c r="FZ4" s="386"/>
      <c r="GA4" s="386"/>
      <c r="GB4" s="386"/>
      <c r="GC4" s="386"/>
      <c r="GD4" s="386"/>
      <c r="GE4" s="386"/>
      <c r="GF4" s="386"/>
      <c r="GG4" s="386"/>
      <c r="GH4" s="386"/>
      <c r="GI4" s="386"/>
      <c r="GJ4" s="386"/>
      <c r="GK4" s="386"/>
      <c r="GL4" s="386"/>
      <c r="GM4" s="386"/>
      <c r="GN4" s="386"/>
      <c r="GO4" s="386"/>
      <c r="GP4" s="386"/>
      <c r="GQ4" s="386"/>
      <c r="GR4" s="386"/>
      <c r="GS4" s="386"/>
      <c r="GT4" s="386"/>
      <c r="GU4" s="386"/>
      <c r="GV4" s="386"/>
      <c r="GW4" s="386"/>
      <c r="GX4" s="386"/>
      <c r="GY4" s="386"/>
      <c r="GZ4" s="386"/>
      <c r="HA4" s="386"/>
      <c r="HB4" s="386"/>
      <c r="HC4" s="386"/>
      <c r="HD4" s="386"/>
      <c r="HE4" s="386"/>
      <c r="HF4" s="386"/>
      <c r="HG4" s="386"/>
      <c r="HH4" s="386"/>
      <c r="HI4" s="386"/>
      <c r="HJ4" s="386"/>
      <c r="HK4" s="386"/>
      <c r="HL4" s="386"/>
      <c r="HM4" s="386"/>
      <c r="HN4" s="386"/>
      <c r="HO4" s="386"/>
      <c r="HP4" s="386"/>
      <c r="HQ4" s="386"/>
      <c r="HR4" s="386"/>
      <c r="HS4" s="386"/>
      <c r="HT4" s="386"/>
      <c r="HU4" s="386"/>
      <c r="HV4" s="386"/>
      <c r="HW4" s="386"/>
      <c r="HX4" s="386"/>
      <c r="HY4" s="386"/>
      <c r="HZ4" s="386"/>
      <c r="IA4" s="386"/>
      <c r="IB4" s="386"/>
      <c r="IC4" s="386"/>
      <c r="ID4" s="386"/>
      <c r="IE4" s="386"/>
      <c r="IF4" s="386"/>
      <c r="IG4" s="388"/>
    </row>
    <row r="6" spans="1:241" s="387" customFormat="1" ht="15" customHeight="1">
      <c r="A6" s="389" t="s">
        <v>3</v>
      </c>
      <c r="B6" s="390"/>
      <c r="C6" s="391"/>
      <c r="D6" s="392">
        <v>2015</v>
      </c>
      <c r="E6" s="393">
        <v>2016</v>
      </c>
      <c r="F6" s="394"/>
      <c r="G6" s="393" t="s">
        <v>238</v>
      </c>
      <c r="H6" s="394"/>
    </row>
    <row r="7" spans="1:241" s="400" customFormat="1" ht="22.5">
      <c r="A7" s="395"/>
      <c r="B7" s="396"/>
      <c r="C7" s="397"/>
      <c r="D7" s="398" t="s">
        <v>239</v>
      </c>
      <c r="E7" s="399" t="s">
        <v>240</v>
      </c>
      <c r="F7" s="399" t="s">
        <v>239</v>
      </c>
      <c r="G7" s="399" t="s">
        <v>241</v>
      </c>
      <c r="H7" s="399" t="s">
        <v>12</v>
      </c>
    </row>
    <row r="8" spans="1:241" s="387" customFormat="1" ht="13.5" customHeight="1">
      <c r="A8" s="401" t="s">
        <v>242</v>
      </c>
      <c r="B8" s="402"/>
      <c r="C8" s="402"/>
      <c r="D8" s="403"/>
      <c r="E8" s="403"/>
      <c r="F8" s="403"/>
      <c r="G8" s="403"/>
      <c r="H8" s="404" t="s">
        <v>12</v>
      </c>
    </row>
    <row r="9" spans="1:241" s="387" customFormat="1" ht="10.5" customHeight="1">
      <c r="A9" s="401"/>
      <c r="B9" s="402"/>
      <c r="C9" s="405" t="s">
        <v>242</v>
      </c>
      <c r="D9" s="406">
        <f>D11+D22+D29+D34+D37</f>
        <v>9119089945.6100006</v>
      </c>
      <c r="E9" s="406">
        <f t="shared" ref="E9:F9" si="0">E11+E22+E29+E34+E37</f>
        <v>23801966915.360001</v>
      </c>
      <c r="F9" s="406">
        <f t="shared" si="0"/>
        <v>13090857626.98</v>
      </c>
      <c r="G9" s="406">
        <f>F9-E9</f>
        <v>-10711109288.380001</v>
      </c>
      <c r="H9" s="407">
        <f t="shared" ref="H9" si="1">(F9*100/E9)-100</f>
        <v>-45.000941840095813</v>
      </c>
    </row>
    <row r="10" spans="1:241" s="387" customFormat="1" ht="13.5" customHeight="1">
      <c r="A10" s="401"/>
      <c r="B10" s="402"/>
      <c r="C10" s="402"/>
      <c r="D10" s="408"/>
      <c r="E10" s="408"/>
      <c r="F10" s="408"/>
      <c r="G10" s="408"/>
      <c r="H10" s="404"/>
    </row>
    <row r="11" spans="1:241">
      <c r="A11" s="409" t="s">
        <v>243</v>
      </c>
      <c r="B11" s="410"/>
      <c r="C11" s="410"/>
      <c r="D11" s="411">
        <v>5462052900.8999996</v>
      </c>
      <c r="E11" s="411">
        <v>13660986911.549999</v>
      </c>
      <c r="F11" s="411">
        <v>8695153730.6900005</v>
      </c>
      <c r="G11" s="411">
        <f>F11-E11</f>
        <v>-4965833180.8599987</v>
      </c>
      <c r="H11" s="412">
        <f t="shared" ref="H11:H20" si="2">(F11*100/E11)-100</f>
        <v>-36.350471697337767</v>
      </c>
    </row>
    <row r="12" spans="1:241" ht="15.75" customHeight="1">
      <c r="A12" s="415"/>
      <c r="B12" s="416" t="s">
        <v>244</v>
      </c>
      <c r="C12" s="416"/>
      <c r="D12" s="417">
        <v>1377675730.6400001</v>
      </c>
      <c r="E12" s="417">
        <v>1981644594.6800001</v>
      </c>
      <c r="F12" s="417">
        <v>1783318066.73</v>
      </c>
      <c r="G12" s="417">
        <f t="shared" ref="G12:G20" si="3">F12-E12</f>
        <v>-198326527.95000005</v>
      </c>
      <c r="H12" s="418">
        <f t="shared" si="2"/>
        <v>-10.008178483792463</v>
      </c>
    </row>
    <row r="13" spans="1:241" ht="15.75" customHeight="1">
      <c r="A13" s="415"/>
      <c r="C13" s="420" t="s">
        <v>245</v>
      </c>
      <c r="D13" s="421">
        <v>948086232.11000001</v>
      </c>
      <c r="E13" s="421">
        <v>1218879726.01</v>
      </c>
      <c r="F13" s="421">
        <v>1040932205.51</v>
      </c>
      <c r="G13" s="421">
        <f t="shared" si="3"/>
        <v>-177947520.5</v>
      </c>
      <c r="H13" s="418">
        <f t="shared" si="2"/>
        <v>-14.599268221689996</v>
      </c>
    </row>
    <row r="14" spans="1:241" ht="15.75" customHeight="1">
      <c r="A14" s="415"/>
      <c r="C14" s="420" t="s">
        <v>246</v>
      </c>
      <c r="D14" s="421">
        <v>64847199.329999998</v>
      </c>
      <c r="E14" s="421">
        <v>108030075.45</v>
      </c>
      <c r="F14" s="421">
        <v>107836563.73</v>
      </c>
      <c r="G14" s="421">
        <f t="shared" si="3"/>
        <v>-193511.71999999881</v>
      </c>
      <c r="H14" s="418">
        <f t="shared" si="2"/>
        <v>-0.17912763570137713</v>
      </c>
    </row>
    <row r="15" spans="1:241" ht="15.75" customHeight="1">
      <c r="A15" s="415"/>
      <c r="C15" s="420" t="s">
        <v>247</v>
      </c>
      <c r="D15" s="421">
        <v>237565863.71000001</v>
      </c>
      <c r="E15" s="421">
        <v>261671131.22</v>
      </c>
      <c r="F15" s="421">
        <v>260137404.31</v>
      </c>
      <c r="G15" s="421">
        <f t="shared" si="3"/>
        <v>-1533726.9099999964</v>
      </c>
      <c r="H15" s="418">
        <f t="shared" si="2"/>
        <v>-0.58612767210858863</v>
      </c>
    </row>
    <row r="16" spans="1:241" ht="15.75" customHeight="1">
      <c r="A16" s="415"/>
      <c r="C16" s="420" t="s">
        <v>248</v>
      </c>
      <c r="D16" s="421">
        <v>127176435.48999999</v>
      </c>
      <c r="E16" s="421">
        <v>128776500</v>
      </c>
      <c r="F16" s="421">
        <v>127398481.84</v>
      </c>
      <c r="G16" s="421">
        <f t="shared" si="3"/>
        <v>-1378018.1599999964</v>
      </c>
      <c r="H16" s="418">
        <f t="shared" si="2"/>
        <v>-1.0700851164614704</v>
      </c>
    </row>
    <row r="17" spans="1:8" ht="15.75" customHeight="1">
      <c r="A17" s="415"/>
      <c r="C17" s="420" t="s">
        <v>250</v>
      </c>
      <c r="D17" s="421">
        <v>0</v>
      </c>
      <c r="E17" s="421">
        <v>264287162</v>
      </c>
      <c r="F17" s="421">
        <v>247013411.34</v>
      </c>
      <c r="G17" s="421">
        <f t="shared" si="3"/>
        <v>-17273750.659999996</v>
      </c>
      <c r="H17" s="418">
        <f t="shared" si="2"/>
        <v>-6.5359779602158596</v>
      </c>
    </row>
    <row r="18" spans="1:8" ht="15.75" customHeight="1">
      <c r="A18" s="415"/>
      <c r="B18" s="416" t="s">
        <v>252</v>
      </c>
      <c r="C18" s="416"/>
      <c r="D18" s="417">
        <v>4084377170.2600002</v>
      </c>
      <c r="E18" s="417">
        <v>11679342316.870001</v>
      </c>
      <c r="F18" s="417">
        <v>6911835663.96</v>
      </c>
      <c r="G18" s="417">
        <f t="shared" si="3"/>
        <v>-4767506652.9100008</v>
      </c>
      <c r="H18" s="418">
        <f t="shared" si="2"/>
        <v>-40.819992458168365</v>
      </c>
    </row>
    <row r="19" spans="1:8" ht="15.75" customHeight="1">
      <c r="A19" s="415"/>
      <c r="C19" s="420" t="s">
        <v>254</v>
      </c>
      <c r="D19" s="421">
        <v>3173265432.1799998</v>
      </c>
      <c r="E19" s="421">
        <v>9633806442.8700008</v>
      </c>
      <c r="F19" s="421">
        <v>6170718804.8999996</v>
      </c>
      <c r="G19" s="421">
        <f t="shared" si="3"/>
        <v>-3463087637.9700012</v>
      </c>
      <c r="H19" s="418">
        <f t="shared" si="2"/>
        <v>-35.94724119180367</v>
      </c>
    </row>
    <row r="20" spans="1:8" ht="15.75" customHeight="1">
      <c r="A20" s="415"/>
      <c r="C20" s="420" t="s">
        <v>255</v>
      </c>
      <c r="D20" s="421">
        <v>911111738.08000004</v>
      </c>
      <c r="E20" s="421">
        <v>2045535874</v>
      </c>
      <c r="F20" s="421">
        <v>741116859.05999994</v>
      </c>
      <c r="G20" s="421">
        <f t="shared" si="3"/>
        <v>-1304419014.9400001</v>
      </c>
      <c r="H20" s="418">
        <f t="shared" si="2"/>
        <v>-63.769060788420084</v>
      </c>
    </row>
    <row r="21" spans="1:8" ht="9" customHeight="1">
      <c r="A21" s="415"/>
      <c r="D21" s="423"/>
      <c r="E21" s="423"/>
      <c r="F21" s="423"/>
      <c r="G21" s="423"/>
      <c r="H21" s="424"/>
    </row>
    <row r="22" spans="1:8" ht="15.75" customHeight="1">
      <c r="A22" s="409" t="s">
        <v>249</v>
      </c>
      <c r="B22" s="410"/>
      <c r="C22" s="410"/>
      <c r="D22" s="411">
        <v>2393749170.4400001</v>
      </c>
      <c r="E22" s="411">
        <v>5357277930.75</v>
      </c>
      <c r="F22" s="411">
        <v>2821317519.6799998</v>
      </c>
      <c r="G22" s="411">
        <f t="shared" ref="G22:G38" si="4">F22-E22</f>
        <v>-2535960411.0700002</v>
      </c>
      <c r="H22" s="412">
        <f t="shared" ref="H22:H38" si="5">(F22*100/E22)-100</f>
        <v>-47.336734137199684</v>
      </c>
    </row>
    <row r="23" spans="1:8" ht="15.75" customHeight="1">
      <c r="A23" s="425"/>
      <c r="B23" s="426" t="s">
        <v>256</v>
      </c>
      <c r="C23" s="414"/>
      <c r="D23" s="417">
        <v>892617303.44000006</v>
      </c>
      <c r="E23" s="417">
        <v>68173310.75</v>
      </c>
      <c r="F23" s="417">
        <v>1236457215.6800001</v>
      </c>
      <c r="G23" s="417">
        <f t="shared" si="4"/>
        <v>1168283904.9300001</v>
      </c>
      <c r="H23" s="427">
        <f t="shared" si="5"/>
        <v>1713.6968882356941</v>
      </c>
    </row>
    <row r="24" spans="1:8" ht="15.75" customHeight="1">
      <c r="A24" s="425"/>
      <c r="B24" s="420"/>
      <c r="C24" s="426" t="s">
        <v>257</v>
      </c>
      <c r="D24" s="421">
        <v>50437816.469999999</v>
      </c>
      <c r="E24" s="421">
        <v>59063258.399999999</v>
      </c>
      <c r="F24" s="421">
        <v>97064956.730000004</v>
      </c>
      <c r="G24" s="421">
        <f t="shared" si="4"/>
        <v>38001698.330000006</v>
      </c>
      <c r="H24" s="427">
        <f t="shared" si="5"/>
        <v>64.340673642888618</v>
      </c>
    </row>
    <row r="25" spans="1:8" ht="15.75" customHeight="1">
      <c r="A25" s="425"/>
      <c r="B25" s="428"/>
      <c r="C25" s="426" t="s">
        <v>256</v>
      </c>
      <c r="D25" s="421">
        <v>842179486.97000003</v>
      </c>
      <c r="E25" s="421">
        <v>9110052.3499999996</v>
      </c>
      <c r="F25" s="421">
        <v>1139392258.95</v>
      </c>
      <c r="G25" s="421">
        <f t="shared" si="4"/>
        <v>1130282206.6000001</v>
      </c>
      <c r="H25" s="427">
        <f t="shared" si="5"/>
        <v>12406.9781728532</v>
      </c>
    </row>
    <row r="26" spans="1:8" ht="15.75" customHeight="1">
      <c r="A26" s="425"/>
      <c r="B26" s="426" t="s">
        <v>258</v>
      </c>
      <c r="C26" s="420"/>
      <c r="D26" s="417">
        <v>1501131867</v>
      </c>
      <c r="E26" s="417">
        <v>5289104620</v>
      </c>
      <c r="F26" s="417">
        <v>1584860304</v>
      </c>
      <c r="G26" s="417">
        <f t="shared" si="4"/>
        <v>-3704244316</v>
      </c>
      <c r="H26" s="418">
        <f t="shared" si="5"/>
        <v>-70.03537615786469</v>
      </c>
    </row>
    <row r="27" spans="1:8" ht="15.75" customHeight="1">
      <c r="A27" s="425"/>
      <c r="B27" s="420"/>
      <c r="C27" s="426" t="s">
        <v>255</v>
      </c>
      <c r="D27" s="421">
        <v>1501131867</v>
      </c>
      <c r="E27" s="421">
        <v>5289104620</v>
      </c>
      <c r="F27" s="421">
        <v>1584860304</v>
      </c>
      <c r="G27" s="421">
        <f t="shared" si="4"/>
        <v>-3704244316</v>
      </c>
      <c r="H27" s="418">
        <f t="shared" si="5"/>
        <v>-70.03537615786469</v>
      </c>
    </row>
    <row r="28" spans="1:8" ht="8.25" customHeight="1">
      <c r="A28" s="415"/>
      <c r="D28" s="423"/>
      <c r="E28" s="423"/>
      <c r="F28" s="423"/>
      <c r="G28" s="423"/>
      <c r="H28" s="418"/>
    </row>
    <row r="29" spans="1:8" ht="15.75" customHeight="1">
      <c r="A29" s="429" t="s">
        <v>251</v>
      </c>
      <c r="B29" s="430"/>
      <c r="C29" s="430"/>
      <c r="D29" s="411">
        <v>167891918.71000001</v>
      </c>
      <c r="E29" s="411">
        <v>322433914</v>
      </c>
      <c r="F29" s="411">
        <v>375198464.07999998</v>
      </c>
      <c r="G29" s="411">
        <f t="shared" si="4"/>
        <v>52764550.079999983</v>
      </c>
      <c r="H29" s="412">
        <f t="shared" si="5"/>
        <v>16.364454168428452</v>
      </c>
    </row>
    <row r="30" spans="1:8" ht="15.75" customHeight="1">
      <c r="A30" s="425"/>
      <c r="B30" s="426" t="s">
        <v>251</v>
      </c>
      <c r="C30" s="420"/>
      <c r="D30" s="417">
        <v>167891918.71000001</v>
      </c>
      <c r="E30" s="417">
        <v>322433914</v>
      </c>
      <c r="F30" s="417">
        <v>375198464.07999998</v>
      </c>
      <c r="G30" s="417">
        <f t="shared" si="4"/>
        <v>52764550.079999983</v>
      </c>
      <c r="H30" s="418">
        <f t="shared" si="5"/>
        <v>16.364454168428452</v>
      </c>
    </row>
    <row r="31" spans="1:8" ht="15.75" customHeight="1">
      <c r="A31" s="425"/>
      <c r="B31" s="420"/>
      <c r="C31" s="426" t="s">
        <v>259</v>
      </c>
      <c r="D31" s="421">
        <v>167891918.71000001</v>
      </c>
      <c r="E31" s="421">
        <v>322433914</v>
      </c>
      <c r="F31" s="421">
        <v>371385723.66000003</v>
      </c>
      <c r="G31" s="421">
        <f t="shared" si="4"/>
        <v>48951809.660000026</v>
      </c>
      <c r="H31" s="418">
        <f t="shared" si="5"/>
        <v>15.181966764203352</v>
      </c>
    </row>
    <row r="32" spans="1:8" ht="15.75" customHeight="1">
      <c r="A32" s="425"/>
      <c r="B32" s="420"/>
      <c r="C32" s="426" t="s">
        <v>260</v>
      </c>
      <c r="D32" s="421">
        <v>0</v>
      </c>
      <c r="E32" s="421">
        <v>0</v>
      </c>
      <c r="F32" s="421">
        <v>3812740.42</v>
      </c>
      <c r="G32" s="421">
        <f t="shared" si="4"/>
        <v>3812740.42</v>
      </c>
      <c r="H32" s="418" t="s">
        <v>18</v>
      </c>
    </row>
    <row r="33" spans="1:8" ht="8.25" customHeight="1">
      <c r="A33" s="415"/>
      <c r="D33" s="421"/>
      <c r="E33" s="421"/>
      <c r="F33" s="431"/>
      <c r="G33" s="431"/>
      <c r="H33" s="418"/>
    </row>
    <row r="34" spans="1:8" ht="15.75" customHeight="1">
      <c r="A34" s="429" t="s">
        <v>253</v>
      </c>
      <c r="B34" s="430"/>
      <c r="C34" s="430"/>
      <c r="D34" s="411">
        <v>64094150.759999998</v>
      </c>
      <c r="E34" s="411">
        <v>76721244.060000002</v>
      </c>
      <c r="F34" s="411">
        <v>108142752.13</v>
      </c>
      <c r="G34" s="411">
        <f t="shared" si="4"/>
        <v>31421508.069999993</v>
      </c>
      <c r="H34" s="412">
        <f t="shared" si="5"/>
        <v>40.955420437951631</v>
      </c>
    </row>
    <row r="35" spans="1:8" ht="15.75" customHeight="1">
      <c r="A35" s="425"/>
      <c r="B35" s="426" t="s">
        <v>253</v>
      </c>
      <c r="C35" s="420"/>
      <c r="D35" s="421">
        <v>64094150.759999998</v>
      </c>
      <c r="E35" s="421">
        <v>76721244.060000002</v>
      </c>
      <c r="F35" s="421">
        <v>108142752.13</v>
      </c>
      <c r="G35" s="421">
        <f t="shared" si="4"/>
        <v>31421508.069999993</v>
      </c>
      <c r="H35" s="418">
        <f t="shared" si="5"/>
        <v>40.955420437951631</v>
      </c>
    </row>
    <row r="36" spans="1:8" ht="5.25" customHeight="1">
      <c r="A36" s="425"/>
      <c r="D36" s="423"/>
      <c r="E36" s="423"/>
      <c r="F36" s="423"/>
      <c r="G36" s="423"/>
      <c r="H36" s="418"/>
    </row>
    <row r="37" spans="1:8" ht="15.75" customHeight="1">
      <c r="A37" s="429" t="s">
        <v>170</v>
      </c>
      <c r="B37" s="430"/>
      <c r="C37" s="430"/>
      <c r="D37" s="411">
        <v>1031301804.8</v>
      </c>
      <c r="E37" s="411">
        <v>4384546915</v>
      </c>
      <c r="F37" s="411">
        <v>1091045160.4000001</v>
      </c>
      <c r="G37" s="411">
        <f t="shared" si="4"/>
        <v>-3293501754.5999999</v>
      </c>
      <c r="H37" s="412">
        <f t="shared" si="5"/>
        <v>-75.116125302082665</v>
      </c>
    </row>
    <row r="38" spans="1:8" ht="15.75" customHeight="1">
      <c r="A38" s="425"/>
      <c r="B38" s="426" t="s">
        <v>170</v>
      </c>
      <c r="C38" s="420"/>
      <c r="D38" s="421">
        <v>1031301804.8</v>
      </c>
      <c r="E38" s="421">
        <v>4384546915</v>
      </c>
      <c r="F38" s="421">
        <v>1091045160.4000001</v>
      </c>
      <c r="G38" s="421">
        <f t="shared" si="4"/>
        <v>-3293501754.5999999</v>
      </c>
      <c r="H38" s="418">
        <f t="shared" si="5"/>
        <v>-75.116125302082665</v>
      </c>
    </row>
    <row r="39" spans="1:8">
      <c r="A39" s="432"/>
      <c r="B39" s="433"/>
      <c r="C39" s="433"/>
      <c r="D39" s="434"/>
      <c r="E39" s="434"/>
      <c r="F39" s="434"/>
      <c r="G39" s="434"/>
      <c r="H39" s="435"/>
    </row>
  </sheetData>
  <mergeCells count="152">
    <mergeCell ref="B12:C12"/>
    <mergeCell ref="B18:C18"/>
    <mergeCell ref="A22:C22"/>
    <mergeCell ref="HW4:IA4"/>
    <mergeCell ref="IB4:IF4"/>
    <mergeCell ref="A6:C7"/>
    <mergeCell ref="E6:F6"/>
    <mergeCell ref="G6:H6"/>
    <mergeCell ref="A11:C11"/>
    <mergeCell ref="GS4:GW4"/>
    <mergeCell ref="GX4:HB4"/>
    <mergeCell ref="HC4:HG4"/>
    <mergeCell ref="HH4:HL4"/>
    <mergeCell ref="HM4:HQ4"/>
    <mergeCell ref="HR4:HV4"/>
    <mergeCell ref="FO4:FS4"/>
    <mergeCell ref="FT4:FX4"/>
    <mergeCell ref="FY4:GC4"/>
    <mergeCell ref="GD4:GH4"/>
    <mergeCell ref="GI4:GM4"/>
    <mergeCell ref="GN4:GR4"/>
    <mergeCell ref="EK4:EO4"/>
    <mergeCell ref="EP4:ET4"/>
    <mergeCell ref="EU4:EY4"/>
    <mergeCell ref="EZ4:FD4"/>
    <mergeCell ref="FE4:FI4"/>
    <mergeCell ref="FJ4:FN4"/>
    <mergeCell ref="DG4:DK4"/>
    <mergeCell ref="DL4:DP4"/>
    <mergeCell ref="DQ4:DU4"/>
    <mergeCell ref="DV4:DZ4"/>
    <mergeCell ref="EA4:EE4"/>
    <mergeCell ref="EF4:EJ4"/>
    <mergeCell ref="CC4:CG4"/>
    <mergeCell ref="CH4:CL4"/>
    <mergeCell ref="CM4:CQ4"/>
    <mergeCell ref="CR4:CV4"/>
    <mergeCell ref="CW4:DA4"/>
    <mergeCell ref="DB4:DF4"/>
    <mergeCell ref="AY4:BC4"/>
    <mergeCell ref="BD4:BH4"/>
    <mergeCell ref="BI4:BM4"/>
    <mergeCell ref="BN4:BR4"/>
    <mergeCell ref="BS4:BW4"/>
    <mergeCell ref="BX4:CB4"/>
    <mergeCell ref="U4:Y4"/>
    <mergeCell ref="Z4:AD4"/>
    <mergeCell ref="AE4:AI4"/>
    <mergeCell ref="AJ4:AN4"/>
    <mergeCell ref="AO4:AS4"/>
    <mergeCell ref="AT4:AX4"/>
    <mergeCell ref="HR3:HV3"/>
    <mergeCell ref="HW3:IA3"/>
    <mergeCell ref="IB3:IF3"/>
    <mergeCell ref="A4:H4"/>
    <mergeCell ref="I4:J4"/>
    <mergeCell ref="K4:O4"/>
    <mergeCell ref="P4:T4"/>
    <mergeCell ref="GN3:GR3"/>
    <mergeCell ref="GS3:GW3"/>
    <mergeCell ref="GX3:HB3"/>
    <mergeCell ref="HC3:HG3"/>
    <mergeCell ref="HH3:HL3"/>
    <mergeCell ref="HM3:HQ3"/>
    <mergeCell ref="FJ3:FN3"/>
    <mergeCell ref="FO3:FS3"/>
    <mergeCell ref="FT3:FX3"/>
    <mergeCell ref="FY3:GC3"/>
    <mergeCell ref="GD3:GH3"/>
    <mergeCell ref="GI3:GM3"/>
    <mergeCell ref="EF3:EJ3"/>
    <mergeCell ref="EK3:EO3"/>
    <mergeCell ref="EP3:ET3"/>
    <mergeCell ref="EU3:EY3"/>
    <mergeCell ref="EZ3:FD3"/>
    <mergeCell ref="FE3:FI3"/>
    <mergeCell ref="DB3:DF3"/>
    <mergeCell ref="DG3:DK3"/>
    <mergeCell ref="DL3:DP3"/>
    <mergeCell ref="DQ3:DU3"/>
    <mergeCell ref="DV3:DZ3"/>
    <mergeCell ref="EA3:EE3"/>
    <mergeCell ref="BX3:CB3"/>
    <mergeCell ref="CC3:CG3"/>
    <mergeCell ref="CH3:CL3"/>
    <mergeCell ref="CM3:CQ3"/>
    <mergeCell ref="CR3:CV3"/>
    <mergeCell ref="CW3:DA3"/>
    <mergeCell ref="AT3:AX3"/>
    <mergeCell ref="AY3:BC3"/>
    <mergeCell ref="BD3:BH3"/>
    <mergeCell ref="BI3:BM3"/>
    <mergeCell ref="BN3:BR3"/>
    <mergeCell ref="BS3:BW3"/>
    <mergeCell ref="P3:T3"/>
    <mergeCell ref="U3:Y3"/>
    <mergeCell ref="Z3:AD3"/>
    <mergeCell ref="AE3:AI3"/>
    <mergeCell ref="AJ3:AN3"/>
    <mergeCell ref="AO3:AS3"/>
    <mergeCell ref="HM2:HQ2"/>
    <mergeCell ref="HR2:HV2"/>
    <mergeCell ref="HW2:IA2"/>
    <mergeCell ref="IB2:IF2"/>
    <mergeCell ref="A3:H3"/>
    <mergeCell ref="I3:J3"/>
    <mergeCell ref="K3:O3"/>
    <mergeCell ref="GI2:GM2"/>
    <mergeCell ref="GN2:GR2"/>
    <mergeCell ref="GS2:GW2"/>
    <mergeCell ref="GX2:HB2"/>
    <mergeCell ref="HC2:HG2"/>
    <mergeCell ref="HH2:HL2"/>
    <mergeCell ref="FE2:FI2"/>
    <mergeCell ref="FJ2:FN2"/>
    <mergeCell ref="FO2:FS2"/>
    <mergeCell ref="FT2:FX2"/>
    <mergeCell ref="FY2:GC2"/>
    <mergeCell ref="GD2:GH2"/>
    <mergeCell ref="EA2:EE2"/>
    <mergeCell ref="EF2:EJ2"/>
    <mergeCell ref="EK2:EO2"/>
    <mergeCell ref="EP2:ET2"/>
    <mergeCell ref="EU2:EY2"/>
    <mergeCell ref="EZ2:FD2"/>
    <mergeCell ref="CW2:DA2"/>
    <mergeCell ref="DB2:DF2"/>
    <mergeCell ref="DG2:DK2"/>
    <mergeCell ref="DL2:DP2"/>
    <mergeCell ref="DQ2:DU2"/>
    <mergeCell ref="DV2:DZ2"/>
    <mergeCell ref="BS2:BW2"/>
    <mergeCell ref="BX2:CB2"/>
    <mergeCell ref="CC2:CG2"/>
    <mergeCell ref="CH2:CL2"/>
    <mergeCell ref="CM2:CQ2"/>
    <mergeCell ref="CR2:CV2"/>
    <mergeCell ref="AO2:AS2"/>
    <mergeCell ref="AT2:AX2"/>
    <mergeCell ref="AY2:BC2"/>
    <mergeCell ref="BD2:BH2"/>
    <mergeCell ref="BI2:BM2"/>
    <mergeCell ref="BN2:BR2"/>
    <mergeCell ref="K2:O2"/>
    <mergeCell ref="P2:T2"/>
    <mergeCell ref="U2:Y2"/>
    <mergeCell ref="Z2:AD2"/>
    <mergeCell ref="AE2:AI2"/>
    <mergeCell ref="AJ2:AN2"/>
    <mergeCell ref="A1:H1"/>
    <mergeCell ref="A2:H2"/>
    <mergeCell ref="I2:J2"/>
  </mergeCells>
  <printOptions horizontalCentered="1"/>
  <pageMargins left="0.19685039370078741" right="0.19685039370078741" top="0.39370078740157483" bottom="0.39370078740157483" header="0" footer="0.19685039370078741"/>
  <pageSetup scale="92" orientation="portrait" errors="NA" r:id="rId1"/>
  <headerFooter alignWithMargins="0">
    <oddFooter>&amp;C&amp;P/2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J39"/>
  <sheetViews>
    <sheetView showGridLines="0" zoomScaleNormal="100" zoomScaleSheetLayoutView="115" workbookViewId="0">
      <selection sqref="A1:H1"/>
    </sheetView>
  </sheetViews>
  <sheetFormatPr baseColWidth="10" defaultRowHeight="11.25"/>
  <cols>
    <col min="1" max="1" width="2.7109375" style="414" customWidth="1"/>
    <col min="2" max="2" width="2" style="414" customWidth="1"/>
    <col min="3" max="3" width="41.42578125" style="414" bestFit="1" customWidth="1"/>
    <col min="4" max="6" width="13.7109375" style="414" customWidth="1"/>
    <col min="7" max="7" width="14.28515625" style="414" customWidth="1"/>
    <col min="8" max="9" width="11.42578125" style="414"/>
    <col min="10" max="10" width="11.7109375" style="414" bestFit="1" customWidth="1"/>
    <col min="11" max="16384" width="11.42578125" style="414"/>
  </cols>
  <sheetData>
    <row r="1" spans="1:9">
      <c r="A1" s="386" t="s">
        <v>234</v>
      </c>
      <c r="B1" s="386"/>
      <c r="C1" s="386"/>
      <c r="D1" s="386"/>
      <c r="E1" s="386"/>
      <c r="F1" s="386"/>
      <c r="G1" s="386"/>
    </row>
    <row r="2" spans="1:9">
      <c r="A2" s="386" t="s">
        <v>235</v>
      </c>
      <c r="B2" s="386"/>
      <c r="C2" s="386"/>
      <c r="D2" s="386"/>
      <c r="E2" s="386"/>
      <c r="F2" s="386"/>
      <c r="G2" s="386"/>
    </row>
    <row r="3" spans="1:9">
      <c r="A3" s="386" t="s">
        <v>261</v>
      </c>
      <c r="B3" s="386"/>
      <c r="C3" s="386"/>
      <c r="D3" s="386"/>
      <c r="E3" s="386"/>
      <c r="F3" s="386"/>
      <c r="G3" s="386"/>
    </row>
    <row r="4" spans="1:9">
      <c r="A4" s="386" t="s">
        <v>237</v>
      </c>
      <c r="B4" s="386"/>
      <c r="C4" s="386"/>
      <c r="D4" s="386"/>
      <c r="E4" s="386"/>
      <c r="F4" s="386"/>
      <c r="G4" s="386"/>
    </row>
    <row r="6" spans="1:9" s="438" customFormat="1" ht="15" customHeight="1">
      <c r="A6" s="389" t="s">
        <v>3</v>
      </c>
      <c r="B6" s="390"/>
      <c r="C6" s="391"/>
      <c r="D6" s="437">
        <v>2016</v>
      </c>
      <c r="E6" s="437"/>
      <c r="F6" s="437"/>
      <c r="G6" s="437"/>
    </row>
    <row r="7" spans="1:9" s="438" customFormat="1">
      <c r="A7" s="395"/>
      <c r="B7" s="396"/>
      <c r="C7" s="397"/>
      <c r="D7" s="399" t="s">
        <v>262</v>
      </c>
      <c r="E7" s="439" t="s">
        <v>263</v>
      </c>
      <c r="F7" s="439" t="s">
        <v>264</v>
      </c>
      <c r="G7" s="439" t="s">
        <v>265</v>
      </c>
    </row>
    <row r="8" spans="1:9" s="438" customFormat="1">
      <c r="A8" s="440"/>
      <c r="B8" s="441"/>
      <c r="C8" s="441"/>
      <c r="D8" s="442"/>
      <c r="E8" s="443"/>
      <c r="F8" s="443"/>
      <c r="G8" s="444"/>
    </row>
    <row r="9" spans="1:9" s="438" customFormat="1">
      <c r="A9" s="445" t="s">
        <v>242</v>
      </c>
      <c r="B9" s="446"/>
      <c r="C9" s="446"/>
      <c r="D9" s="406">
        <v>4508930745.4899998</v>
      </c>
      <c r="E9" s="406">
        <v>5927459448.8999996</v>
      </c>
      <c r="F9" s="406">
        <v>2654467432.5900002</v>
      </c>
      <c r="G9" s="447">
        <v>13090857626.98</v>
      </c>
    </row>
    <row r="10" spans="1:9" s="438" customFormat="1">
      <c r="A10" s="448"/>
      <c r="B10" s="449"/>
      <c r="C10" s="449"/>
      <c r="D10" s="406"/>
      <c r="E10" s="406"/>
      <c r="F10" s="406"/>
      <c r="G10" s="447"/>
    </row>
    <row r="11" spans="1:9">
      <c r="A11" s="450" t="s">
        <v>243</v>
      </c>
      <c r="B11" s="451"/>
      <c r="C11" s="451"/>
      <c r="D11" s="452">
        <v>3571720573.1300001</v>
      </c>
      <c r="E11" s="452">
        <v>3920876024.04</v>
      </c>
      <c r="F11" s="452">
        <v>1202557133.52</v>
      </c>
      <c r="G11" s="453">
        <v>8695153730.6900005</v>
      </c>
    </row>
    <row r="12" spans="1:9">
      <c r="A12" s="425"/>
      <c r="B12" s="454" t="s">
        <v>244</v>
      </c>
      <c r="C12" s="454"/>
      <c r="D12" s="455">
        <v>1727772160.78</v>
      </c>
      <c r="E12" s="455">
        <v>53462675.869999997</v>
      </c>
      <c r="F12" s="455">
        <v>2083230.08</v>
      </c>
      <c r="G12" s="456">
        <v>1783318066.73</v>
      </c>
      <c r="I12" s="457"/>
    </row>
    <row r="13" spans="1:9">
      <c r="A13" s="425"/>
      <c r="C13" s="426" t="s">
        <v>245</v>
      </c>
      <c r="D13" s="421">
        <v>1040932205.51</v>
      </c>
      <c r="E13" s="421">
        <v>0</v>
      </c>
      <c r="F13" s="421">
        <v>0</v>
      </c>
      <c r="G13" s="458">
        <v>1040932205.51</v>
      </c>
    </row>
    <row r="14" spans="1:9">
      <c r="A14" s="425"/>
      <c r="C14" s="426" t="s">
        <v>246</v>
      </c>
      <c r="D14" s="421">
        <v>60917854.609999999</v>
      </c>
      <c r="E14" s="421">
        <v>46918709.119999997</v>
      </c>
      <c r="F14" s="421">
        <v>0</v>
      </c>
      <c r="G14" s="458">
        <v>107836563.73</v>
      </c>
    </row>
    <row r="15" spans="1:9">
      <c r="A15" s="425"/>
      <c r="C15" s="426" t="s">
        <v>247</v>
      </c>
      <c r="D15" s="421">
        <v>251510207.47999999</v>
      </c>
      <c r="E15" s="421">
        <v>6543966.75</v>
      </c>
      <c r="F15" s="421">
        <v>2083230.08</v>
      </c>
      <c r="G15" s="458">
        <v>260137404.31</v>
      </c>
    </row>
    <row r="16" spans="1:9">
      <c r="A16" s="425"/>
      <c r="C16" s="426" t="s">
        <v>248</v>
      </c>
      <c r="D16" s="421">
        <v>127398481.84</v>
      </c>
      <c r="E16" s="421">
        <v>0</v>
      </c>
      <c r="F16" s="421">
        <v>0</v>
      </c>
      <c r="G16" s="458">
        <v>127398481.84</v>
      </c>
    </row>
    <row r="17" spans="1:10">
      <c r="A17" s="425"/>
      <c r="C17" s="426" t="s">
        <v>250</v>
      </c>
      <c r="D17" s="421">
        <v>247013411.34</v>
      </c>
      <c r="E17" s="421">
        <v>0</v>
      </c>
      <c r="F17" s="421">
        <v>0</v>
      </c>
      <c r="G17" s="458">
        <v>247013411.34</v>
      </c>
    </row>
    <row r="18" spans="1:10">
      <c r="A18" s="425"/>
      <c r="B18" s="454" t="s">
        <v>252</v>
      </c>
      <c r="C18" s="454"/>
      <c r="D18" s="455">
        <v>1843948412.3499999</v>
      </c>
      <c r="E18" s="455">
        <v>3867413348.1700001</v>
      </c>
      <c r="F18" s="455">
        <v>1200473903.4400001</v>
      </c>
      <c r="G18" s="456">
        <v>6911835663.96</v>
      </c>
      <c r="I18" s="457"/>
    </row>
    <row r="19" spans="1:10">
      <c r="A19" s="425"/>
      <c r="B19" s="420"/>
      <c r="C19" s="426" t="s">
        <v>254</v>
      </c>
      <c r="D19" s="421">
        <v>1761626610.73</v>
      </c>
      <c r="E19" s="421">
        <v>3526555838.8899999</v>
      </c>
      <c r="F19" s="421">
        <v>882536355.27999997</v>
      </c>
      <c r="G19" s="458">
        <v>6170718804.8999996</v>
      </c>
      <c r="H19" s="457"/>
    </row>
    <row r="20" spans="1:10">
      <c r="A20" s="425"/>
      <c r="B20" s="426"/>
      <c r="C20" s="426" t="s">
        <v>255</v>
      </c>
      <c r="D20" s="421">
        <v>82321801.620000005</v>
      </c>
      <c r="E20" s="421">
        <v>340857509.27999997</v>
      </c>
      <c r="F20" s="421">
        <v>317937548.16000003</v>
      </c>
      <c r="G20" s="458">
        <v>741116859.05999994</v>
      </c>
      <c r="H20" s="457"/>
    </row>
    <row r="21" spans="1:10">
      <c r="A21" s="425"/>
      <c r="D21" s="423"/>
      <c r="E21" s="423"/>
      <c r="F21" s="423"/>
      <c r="G21" s="459"/>
    </row>
    <row r="22" spans="1:10">
      <c r="A22" s="450" t="s">
        <v>249</v>
      </c>
      <c r="B22" s="451"/>
      <c r="C22" s="451"/>
      <c r="D22" s="452">
        <v>696606752.95000005</v>
      </c>
      <c r="E22" s="452">
        <v>1766185111.1400001</v>
      </c>
      <c r="F22" s="452">
        <v>358525655.58999997</v>
      </c>
      <c r="G22" s="453">
        <v>2821317519.6799998</v>
      </c>
    </row>
    <row r="23" spans="1:10">
      <c r="A23" s="425"/>
      <c r="B23" s="454" t="s">
        <v>256</v>
      </c>
      <c r="C23" s="454"/>
      <c r="D23" s="455">
        <v>696606752.95000005</v>
      </c>
      <c r="E23" s="455">
        <v>181324807.13999999</v>
      </c>
      <c r="F23" s="455">
        <v>358525655.58999997</v>
      </c>
      <c r="G23" s="456">
        <v>1236457215.6800001</v>
      </c>
      <c r="H23" s="457"/>
      <c r="I23" s="457"/>
      <c r="J23" s="413"/>
    </row>
    <row r="24" spans="1:10">
      <c r="A24" s="425"/>
      <c r="B24" s="426"/>
      <c r="C24" s="426" t="s">
        <v>257</v>
      </c>
      <c r="D24" s="421">
        <v>71185393.290000007</v>
      </c>
      <c r="E24" s="421">
        <v>21877079.309999999</v>
      </c>
      <c r="F24" s="421">
        <v>4002484.13</v>
      </c>
      <c r="G24" s="458">
        <v>97064956.730000004</v>
      </c>
    </row>
    <row r="25" spans="1:10">
      <c r="A25" s="425"/>
      <c r="B25" s="426"/>
      <c r="C25" s="426" t="s">
        <v>256</v>
      </c>
      <c r="D25" s="421">
        <v>625421359.65999997</v>
      </c>
      <c r="E25" s="421">
        <v>159447727.83000001</v>
      </c>
      <c r="F25" s="421">
        <v>354523171.45999998</v>
      </c>
      <c r="G25" s="458">
        <v>1139392258.95</v>
      </c>
      <c r="H25" s="457"/>
    </row>
    <row r="26" spans="1:10">
      <c r="A26" s="425"/>
      <c r="B26" s="454"/>
      <c r="C26" s="454" t="s">
        <v>258</v>
      </c>
      <c r="D26" s="455">
        <v>0</v>
      </c>
      <c r="E26" s="455">
        <v>1584860304</v>
      </c>
      <c r="F26" s="455">
        <v>0</v>
      </c>
      <c r="G26" s="456">
        <v>1584860304</v>
      </c>
      <c r="I26" s="457"/>
    </row>
    <row r="27" spans="1:10">
      <c r="A27" s="425"/>
      <c r="B27" s="454"/>
      <c r="C27" s="454" t="s">
        <v>255</v>
      </c>
      <c r="D27" s="422">
        <v>0</v>
      </c>
      <c r="E27" s="422">
        <v>1584860304</v>
      </c>
      <c r="F27" s="422">
        <v>0</v>
      </c>
      <c r="G27" s="460">
        <v>1584860304</v>
      </c>
    </row>
    <row r="28" spans="1:10">
      <c r="A28" s="425"/>
      <c r="D28" s="423"/>
      <c r="E28" s="423"/>
      <c r="F28" s="423"/>
      <c r="G28" s="459"/>
    </row>
    <row r="29" spans="1:10">
      <c r="A29" s="450" t="s">
        <v>251</v>
      </c>
      <c r="B29" s="451"/>
      <c r="C29" s="451"/>
      <c r="D29" s="452">
        <v>159469638.88</v>
      </c>
      <c r="E29" s="452">
        <v>213389342.12</v>
      </c>
      <c r="F29" s="452">
        <v>2339483.08</v>
      </c>
      <c r="G29" s="453">
        <v>375198464.07999998</v>
      </c>
    </row>
    <row r="30" spans="1:10">
      <c r="A30" s="425"/>
      <c r="B30" s="454" t="s">
        <v>251</v>
      </c>
      <c r="C30" s="454"/>
      <c r="D30" s="455">
        <v>159469638.88</v>
      </c>
      <c r="E30" s="455">
        <v>213389342.12</v>
      </c>
      <c r="F30" s="455">
        <v>2339483.08</v>
      </c>
      <c r="G30" s="456">
        <v>375198464.07999998</v>
      </c>
      <c r="H30" s="457"/>
      <c r="I30" s="457"/>
      <c r="J30" s="413"/>
    </row>
    <row r="31" spans="1:10">
      <c r="A31" s="425"/>
      <c r="B31" s="426"/>
      <c r="C31" s="426" t="s">
        <v>259</v>
      </c>
      <c r="D31" s="421">
        <v>157996381.53999999</v>
      </c>
      <c r="E31" s="421">
        <v>213389342.12</v>
      </c>
      <c r="F31" s="421">
        <v>0</v>
      </c>
      <c r="G31" s="458">
        <v>371385723.66000003</v>
      </c>
    </row>
    <row r="32" spans="1:10">
      <c r="A32" s="425"/>
      <c r="B32" s="426"/>
      <c r="C32" s="426" t="s">
        <v>260</v>
      </c>
      <c r="D32" s="421">
        <v>1473257.34</v>
      </c>
      <c r="E32" s="421">
        <v>0</v>
      </c>
      <c r="F32" s="421">
        <v>2339483.08</v>
      </c>
      <c r="G32" s="458">
        <v>3812740.42</v>
      </c>
    </row>
    <row r="33" spans="1:10">
      <c r="A33" s="425"/>
      <c r="D33" s="423"/>
      <c r="E33" s="423"/>
      <c r="F33" s="423"/>
      <c r="G33" s="459"/>
    </row>
    <row r="34" spans="1:10">
      <c r="A34" s="450" t="s">
        <v>253</v>
      </c>
      <c r="B34" s="451"/>
      <c r="C34" s="451"/>
      <c r="D34" s="452">
        <v>81133780.530000001</v>
      </c>
      <c r="E34" s="452">
        <v>27008971.600000001</v>
      </c>
      <c r="F34" s="452">
        <v>0</v>
      </c>
      <c r="G34" s="453">
        <v>108142752.13</v>
      </c>
    </row>
    <row r="35" spans="1:10">
      <c r="A35" s="425"/>
      <c r="B35" s="454" t="s">
        <v>253</v>
      </c>
      <c r="C35" s="454"/>
      <c r="D35" s="422">
        <v>81133780.530000001</v>
      </c>
      <c r="E35" s="422">
        <v>27008971.600000001</v>
      </c>
      <c r="F35" s="422">
        <v>0</v>
      </c>
      <c r="G35" s="460">
        <v>108142752.13</v>
      </c>
      <c r="H35" s="457"/>
      <c r="I35" s="457"/>
      <c r="J35" s="413"/>
    </row>
    <row r="36" spans="1:10">
      <c r="A36" s="425"/>
      <c r="D36" s="423"/>
      <c r="E36" s="423"/>
      <c r="F36" s="423"/>
      <c r="G36" s="459"/>
    </row>
    <row r="37" spans="1:10">
      <c r="A37" s="450" t="s">
        <v>170</v>
      </c>
      <c r="B37" s="451"/>
      <c r="C37" s="451"/>
      <c r="D37" s="452">
        <v>0</v>
      </c>
      <c r="E37" s="452">
        <v>0</v>
      </c>
      <c r="F37" s="452">
        <v>1091045160.4000001</v>
      </c>
      <c r="G37" s="453">
        <v>1091045160.4000001</v>
      </c>
    </row>
    <row r="38" spans="1:10">
      <c r="A38" s="425"/>
      <c r="B38" s="454" t="s">
        <v>170</v>
      </c>
      <c r="C38" s="454"/>
      <c r="D38" s="422">
        <v>0</v>
      </c>
      <c r="E38" s="422">
        <v>0</v>
      </c>
      <c r="F38" s="422">
        <v>1091045160.4000001</v>
      </c>
      <c r="G38" s="460">
        <v>1091045160.4000001</v>
      </c>
      <c r="H38" s="457"/>
      <c r="I38" s="457"/>
      <c r="J38" s="413"/>
    </row>
    <row r="39" spans="1:10">
      <c r="A39" s="461"/>
      <c r="B39" s="462"/>
      <c r="C39" s="462"/>
      <c r="D39" s="434"/>
      <c r="E39" s="434"/>
      <c r="F39" s="434"/>
      <c r="G39" s="463"/>
    </row>
  </sheetData>
  <mergeCells count="7">
    <mergeCell ref="A9:C9"/>
    <mergeCell ref="A1:G1"/>
    <mergeCell ref="A2:G2"/>
    <mergeCell ref="A3:G3"/>
    <mergeCell ref="A4:G4"/>
    <mergeCell ref="A6:C7"/>
    <mergeCell ref="D6:G6"/>
  </mergeCells>
  <pageMargins left="0.39370078740157477" right="0.19719757252565651" top="0.39370078740157477" bottom="0.19719757252565651" header="1.1126239316962329E-308" footer="0.19719757252565651"/>
  <pageSetup orientation="portrait" errors="NA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F15"/>
  <sheetViews>
    <sheetView showGridLines="0" topLeftCell="F1" zoomScale="80" zoomScaleNormal="80" zoomScaleSheetLayoutView="115" workbookViewId="0">
      <selection activeCell="F1" sqref="F1"/>
    </sheetView>
  </sheetViews>
  <sheetFormatPr baseColWidth="10" defaultRowHeight="12.75"/>
  <cols>
    <col min="1" max="1" width="45.85546875" style="480" customWidth="1"/>
    <col min="2" max="2" width="14.7109375" style="480" customWidth="1"/>
    <col min="3" max="3" width="15.42578125" style="480" customWidth="1"/>
    <col min="4" max="4" width="15" style="480" customWidth="1"/>
    <col min="5" max="5" width="14.42578125" style="485" customWidth="1"/>
    <col min="6" max="16384" width="11.42578125" style="480"/>
  </cols>
  <sheetData>
    <row r="1" spans="1:6" s="466" customFormat="1">
      <c r="A1" s="464" t="s">
        <v>234</v>
      </c>
      <c r="B1" s="464"/>
      <c r="C1" s="464"/>
      <c r="D1" s="464"/>
      <c r="E1" s="465"/>
    </row>
    <row r="2" spans="1:6" s="466" customFormat="1">
      <c r="A2" s="464" t="s">
        <v>235</v>
      </c>
      <c r="B2" s="464"/>
      <c r="C2" s="464"/>
      <c r="D2" s="464"/>
      <c r="E2" s="465"/>
    </row>
    <row r="3" spans="1:6" s="466" customFormat="1">
      <c r="A3" s="464" t="s">
        <v>266</v>
      </c>
      <c r="B3" s="464"/>
      <c r="C3" s="464"/>
      <c r="D3" s="464"/>
      <c r="E3" s="464"/>
      <c r="F3" s="464"/>
    </row>
    <row r="4" spans="1:6" s="466" customFormat="1">
      <c r="A4" s="464" t="s">
        <v>237</v>
      </c>
      <c r="B4" s="464"/>
      <c r="C4" s="464"/>
      <c r="D4" s="464"/>
      <c r="E4" s="464"/>
      <c r="F4" s="464"/>
    </row>
    <row r="6" spans="1:6" s="387" customFormat="1" ht="15" customHeight="1">
      <c r="A6" s="467" t="s">
        <v>267</v>
      </c>
      <c r="B6" s="392">
        <v>2015</v>
      </c>
      <c r="C6" s="393">
        <v>2016</v>
      </c>
      <c r="D6" s="394"/>
      <c r="E6" s="393" t="s">
        <v>238</v>
      </c>
      <c r="F6" s="394"/>
    </row>
    <row r="7" spans="1:6" s="400" customFormat="1" ht="22.5">
      <c r="A7" s="468"/>
      <c r="B7" s="398" t="s">
        <v>239</v>
      </c>
      <c r="C7" s="399" t="s">
        <v>240</v>
      </c>
      <c r="D7" s="399" t="s">
        <v>239</v>
      </c>
      <c r="E7" s="399" t="s">
        <v>241</v>
      </c>
      <c r="F7" s="399" t="s">
        <v>12</v>
      </c>
    </row>
    <row r="8" spans="1:6" s="400" customFormat="1" ht="11.25">
      <c r="A8" s="471"/>
      <c r="B8" s="472"/>
      <c r="C8" s="442"/>
      <c r="D8" s="442"/>
      <c r="E8" s="442"/>
      <c r="F8" s="442"/>
    </row>
    <row r="9" spans="1:6" s="400" customFormat="1" ht="11.25">
      <c r="A9" s="475" t="s">
        <v>242</v>
      </c>
      <c r="B9" s="476">
        <f>SUM(B11:B14)</f>
        <v>9119089945.6100006</v>
      </c>
      <c r="C9" s="476">
        <f t="shared" ref="C9:D9" si="0">SUM(C11:C14)</f>
        <v>23801966915.360001</v>
      </c>
      <c r="D9" s="476">
        <f t="shared" si="0"/>
        <v>13090857626.98</v>
      </c>
      <c r="E9" s="477">
        <f t="shared" ref="E9" si="1">D9-C9</f>
        <v>-10711109288.380001</v>
      </c>
      <c r="F9" s="477">
        <f t="shared" ref="F9" si="2">(D9*100/C9)-100</f>
        <v>-45.000941840095813</v>
      </c>
    </row>
    <row r="10" spans="1:6">
      <c r="A10" s="478"/>
      <c r="B10" s="478"/>
      <c r="C10" s="478"/>
      <c r="D10" s="478"/>
      <c r="E10" s="479"/>
      <c r="F10" s="478"/>
    </row>
    <row r="11" spans="1:6" ht="27.75" customHeight="1">
      <c r="A11" s="469" t="s">
        <v>268</v>
      </c>
      <c r="B11" s="470">
        <v>1935869819.8299999</v>
      </c>
      <c r="C11" s="470">
        <v>2429719910.9299998</v>
      </c>
      <c r="D11" s="470">
        <v>2240260289.0799999</v>
      </c>
      <c r="E11" s="481">
        <f t="shared" ref="E11:E14" si="3">D11-C11</f>
        <v>-189459621.8499999</v>
      </c>
      <c r="F11" s="482">
        <f t="shared" ref="F11:F14" si="4">(D11*100/C11)-100</f>
        <v>-7.7975910308724536</v>
      </c>
    </row>
    <row r="12" spans="1:6" ht="27.75" customHeight="1">
      <c r="A12" s="473" t="s">
        <v>269</v>
      </c>
      <c r="B12" s="474">
        <v>3313674560.9899998</v>
      </c>
      <c r="C12" s="474">
        <v>8957800931.9300003</v>
      </c>
      <c r="D12" s="474">
        <v>6513731033.75</v>
      </c>
      <c r="E12" s="481">
        <f t="shared" si="3"/>
        <v>-2444069898.1800003</v>
      </c>
      <c r="F12" s="482">
        <f t="shared" si="4"/>
        <v>-27.284262250884979</v>
      </c>
    </row>
    <row r="13" spans="1:6" ht="27.75" customHeight="1">
      <c r="A13" s="473" t="s">
        <v>270</v>
      </c>
      <c r="B13" s="474">
        <v>589115264.22000003</v>
      </c>
      <c r="C13" s="474">
        <v>286560565.5</v>
      </c>
      <c r="D13" s="474">
        <v>936710976.00999999</v>
      </c>
      <c r="E13" s="481">
        <f t="shared" si="3"/>
        <v>650150410.50999999</v>
      </c>
      <c r="F13" s="482">
        <f t="shared" si="4"/>
        <v>226.88062796623706</v>
      </c>
    </row>
    <row r="14" spans="1:6" ht="27.75" customHeight="1">
      <c r="A14" s="473" t="s">
        <v>271</v>
      </c>
      <c r="B14" s="474">
        <v>3280430300.5700002</v>
      </c>
      <c r="C14" s="474">
        <v>12127885507</v>
      </c>
      <c r="D14" s="474">
        <v>3400155328.1399999</v>
      </c>
      <c r="E14" s="481">
        <f t="shared" si="3"/>
        <v>-8727730178.8600006</v>
      </c>
      <c r="F14" s="482">
        <f t="shared" si="4"/>
        <v>-71.964153799295929</v>
      </c>
    </row>
    <row r="15" spans="1:6">
      <c r="A15" s="483"/>
      <c r="B15" s="483"/>
      <c r="C15" s="483"/>
      <c r="D15" s="483"/>
      <c r="E15" s="484"/>
      <c r="F15" s="483"/>
    </row>
  </sheetData>
  <mergeCells count="7">
    <mergeCell ref="A1:D1"/>
    <mergeCell ref="A2:D2"/>
    <mergeCell ref="A3:F3"/>
    <mergeCell ref="A4:F4"/>
    <mergeCell ref="A6:A7"/>
    <mergeCell ref="C6:D6"/>
    <mergeCell ref="E6:F6"/>
  </mergeCells>
  <printOptions horizontalCentered="1"/>
  <pageMargins left="0.19685039370078741" right="0.19685039370078741" top="0.78740157480314965" bottom="0.19685039370078741" header="0" footer="0.19685039370078741"/>
  <pageSetup orientation="landscape" errors="NA" r:id="rId1"/>
  <headerFooter alignWithMargins="0">
    <oddFooter>&amp;C&amp;P/1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IV75"/>
  <sheetViews>
    <sheetView showGridLines="0" zoomScaleNormal="100" zoomScaleSheetLayoutView="115" workbookViewId="0">
      <selection sqref="A1:H1"/>
    </sheetView>
  </sheetViews>
  <sheetFormatPr baseColWidth="10" defaultRowHeight="11.25"/>
  <cols>
    <col min="1" max="1" width="45.42578125" style="545" customWidth="1"/>
    <col min="2" max="2" width="14.7109375" style="545" customWidth="1"/>
    <col min="3" max="3" width="14.7109375" style="546" customWidth="1"/>
    <col min="4" max="4" width="14.7109375" style="487" customWidth="1"/>
    <col min="5" max="5" width="15" style="487" customWidth="1"/>
    <col min="6" max="6" width="11.42578125" style="487"/>
    <col min="7" max="7" width="32.85546875" style="487" bestFit="1" customWidth="1"/>
    <col min="8" max="9" width="19.28515625" style="487" customWidth="1"/>
    <col min="10" max="16384" width="11.42578125" style="487"/>
  </cols>
  <sheetData>
    <row r="1" spans="1:256">
      <c r="A1" s="486" t="s">
        <v>234</v>
      </c>
      <c r="B1" s="486"/>
      <c r="C1" s="486"/>
      <c r="D1" s="486"/>
      <c r="E1" s="486"/>
    </row>
    <row r="2" spans="1:256">
      <c r="A2" s="486" t="s">
        <v>272</v>
      </c>
      <c r="B2" s="486"/>
      <c r="C2" s="486"/>
      <c r="D2" s="486"/>
      <c r="E2" s="486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8"/>
      <c r="AH2" s="488"/>
      <c r="AI2" s="488"/>
      <c r="AJ2" s="488"/>
      <c r="AK2" s="488"/>
      <c r="AL2" s="488"/>
      <c r="AM2" s="488"/>
      <c r="AN2" s="488"/>
      <c r="AO2" s="488"/>
      <c r="AP2" s="488"/>
      <c r="AQ2" s="488"/>
      <c r="AR2" s="488"/>
      <c r="AS2" s="488"/>
      <c r="AT2" s="488"/>
      <c r="AU2" s="488"/>
      <c r="AV2" s="488"/>
      <c r="AW2" s="488"/>
      <c r="AX2" s="488"/>
      <c r="AY2" s="488"/>
      <c r="AZ2" s="488"/>
      <c r="BA2" s="488"/>
      <c r="BB2" s="488"/>
      <c r="BC2" s="488"/>
      <c r="BD2" s="488"/>
      <c r="BE2" s="488"/>
      <c r="BF2" s="488"/>
      <c r="BG2" s="488"/>
      <c r="BH2" s="488"/>
      <c r="BI2" s="488"/>
      <c r="BJ2" s="488"/>
      <c r="BK2" s="488"/>
      <c r="BL2" s="488"/>
      <c r="BM2" s="488"/>
      <c r="BN2" s="488"/>
      <c r="BO2" s="488"/>
      <c r="BP2" s="488"/>
      <c r="BQ2" s="488"/>
      <c r="BR2" s="488"/>
      <c r="BS2" s="488"/>
      <c r="BT2" s="488"/>
      <c r="BU2" s="488"/>
      <c r="BV2" s="488"/>
      <c r="BW2" s="488"/>
      <c r="BX2" s="488"/>
      <c r="BY2" s="488"/>
      <c r="BZ2" s="488"/>
      <c r="CA2" s="488"/>
      <c r="CB2" s="488"/>
      <c r="CC2" s="488"/>
      <c r="CD2" s="488"/>
      <c r="CE2" s="488"/>
      <c r="CF2" s="488"/>
      <c r="CG2" s="488"/>
      <c r="CH2" s="488"/>
      <c r="CI2" s="488"/>
      <c r="CJ2" s="488"/>
      <c r="CK2" s="488"/>
      <c r="CL2" s="488"/>
      <c r="CM2" s="488"/>
      <c r="CN2" s="488"/>
      <c r="CO2" s="488"/>
      <c r="CP2" s="488"/>
      <c r="CQ2" s="488"/>
      <c r="CR2" s="488"/>
      <c r="CS2" s="488"/>
      <c r="CT2" s="488"/>
      <c r="CU2" s="488"/>
      <c r="CV2" s="488"/>
      <c r="CW2" s="488"/>
      <c r="CX2" s="488"/>
      <c r="CY2" s="488"/>
      <c r="CZ2" s="488"/>
      <c r="DA2" s="488"/>
      <c r="DB2" s="488"/>
      <c r="DC2" s="488"/>
      <c r="DD2" s="488"/>
      <c r="DE2" s="488"/>
      <c r="DF2" s="488"/>
      <c r="DG2" s="488"/>
      <c r="DH2" s="488"/>
      <c r="DI2" s="488"/>
      <c r="DJ2" s="488"/>
      <c r="DK2" s="488"/>
      <c r="DL2" s="488"/>
      <c r="DM2" s="488"/>
      <c r="DN2" s="488"/>
      <c r="DO2" s="488"/>
      <c r="DP2" s="488"/>
      <c r="DQ2" s="488"/>
      <c r="DR2" s="488"/>
      <c r="DS2" s="488"/>
      <c r="DT2" s="488"/>
      <c r="DU2" s="488"/>
      <c r="DV2" s="488"/>
      <c r="DW2" s="488"/>
      <c r="DX2" s="488"/>
      <c r="DY2" s="488"/>
      <c r="DZ2" s="488"/>
      <c r="EA2" s="488"/>
      <c r="EB2" s="488"/>
      <c r="EC2" s="488"/>
      <c r="ED2" s="488"/>
      <c r="EE2" s="488"/>
      <c r="EF2" s="488"/>
      <c r="EG2" s="488"/>
      <c r="EH2" s="488"/>
      <c r="EI2" s="488"/>
      <c r="EJ2" s="488"/>
      <c r="EK2" s="488"/>
      <c r="EL2" s="488"/>
      <c r="EM2" s="488"/>
      <c r="EN2" s="488"/>
      <c r="EO2" s="488"/>
      <c r="EP2" s="488"/>
      <c r="EQ2" s="488"/>
      <c r="ER2" s="488"/>
      <c r="ES2" s="488"/>
      <c r="ET2" s="488"/>
      <c r="EU2" s="488"/>
      <c r="EV2" s="488"/>
      <c r="EW2" s="488"/>
      <c r="EX2" s="488"/>
      <c r="EY2" s="488"/>
      <c r="EZ2" s="488"/>
      <c r="FA2" s="488"/>
      <c r="FB2" s="488"/>
      <c r="FC2" s="488"/>
      <c r="FD2" s="488"/>
      <c r="FE2" s="488"/>
      <c r="FF2" s="488"/>
      <c r="FG2" s="488"/>
      <c r="FH2" s="488"/>
      <c r="FI2" s="488"/>
      <c r="FJ2" s="488"/>
      <c r="FK2" s="488"/>
      <c r="FL2" s="488"/>
      <c r="FM2" s="488"/>
      <c r="FN2" s="488"/>
      <c r="FO2" s="488"/>
      <c r="FP2" s="488"/>
      <c r="FQ2" s="488"/>
      <c r="FR2" s="488"/>
      <c r="FS2" s="488"/>
      <c r="FT2" s="488"/>
      <c r="FU2" s="488"/>
      <c r="FV2" s="488"/>
      <c r="FW2" s="488"/>
      <c r="FX2" s="488"/>
      <c r="FY2" s="488"/>
      <c r="FZ2" s="488"/>
      <c r="GA2" s="488"/>
      <c r="GB2" s="488"/>
      <c r="GC2" s="488"/>
      <c r="GD2" s="488"/>
      <c r="GE2" s="488"/>
      <c r="GF2" s="488"/>
      <c r="GG2" s="488"/>
      <c r="GH2" s="488"/>
      <c r="GI2" s="488"/>
      <c r="GJ2" s="488"/>
      <c r="GK2" s="488"/>
      <c r="GL2" s="488"/>
      <c r="GM2" s="488"/>
      <c r="GN2" s="488"/>
      <c r="GO2" s="488"/>
      <c r="GP2" s="488"/>
      <c r="GQ2" s="488"/>
      <c r="GR2" s="488"/>
      <c r="GS2" s="488"/>
      <c r="GT2" s="488"/>
      <c r="GU2" s="488"/>
      <c r="GV2" s="488"/>
      <c r="GW2" s="488"/>
      <c r="GX2" s="488"/>
      <c r="GY2" s="488"/>
      <c r="GZ2" s="488"/>
      <c r="HA2" s="488"/>
      <c r="HB2" s="488"/>
      <c r="HC2" s="488"/>
      <c r="HD2" s="488"/>
      <c r="HE2" s="488"/>
      <c r="HF2" s="488"/>
      <c r="HG2" s="488"/>
      <c r="HH2" s="488"/>
      <c r="HI2" s="488"/>
      <c r="HJ2" s="488"/>
      <c r="HK2" s="488"/>
      <c r="HL2" s="488"/>
      <c r="HM2" s="488"/>
      <c r="HN2" s="488"/>
      <c r="HO2" s="488"/>
      <c r="HP2" s="488"/>
      <c r="HQ2" s="488"/>
      <c r="HR2" s="488"/>
      <c r="HS2" s="488"/>
      <c r="HT2" s="488"/>
      <c r="HU2" s="488"/>
      <c r="HV2" s="488"/>
      <c r="HW2" s="488"/>
      <c r="HX2" s="488"/>
      <c r="HY2" s="488"/>
      <c r="HZ2" s="488"/>
      <c r="IA2" s="488"/>
      <c r="IB2" s="488"/>
      <c r="IC2" s="488"/>
      <c r="ID2" s="488"/>
      <c r="IE2" s="488"/>
      <c r="IF2" s="488"/>
      <c r="IG2" s="488"/>
      <c r="IH2" s="488"/>
      <c r="II2" s="488"/>
      <c r="IJ2" s="488"/>
      <c r="IK2" s="488"/>
      <c r="IL2" s="488"/>
      <c r="IM2" s="488"/>
      <c r="IN2" s="488"/>
      <c r="IO2" s="488"/>
      <c r="IP2" s="488"/>
      <c r="IQ2" s="488"/>
      <c r="IR2" s="488"/>
      <c r="IS2" s="488"/>
      <c r="IT2" s="488"/>
      <c r="IU2" s="488"/>
      <c r="IV2" s="488"/>
    </row>
    <row r="3" spans="1:256">
      <c r="A3" s="486" t="s">
        <v>273</v>
      </c>
      <c r="B3" s="486"/>
      <c r="C3" s="486"/>
      <c r="D3" s="486"/>
      <c r="E3" s="486"/>
      <c r="F3" s="486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Z3" s="488"/>
      <c r="AA3" s="488"/>
      <c r="AB3" s="488"/>
      <c r="AC3" s="488"/>
      <c r="AD3" s="488"/>
      <c r="AE3" s="488"/>
      <c r="AF3" s="488"/>
      <c r="AG3" s="488"/>
      <c r="AH3" s="488"/>
      <c r="AI3" s="488"/>
      <c r="AJ3" s="488"/>
      <c r="AK3" s="488"/>
      <c r="AL3" s="488"/>
      <c r="AM3" s="488"/>
      <c r="AN3" s="488"/>
      <c r="AO3" s="488"/>
      <c r="AP3" s="488"/>
      <c r="AQ3" s="488"/>
      <c r="AR3" s="488"/>
      <c r="AS3" s="488"/>
      <c r="AT3" s="488"/>
      <c r="AU3" s="488"/>
      <c r="AV3" s="488"/>
      <c r="AW3" s="488"/>
      <c r="AX3" s="488"/>
      <c r="AY3" s="488"/>
      <c r="AZ3" s="488"/>
      <c r="BA3" s="488"/>
      <c r="BB3" s="488"/>
      <c r="BC3" s="488"/>
      <c r="BD3" s="488"/>
      <c r="BE3" s="488"/>
      <c r="BF3" s="488"/>
      <c r="BG3" s="488"/>
      <c r="BH3" s="488"/>
      <c r="BI3" s="488"/>
      <c r="BJ3" s="488"/>
      <c r="BK3" s="488"/>
      <c r="BL3" s="488"/>
      <c r="BM3" s="488"/>
      <c r="BN3" s="488"/>
      <c r="BO3" s="488"/>
      <c r="BP3" s="488"/>
      <c r="BQ3" s="488"/>
      <c r="BR3" s="488"/>
      <c r="BS3" s="488"/>
      <c r="BT3" s="488"/>
      <c r="BU3" s="488"/>
      <c r="BV3" s="488"/>
      <c r="BW3" s="488"/>
      <c r="BX3" s="488"/>
      <c r="BY3" s="488"/>
      <c r="BZ3" s="488"/>
      <c r="CA3" s="488"/>
      <c r="CB3" s="488"/>
      <c r="CC3" s="488"/>
      <c r="CD3" s="488"/>
      <c r="CE3" s="488"/>
      <c r="CF3" s="488"/>
      <c r="CG3" s="488"/>
      <c r="CH3" s="488"/>
      <c r="CI3" s="488"/>
      <c r="CJ3" s="488"/>
      <c r="CK3" s="488"/>
      <c r="CL3" s="488"/>
      <c r="CM3" s="488"/>
      <c r="CN3" s="488"/>
      <c r="CO3" s="488"/>
      <c r="CP3" s="488"/>
      <c r="CQ3" s="488"/>
      <c r="CR3" s="488"/>
      <c r="CS3" s="488"/>
      <c r="CT3" s="488"/>
      <c r="CU3" s="488"/>
      <c r="CV3" s="488"/>
      <c r="CW3" s="488"/>
      <c r="CX3" s="488"/>
      <c r="CY3" s="488"/>
      <c r="CZ3" s="488"/>
      <c r="DA3" s="488"/>
      <c r="DB3" s="488"/>
      <c r="DC3" s="488"/>
      <c r="DD3" s="488"/>
      <c r="DE3" s="488"/>
      <c r="DF3" s="488"/>
      <c r="DG3" s="488"/>
      <c r="DH3" s="488"/>
      <c r="DI3" s="488"/>
      <c r="DJ3" s="488"/>
      <c r="DK3" s="488"/>
      <c r="DL3" s="488"/>
      <c r="DM3" s="488"/>
      <c r="DN3" s="488"/>
      <c r="DO3" s="488"/>
      <c r="DP3" s="488"/>
      <c r="DQ3" s="488"/>
      <c r="DR3" s="488"/>
      <c r="DS3" s="488"/>
      <c r="DT3" s="488"/>
      <c r="DU3" s="488"/>
      <c r="DV3" s="488"/>
      <c r="DW3" s="488"/>
      <c r="DX3" s="488"/>
      <c r="DY3" s="488"/>
      <c r="DZ3" s="488"/>
      <c r="EA3" s="488"/>
      <c r="EB3" s="488"/>
      <c r="EC3" s="488"/>
      <c r="ED3" s="488"/>
      <c r="EE3" s="488"/>
      <c r="EF3" s="488"/>
      <c r="EG3" s="488"/>
      <c r="EH3" s="488"/>
      <c r="EI3" s="488"/>
      <c r="EJ3" s="488"/>
      <c r="EK3" s="488"/>
      <c r="EL3" s="488"/>
      <c r="EM3" s="488"/>
      <c r="EN3" s="488"/>
      <c r="EO3" s="488"/>
      <c r="EP3" s="488"/>
      <c r="EQ3" s="488"/>
      <c r="ER3" s="488"/>
      <c r="ES3" s="488"/>
      <c r="ET3" s="488"/>
      <c r="EU3" s="488"/>
      <c r="EV3" s="488"/>
      <c r="EW3" s="488"/>
      <c r="EX3" s="488"/>
      <c r="EY3" s="488"/>
      <c r="EZ3" s="488"/>
      <c r="FA3" s="488"/>
      <c r="FB3" s="488"/>
      <c r="FC3" s="488"/>
      <c r="FD3" s="488"/>
      <c r="FE3" s="488"/>
      <c r="FF3" s="488"/>
      <c r="FG3" s="488"/>
      <c r="FH3" s="488"/>
      <c r="FI3" s="488"/>
      <c r="FJ3" s="488"/>
      <c r="FK3" s="488"/>
      <c r="FL3" s="488"/>
      <c r="FM3" s="488"/>
      <c r="FN3" s="488"/>
      <c r="FO3" s="488"/>
      <c r="FP3" s="488"/>
      <c r="FQ3" s="488"/>
      <c r="FR3" s="488"/>
      <c r="FS3" s="488"/>
      <c r="FT3" s="488"/>
      <c r="FU3" s="488"/>
      <c r="FV3" s="488"/>
      <c r="FW3" s="488"/>
      <c r="FX3" s="488"/>
      <c r="FY3" s="488"/>
      <c r="FZ3" s="488"/>
      <c r="GA3" s="488"/>
      <c r="GB3" s="488"/>
      <c r="GC3" s="488"/>
      <c r="GD3" s="488"/>
      <c r="GE3" s="488"/>
      <c r="GF3" s="488"/>
      <c r="GG3" s="488"/>
      <c r="GH3" s="488"/>
      <c r="GI3" s="488"/>
      <c r="GJ3" s="488"/>
      <c r="GK3" s="488"/>
      <c r="GL3" s="488"/>
      <c r="GM3" s="488"/>
      <c r="GN3" s="488"/>
      <c r="GO3" s="488"/>
      <c r="GP3" s="488"/>
      <c r="GQ3" s="488"/>
      <c r="GR3" s="488"/>
      <c r="GS3" s="488"/>
      <c r="GT3" s="488"/>
      <c r="GU3" s="488"/>
      <c r="GV3" s="488"/>
      <c r="GW3" s="488"/>
      <c r="GX3" s="488"/>
      <c r="GY3" s="488"/>
      <c r="GZ3" s="488"/>
      <c r="HA3" s="488"/>
      <c r="HB3" s="488"/>
      <c r="HC3" s="488"/>
      <c r="HD3" s="488"/>
      <c r="HE3" s="488"/>
      <c r="HF3" s="488"/>
      <c r="HG3" s="488"/>
      <c r="HH3" s="488"/>
      <c r="HI3" s="488"/>
      <c r="HJ3" s="488"/>
      <c r="HK3" s="488"/>
      <c r="HL3" s="488"/>
      <c r="HM3" s="488"/>
      <c r="HN3" s="488"/>
      <c r="HO3" s="488"/>
      <c r="HP3" s="488"/>
      <c r="HQ3" s="488"/>
      <c r="HR3" s="488"/>
      <c r="HS3" s="488"/>
      <c r="HT3" s="488"/>
      <c r="HU3" s="488"/>
      <c r="HV3" s="488"/>
      <c r="HW3" s="488"/>
      <c r="HX3" s="488"/>
      <c r="HY3" s="488"/>
      <c r="HZ3" s="488"/>
      <c r="IA3" s="488"/>
      <c r="IB3" s="488"/>
      <c r="IC3" s="488"/>
      <c r="ID3" s="488"/>
      <c r="IE3" s="488"/>
      <c r="IF3" s="488"/>
      <c r="IG3" s="488"/>
      <c r="IH3" s="488"/>
      <c r="II3" s="488"/>
      <c r="IJ3" s="488"/>
      <c r="IK3" s="488"/>
      <c r="IL3" s="488"/>
      <c r="IM3" s="488"/>
      <c r="IN3" s="488"/>
      <c r="IO3" s="488"/>
      <c r="IP3" s="488"/>
      <c r="IQ3" s="488"/>
      <c r="IR3" s="488"/>
      <c r="IS3" s="488"/>
      <c r="IT3" s="488"/>
      <c r="IU3" s="488"/>
      <c r="IV3" s="488"/>
    </row>
    <row r="4" spans="1:256">
      <c r="A4" s="486" t="s">
        <v>237</v>
      </c>
      <c r="B4" s="486"/>
      <c r="C4" s="486"/>
      <c r="D4" s="486"/>
      <c r="E4" s="486"/>
      <c r="F4" s="486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  <c r="X4" s="488"/>
      <c r="Y4" s="488"/>
      <c r="Z4" s="488"/>
      <c r="AA4" s="488"/>
      <c r="AB4" s="488"/>
      <c r="AC4" s="488"/>
      <c r="AD4" s="488"/>
      <c r="AE4" s="488"/>
      <c r="AF4" s="488"/>
      <c r="AG4" s="488"/>
      <c r="AH4" s="488"/>
      <c r="AI4" s="488"/>
      <c r="AJ4" s="488"/>
      <c r="AK4" s="488"/>
      <c r="AL4" s="488"/>
      <c r="AM4" s="488"/>
      <c r="AN4" s="488"/>
      <c r="AO4" s="488"/>
      <c r="AP4" s="488"/>
      <c r="AQ4" s="488"/>
      <c r="AR4" s="488"/>
      <c r="AS4" s="488"/>
      <c r="AT4" s="488"/>
      <c r="AU4" s="488"/>
      <c r="AV4" s="488"/>
      <c r="AW4" s="488"/>
      <c r="AX4" s="488"/>
      <c r="AY4" s="488"/>
      <c r="AZ4" s="488"/>
      <c r="BA4" s="488"/>
      <c r="BB4" s="488"/>
      <c r="BC4" s="488"/>
      <c r="BD4" s="488"/>
      <c r="BE4" s="488"/>
      <c r="BF4" s="488"/>
      <c r="BG4" s="488"/>
      <c r="BH4" s="488"/>
      <c r="BI4" s="488"/>
      <c r="BJ4" s="488"/>
      <c r="BK4" s="488"/>
      <c r="BL4" s="488"/>
      <c r="BM4" s="488"/>
      <c r="BN4" s="488"/>
      <c r="BO4" s="488"/>
      <c r="BP4" s="488"/>
      <c r="BQ4" s="488"/>
      <c r="BR4" s="488"/>
      <c r="BS4" s="488"/>
      <c r="BT4" s="488"/>
      <c r="BU4" s="488"/>
      <c r="BV4" s="488"/>
      <c r="BW4" s="488"/>
      <c r="BX4" s="488"/>
      <c r="BY4" s="488"/>
      <c r="BZ4" s="488"/>
      <c r="CA4" s="488"/>
      <c r="CB4" s="488"/>
      <c r="CC4" s="488"/>
      <c r="CD4" s="488"/>
      <c r="CE4" s="488"/>
      <c r="CF4" s="488"/>
      <c r="CG4" s="488"/>
      <c r="CH4" s="488"/>
      <c r="CI4" s="488"/>
      <c r="CJ4" s="488"/>
      <c r="CK4" s="488"/>
      <c r="CL4" s="488"/>
      <c r="CM4" s="488"/>
      <c r="CN4" s="488"/>
      <c r="CO4" s="488"/>
      <c r="CP4" s="488"/>
      <c r="CQ4" s="488"/>
      <c r="CR4" s="488"/>
      <c r="CS4" s="488"/>
      <c r="CT4" s="488"/>
      <c r="CU4" s="488"/>
      <c r="CV4" s="488"/>
      <c r="CW4" s="488"/>
      <c r="CX4" s="488"/>
      <c r="CY4" s="488"/>
      <c r="CZ4" s="488"/>
      <c r="DA4" s="488"/>
      <c r="DB4" s="488"/>
      <c r="DC4" s="488"/>
      <c r="DD4" s="488"/>
      <c r="DE4" s="488"/>
      <c r="DF4" s="488"/>
      <c r="DG4" s="488"/>
      <c r="DH4" s="488"/>
      <c r="DI4" s="488"/>
      <c r="DJ4" s="488"/>
      <c r="DK4" s="488"/>
      <c r="DL4" s="488"/>
      <c r="DM4" s="488"/>
      <c r="DN4" s="488"/>
      <c r="DO4" s="488"/>
      <c r="DP4" s="488"/>
      <c r="DQ4" s="488"/>
      <c r="DR4" s="488"/>
      <c r="DS4" s="488"/>
      <c r="DT4" s="488"/>
      <c r="DU4" s="488"/>
      <c r="DV4" s="488"/>
      <c r="DW4" s="488"/>
      <c r="DX4" s="488"/>
      <c r="DY4" s="488"/>
      <c r="DZ4" s="488"/>
      <c r="EA4" s="488"/>
      <c r="EB4" s="488"/>
      <c r="EC4" s="488"/>
      <c r="ED4" s="488"/>
      <c r="EE4" s="488"/>
      <c r="EF4" s="488"/>
      <c r="EG4" s="488"/>
      <c r="EH4" s="488"/>
      <c r="EI4" s="488"/>
      <c r="EJ4" s="488"/>
      <c r="EK4" s="488"/>
      <c r="EL4" s="488"/>
      <c r="EM4" s="488"/>
      <c r="EN4" s="488"/>
      <c r="EO4" s="488"/>
      <c r="EP4" s="488"/>
      <c r="EQ4" s="488"/>
      <c r="ER4" s="488"/>
      <c r="ES4" s="488"/>
      <c r="ET4" s="488"/>
      <c r="EU4" s="488"/>
      <c r="EV4" s="488"/>
      <c r="EW4" s="488"/>
      <c r="EX4" s="488"/>
      <c r="EY4" s="488"/>
      <c r="EZ4" s="488"/>
      <c r="FA4" s="488"/>
      <c r="FB4" s="488"/>
      <c r="FC4" s="488"/>
      <c r="FD4" s="488"/>
      <c r="FE4" s="488"/>
      <c r="FF4" s="488"/>
      <c r="FG4" s="488"/>
      <c r="FH4" s="488"/>
      <c r="FI4" s="488"/>
      <c r="FJ4" s="488"/>
      <c r="FK4" s="488"/>
      <c r="FL4" s="488"/>
      <c r="FM4" s="488"/>
      <c r="FN4" s="488"/>
      <c r="FO4" s="488"/>
      <c r="FP4" s="488"/>
      <c r="FQ4" s="488"/>
      <c r="FR4" s="488"/>
      <c r="FS4" s="488"/>
      <c r="FT4" s="488"/>
      <c r="FU4" s="488"/>
      <c r="FV4" s="488"/>
      <c r="FW4" s="488"/>
      <c r="FX4" s="488"/>
      <c r="FY4" s="488"/>
      <c r="FZ4" s="488"/>
      <c r="GA4" s="488"/>
      <c r="GB4" s="488"/>
      <c r="GC4" s="488"/>
      <c r="GD4" s="488"/>
      <c r="GE4" s="488"/>
      <c r="GF4" s="488"/>
      <c r="GG4" s="488"/>
      <c r="GH4" s="488"/>
      <c r="GI4" s="488"/>
      <c r="GJ4" s="488"/>
      <c r="GK4" s="488"/>
      <c r="GL4" s="488"/>
      <c r="GM4" s="488"/>
      <c r="GN4" s="488"/>
      <c r="GO4" s="488"/>
      <c r="GP4" s="488"/>
      <c r="GQ4" s="488"/>
      <c r="GR4" s="488"/>
      <c r="GS4" s="488"/>
      <c r="GT4" s="488"/>
      <c r="GU4" s="488"/>
      <c r="GV4" s="488"/>
      <c r="GW4" s="488"/>
      <c r="GX4" s="488"/>
      <c r="GY4" s="488"/>
      <c r="GZ4" s="488"/>
      <c r="HA4" s="488"/>
      <c r="HB4" s="488"/>
      <c r="HC4" s="488"/>
      <c r="HD4" s="488"/>
      <c r="HE4" s="488"/>
      <c r="HF4" s="488"/>
      <c r="HG4" s="488"/>
      <c r="HH4" s="488"/>
      <c r="HI4" s="488"/>
      <c r="HJ4" s="488"/>
      <c r="HK4" s="488"/>
      <c r="HL4" s="488"/>
      <c r="HM4" s="488"/>
      <c r="HN4" s="488"/>
      <c r="HO4" s="488"/>
      <c r="HP4" s="488"/>
      <c r="HQ4" s="488"/>
      <c r="HR4" s="488"/>
      <c r="HS4" s="488"/>
      <c r="HT4" s="488"/>
      <c r="HU4" s="488"/>
      <c r="HV4" s="488"/>
      <c r="HW4" s="488"/>
      <c r="HX4" s="488"/>
      <c r="HY4" s="488"/>
      <c r="HZ4" s="488"/>
      <c r="IA4" s="488"/>
      <c r="IB4" s="488"/>
      <c r="IC4" s="488"/>
      <c r="ID4" s="488"/>
      <c r="IE4" s="488"/>
      <c r="IF4" s="488"/>
      <c r="IG4" s="488"/>
      <c r="IH4" s="488"/>
      <c r="II4" s="488"/>
      <c r="IJ4" s="488"/>
      <c r="IK4" s="488"/>
      <c r="IL4" s="488"/>
      <c r="IM4" s="488"/>
      <c r="IN4" s="488"/>
      <c r="IO4" s="488"/>
      <c r="IP4" s="488"/>
      <c r="IQ4" s="488"/>
      <c r="IR4" s="488"/>
      <c r="IS4" s="488"/>
      <c r="IT4" s="488"/>
      <c r="IU4" s="488"/>
      <c r="IV4" s="488"/>
    </row>
    <row r="5" spans="1:256">
      <c r="A5" s="489"/>
      <c r="B5" s="489"/>
      <c r="C5" s="489"/>
      <c r="D5" s="489"/>
      <c r="E5" s="489"/>
    </row>
    <row r="6" spans="1:256">
      <c r="A6" s="490"/>
      <c r="B6" s="491"/>
      <c r="C6" s="491"/>
      <c r="D6" s="491"/>
      <c r="E6" s="490"/>
    </row>
    <row r="7" spans="1:256">
      <c r="A7" s="467" t="s">
        <v>3</v>
      </c>
      <c r="B7" s="392">
        <v>2015</v>
      </c>
      <c r="C7" s="393">
        <v>2016</v>
      </c>
      <c r="D7" s="394"/>
      <c r="E7" s="393" t="s">
        <v>238</v>
      </c>
      <c r="F7" s="394"/>
    </row>
    <row r="8" spans="1:256" ht="22.5">
      <c r="A8" s="492"/>
      <c r="B8" s="398" t="s">
        <v>239</v>
      </c>
      <c r="C8" s="399" t="s">
        <v>240</v>
      </c>
      <c r="D8" s="399" t="s">
        <v>239</v>
      </c>
      <c r="E8" s="399" t="s">
        <v>241</v>
      </c>
      <c r="F8" s="399" t="s">
        <v>12</v>
      </c>
    </row>
    <row r="9" spans="1:256">
      <c r="A9" s="493"/>
      <c r="B9" s="494"/>
      <c r="C9" s="494"/>
      <c r="D9" s="494"/>
      <c r="E9" s="493"/>
      <c r="F9" s="495"/>
    </row>
    <row r="10" spans="1:256" ht="13.5">
      <c r="A10" s="496" t="s">
        <v>14</v>
      </c>
      <c r="B10" s="497">
        <f>SUM(B11:B16)</f>
        <v>1935869819.8299999</v>
      </c>
      <c r="C10" s="497">
        <f t="shared" ref="C10:D10" si="0">SUM(C11:C16)</f>
        <v>2429719910.9300003</v>
      </c>
      <c r="D10" s="497">
        <f t="shared" si="0"/>
        <v>2240260289.0799999</v>
      </c>
      <c r="E10" s="498">
        <f t="shared" ref="E10:E16" si="1">D10-C10</f>
        <v>-189459621.85000038</v>
      </c>
      <c r="F10" s="499">
        <f t="shared" ref="F10:F16" si="2">(D10*100/C10)-100</f>
        <v>-7.7975910308724679</v>
      </c>
    </row>
    <row r="11" spans="1:256" ht="27" customHeight="1">
      <c r="A11" s="500" t="s">
        <v>274</v>
      </c>
      <c r="B11" s="501">
        <v>188653139.40000001</v>
      </c>
      <c r="C11" s="501">
        <v>181630130.44</v>
      </c>
      <c r="D11" s="501">
        <v>225891764.72</v>
      </c>
      <c r="E11" s="502">
        <f t="shared" si="1"/>
        <v>44261634.280000001</v>
      </c>
      <c r="F11" s="503">
        <f t="shared" si="2"/>
        <v>24.369103393129734</v>
      </c>
      <c r="G11" s="504"/>
      <c r="H11" s="505"/>
    </row>
    <row r="12" spans="1:256" ht="27" customHeight="1">
      <c r="A12" s="500" t="s">
        <v>275</v>
      </c>
      <c r="B12" s="501">
        <v>707997138.26999998</v>
      </c>
      <c r="C12" s="501">
        <v>419181039.06</v>
      </c>
      <c r="D12" s="501">
        <v>456988283.45999998</v>
      </c>
      <c r="E12" s="502">
        <f t="shared" si="1"/>
        <v>37807244.399999976</v>
      </c>
      <c r="F12" s="503">
        <f t="shared" si="2"/>
        <v>9.0193116761152936</v>
      </c>
      <c r="G12" s="504"/>
      <c r="H12" s="505"/>
    </row>
    <row r="13" spans="1:256" ht="27" customHeight="1">
      <c r="A13" s="500" t="s">
        <v>276</v>
      </c>
      <c r="B13" s="501">
        <v>215283773.22999999</v>
      </c>
      <c r="C13" s="501">
        <v>567882726.41999996</v>
      </c>
      <c r="D13" s="501">
        <v>637992328.59000003</v>
      </c>
      <c r="E13" s="502">
        <f t="shared" si="1"/>
        <v>70109602.170000076</v>
      </c>
      <c r="F13" s="503">
        <f t="shared" si="2"/>
        <v>12.345788823685353</v>
      </c>
      <c r="G13" s="504"/>
      <c r="H13" s="505"/>
    </row>
    <row r="14" spans="1:256" ht="27" customHeight="1">
      <c r="A14" s="500" t="s">
        <v>277</v>
      </c>
      <c r="B14" s="501">
        <v>101760810.18000001</v>
      </c>
      <c r="C14" s="501">
        <v>382034736.95999998</v>
      </c>
      <c r="D14" s="501">
        <v>364150706.06999999</v>
      </c>
      <c r="E14" s="502">
        <f t="shared" si="1"/>
        <v>-17884030.889999986</v>
      </c>
      <c r="F14" s="503">
        <f t="shared" si="2"/>
        <v>-4.6812577914537883</v>
      </c>
      <c r="G14" s="504"/>
      <c r="H14" s="505"/>
    </row>
    <row r="15" spans="1:256" ht="27" customHeight="1">
      <c r="A15" s="500" t="s">
        <v>278</v>
      </c>
      <c r="B15" s="501">
        <v>286312938.87</v>
      </c>
      <c r="C15" s="501">
        <v>302327008.26999998</v>
      </c>
      <c r="D15" s="501">
        <v>335112225.16000003</v>
      </c>
      <c r="E15" s="502">
        <f t="shared" si="1"/>
        <v>32785216.890000045</v>
      </c>
      <c r="F15" s="503">
        <f t="shared" si="2"/>
        <v>10.84428978992193</v>
      </c>
      <c r="G15" s="504"/>
      <c r="H15" s="505"/>
    </row>
    <row r="16" spans="1:256" ht="27" customHeight="1">
      <c r="A16" s="500" t="s">
        <v>279</v>
      </c>
      <c r="B16" s="501">
        <v>435862019.88</v>
      </c>
      <c r="C16" s="501">
        <v>576664269.77999997</v>
      </c>
      <c r="D16" s="501">
        <v>220124981.08000001</v>
      </c>
      <c r="E16" s="502">
        <f t="shared" si="1"/>
        <v>-356539288.69999993</v>
      </c>
      <c r="F16" s="503">
        <f t="shared" si="2"/>
        <v>-61.827879302461611</v>
      </c>
      <c r="G16" s="504"/>
      <c r="H16" s="505"/>
    </row>
    <row r="17" spans="1:256">
      <c r="A17" s="506"/>
      <c r="B17" s="507"/>
      <c r="C17" s="507"/>
      <c r="D17" s="507"/>
      <c r="E17" s="508"/>
      <c r="F17" s="509"/>
      <c r="G17" s="504"/>
      <c r="H17" s="505"/>
    </row>
    <row r="18" spans="1:256">
      <c r="A18" s="510"/>
      <c r="B18" s="511"/>
      <c r="C18" s="511"/>
      <c r="D18" s="511"/>
      <c r="E18" s="512"/>
      <c r="F18" s="513"/>
      <c r="G18" s="504"/>
      <c r="H18" s="505"/>
    </row>
    <row r="20" spans="1:256">
      <c r="A20" s="486" t="s">
        <v>280</v>
      </c>
      <c r="B20" s="486"/>
      <c r="C20" s="486"/>
      <c r="D20" s="486"/>
      <c r="E20" s="486"/>
    </row>
    <row r="21" spans="1:256">
      <c r="A21" s="486" t="s">
        <v>272</v>
      </c>
      <c r="B21" s="486"/>
      <c r="C21" s="486"/>
      <c r="D21" s="486"/>
      <c r="E21" s="486"/>
      <c r="F21" s="488"/>
      <c r="G21" s="488"/>
      <c r="H21" s="488"/>
      <c r="I21" s="488"/>
      <c r="J21" s="488"/>
      <c r="K21" s="488"/>
      <c r="L21" s="488"/>
      <c r="M21" s="488"/>
      <c r="N21" s="488"/>
      <c r="O21" s="488"/>
      <c r="P21" s="488"/>
      <c r="Q21" s="488"/>
      <c r="R21" s="488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8"/>
      <c r="AV21" s="488"/>
      <c r="AW21" s="488"/>
      <c r="AX21" s="488"/>
      <c r="AY21" s="488"/>
      <c r="AZ21" s="488"/>
      <c r="BA21" s="488"/>
      <c r="BB21" s="488"/>
      <c r="BC21" s="488"/>
      <c r="BD21" s="488"/>
      <c r="BE21" s="488"/>
      <c r="BF21" s="488"/>
      <c r="BG21" s="488"/>
      <c r="BH21" s="488"/>
      <c r="BI21" s="488"/>
      <c r="BJ21" s="488"/>
      <c r="BK21" s="488"/>
      <c r="BL21" s="488"/>
      <c r="BM21" s="488"/>
      <c r="BN21" s="488"/>
      <c r="BO21" s="488"/>
      <c r="BP21" s="488"/>
      <c r="BQ21" s="488"/>
      <c r="BR21" s="488"/>
      <c r="BS21" s="488"/>
      <c r="BT21" s="488"/>
      <c r="BU21" s="488"/>
      <c r="BV21" s="488"/>
      <c r="BW21" s="488"/>
      <c r="BX21" s="488"/>
      <c r="BY21" s="488"/>
      <c r="BZ21" s="488"/>
      <c r="CA21" s="488"/>
      <c r="CB21" s="488"/>
      <c r="CC21" s="488"/>
      <c r="CD21" s="488"/>
      <c r="CE21" s="488"/>
      <c r="CF21" s="488"/>
      <c r="CG21" s="488"/>
      <c r="CH21" s="488"/>
      <c r="CI21" s="488"/>
      <c r="CJ21" s="488"/>
      <c r="CK21" s="488"/>
      <c r="CL21" s="488"/>
      <c r="CM21" s="488"/>
      <c r="CN21" s="488"/>
      <c r="CO21" s="488"/>
      <c r="CP21" s="488"/>
      <c r="CQ21" s="488"/>
      <c r="CR21" s="488"/>
      <c r="CS21" s="488"/>
      <c r="CT21" s="488"/>
      <c r="CU21" s="488"/>
      <c r="CV21" s="488"/>
      <c r="CW21" s="488"/>
      <c r="CX21" s="488"/>
      <c r="CY21" s="488"/>
      <c r="CZ21" s="488"/>
      <c r="DA21" s="488"/>
      <c r="DB21" s="488"/>
      <c r="DC21" s="488"/>
      <c r="DD21" s="488"/>
      <c r="DE21" s="488"/>
      <c r="DF21" s="488"/>
      <c r="DG21" s="488"/>
      <c r="DH21" s="488"/>
      <c r="DI21" s="488"/>
      <c r="DJ21" s="488"/>
      <c r="DK21" s="488"/>
      <c r="DL21" s="488"/>
      <c r="DM21" s="488"/>
      <c r="DN21" s="488"/>
      <c r="DO21" s="488"/>
      <c r="DP21" s="488"/>
      <c r="DQ21" s="488"/>
      <c r="DR21" s="488"/>
      <c r="DS21" s="488"/>
      <c r="DT21" s="488"/>
      <c r="DU21" s="488"/>
      <c r="DV21" s="488"/>
      <c r="DW21" s="488"/>
      <c r="DX21" s="488"/>
      <c r="DY21" s="488"/>
      <c r="DZ21" s="488"/>
      <c r="EA21" s="488"/>
      <c r="EB21" s="488"/>
      <c r="EC21" s="488"/>
      <c r="ED21" s="488"/>
      <c r="EE21" s="488"/>
      <c r="EF21" s="488"/>
      <c r="EG21" s="488"/>
      <c r="EH21" s="488"/>
      <c r="EI21" s="488"/>
      <c r="EJ21" s="488"/>
      <c r="EK21" s="488"/>
      <c r="EL21" s="488"/>
      <c r="EM21" s="488"/>
      <c r="EN21" s="488"/>
      <c r="EO21" s="488"/>
      <c r="EP21" s="488"/>
      <c r="EQ21" s="488"/>
      <c r="ER21" s="488"/>
      <c r="ES21" s="488"/>
      <c r="ET21" s="488"/>
      <c r="EU21" s="488"/>
      <c r="EV21" s="488"/>
      <c r="EW21" s="488"/>
      <c r="EX21" s="488"/>
      <c r="EY21" s="488"/>
      <c r="EZ21" s="488"/>
      <c r="FA21" s="488"/>
      <c r="FB21" s="488"/>
      <c r="FC21" s="488"/>
      <c r="FD21" s="488"/>
      <c r="FE21" s="488"/>
      <c r="FF21" s="488"/>
      <c r="FG21" s="488"/>
      <c r="FH21" s="488"/>
      <c r="FI21" s="488"/>
      <c r="FJ21" s="488"/>
      <c r="FK21" s="488"/>
      <c r="FL21" s="488"/>
      <c r="FM21" s="488"/>
      <c r="FN21" s="488"/>
      <c r="FO21" s="488"/>
      <c r="FP21" s="488"/>
      <c r="FQ21" s="488"/>
      <c r="FR21" s="488"/>
      <c r="FS21" s="488"/>
      <c r="FT21" s="488"/>
      <c r="FU21" s="488"/>
      <c r="FV21" s="488"/>
      <c r="FW21" s="488"/>
      <c r="FX21" s="488"/>
      <c r="FY21" s="488"/>
      <c r="FZ21" s="488"/>
      <c r="GA21" s="488"/>
      <c r="GB21" s="488"/>
      <c r="GC21" s="488"/>
      <c r="GD21" s="488"/>
      <c r="GE21" s="488"/>
      <c r="GF21" s="488"/>
      <c r="GG21" s="488"/>
      <c r="GH21" s="488"/>
      <c r="GI21" s="488"/>
      <c r="GJ21" s="488"/>
      <c r="GK21" s="488"/>
      <c r="GL21" s="488"/>
      <c r="GM21" s="488"/>
      <c r="GN21" s="488"/>
      <c r="GO21" s="488"/>
      <c r="GP21" s="488"/>
      <c r="GQ21" s="488"/>
      <c r="GR21" s="488"/>
      <c r="GS21" s="488"/>
      <c r="GT21" s="488"/>
      <c r="GU21" s="488"/>
      <c r="GV21" s="488"/>
      <c r="GW21" s="488"/>
      <c r="GX21" s="488"/>
      <c r="GY21" s="488"/>
      <c r="GZ21" s="488"/>
      <c r="HA21" s="488"/>
      <c r="HB21" s="488"/>
      <c r="HC21" s="488"/>
      <c r="HD21" s="488"/>
      <c r="HE21" s="488"/>
      <c r="HF21" s="488"/>
      <c r="HG21" s="488"/>
      <c r="HH21" s="488"/>
      <c r="HI21" s="488"/>
      <c r="HJ21" s="488"/>
      <c r="HK21" s="488"/>
      <c r="HL21" s="488"/>
      <c r="HM21" s="488"/>
      <c r="HN21" s="488"/>
      <c r="HO21" s="488"/>
      <c r="HP21" s="488"/>
      <c r="HQ21" s="488"/>
      <c r="HR21" s="488"/>
      <c r="HS21" s="488"/>
      <c r="HT21" s="488"/>
      <c r="HU21" s="488"/>
      <c r="HV21" s="488"/>
      <c r="HW21" s="488"/>
      <c r="HX21" s="488"/>
      <c r="HY21" s="488"/>
      <c r="HZ21" s="488"/>
      <c r="IA21" s="488"/>
      <c r="IB21" s="488"/>
      <c r="IC21" s="488"/>
      <c r="ID21" s="488"/>
      <c r="IE21" s="488"/>
      <c r="IF21" s="488"/>
      <c r="IG21" s="488"/>
      <c r="IH21" s="488"/>
      <c r="II21" s="488"/>
      <c r="IJ21" s="488"/>
      <c r="IK21" s="488"/>
      <c r="IL21" s="488"/>
      <c r="IM21" s="488"/>
      <c r="IN21" s="488"/>
      <c r="IO21" s="488"/>
      <c r="IP21" s="488"/>
      <c r="IQ21" s="488"/>
      <c r="IR21" s="488"/>
      <c r="IS21" s="488"/>
      <c r="IT21" s="488"/>
      <c r="IU21" s="488"/>
      <c r="IV21" s="488"/>
    </row>
    <row r="22" spans="1:256">
      <c r="A22" s="486" t="s">
        <v>281</v>
      </c>
      <c r="B22" s="486"/>
      <c r="C22" s="486"/>
      <c r="D22" s="486"/>
      <c r="E22" s="486"/>
      <c r="F22" s="486"/>
      <c r="G22" s="488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8"/>
      <c r="AV22" s="488"/>
      <c r="AW22" s="488"/>
      <c r="AX22" s="488"/>
      <c r="AY22" s="488"/>
      <c r="AZ22" s="488"/>
      <c r="BA22" s="488"/>
      <c r="BB22" s="488"/>
      <c r="BC22" s="488"/>
      <c r="BD22" s="488"/>
      <c r="BE22" s="488"/>
      <c r="BF22" s="488"/>
      <c r="BG22" s="488"/>
      <c r="BH22" s="488"/>
      <c r="BI22" s="488"/>
      <c r="BJ22" s="488"/>
      <c r="BK22" s="488"/>
      <c r="BL22" s="488"/>
      <c r="BM22" s="488"/>
      <c r="BN22" s="488"/>
      <c r="BO22" s="488"/>
      <c r="BP22" s="488"/>
      <c r="BQ22" s="488"/>
      <c r="BR22" s="488"/>
      <c r="BS22" s="488"/>
      <c r="BT22" s="488"/>
      <c r="BU22" s="488"/>
      <c r="BV22" s="488"/>
      <c r="BW22" s="488"/>
      <c r="BX22" s="488"/>
      <c r="BY22" s="488"/>
      <c r="BZ22" s="488"/>
      <c r="CA22" s="488"/>
      <c r="CB22" s="488"/>
      <c r="CC22" s="488"/>
      <c r="CD22" s="488"/>
      <c r="CE22" s="488"/>
      <c r="CF22" s="488"/>
      <c r="CG22" s="488"/>
      <c r="CH22" s="488"/>
      <c r="CI22" s="488"/>
      <c r="CJ22" s="488"/>
      <c r="CK22" s="488"/>
      <c r="CL22" s="488"/>
      <c r="CM22" s="488"/>
      <c r="CN22" s="488"/>
      <c r="CO22" s="488"/>
      <c r="CP22" s="488"/>
      <c r="CQ22" s="488"/>
      <c r="CR22" s="488"/>
      <c r="CS22" s="488"/>
      <c r="CT22" s="488"/>
      <c r="CU22" s="488"/>
      <c r="CV22" s="488"/>
      <c r="CW22" s="488"/>
      <c r="CX22" s="488"/>
      <c r="CY22" s="488"/>
      <c r="CZ22" s="488"/>
      <c r="DA22" s="488"/>
      <c r="DB22" s="488"/>
      <c r="DC22" s="488"/>
      <c r="DD22" s="488"/>
      <c r="DE22" s="488"/>
      <c r="DF22" s="488"/>
      <c r="DG22" s="488"/>
      <c r="DH22" s="488"/>
      <c r="DI22" s="488"/>
      <c r="DJ22" s="488"/>
      <c r="DK22" s="488"/>
      <c r="DL22" s="488"/>
      <c r="DM22" s="488"/>
      <c r="DN22" s="488"/>
      <c r="DO22" s="488"/>
      <c r="DP22" s="488"/>
      <c r="DQ22" s="488"/>
      <c r="DR22" s="488"/>
      <c r="DS22" s="488"/>
      <c r="DT22" s="488"/>
      <c r="DU22" s="488"/>
      <c r="DV22" s="488"/>
      <c r="DW22" s="488"/>
      <c r="DX22" s="488"/>
      <c r="DY22" s="488"/>
      <c r="DZ22" s="488"/>
      <c r="EA22" s="488"/>
      <c r="EB22" s="488"/>
      <c r="EC22" s="488"/>
      <c r="ED22" s="488"/>
      <c r="EE22" s="488"/>
      <c r="EF22" s="488"/>
      <c r="EG22" s="488"/>
      <c r="EH22" s="488"/>
      <c r="EI22" s="488"/>
      <c r="EJ22" s="488"/>
      <c r="EK22" s="488"/>
      <c r="EL22" s="488"/>
      <c r="EM22" s="488"/>
      <c r="EN22" s="488"/>
      <c r="EO22" s="488"/>
      <c r="EP22" s="488"/>
      <c r="EQ22" s="488"/>
      <c r="ER22" s="488"/>
      <c r="ES22" s="488"/>
      <c r="ET22" s="488"/>
      <c r="EU22" s="488"/>
      <c r="EV22" s="488"/>
      <c r="EW22" s="488"/>
      <c r="EX22" s="488"/>
      <c r="EY22" s="488"/>
      <c r="EZ22" s="488"/>
      <c r="FA22" s="488"/>
      <c r="FB22" s="488"/>
      <c r="FC22" s="488"/>
      <c r="FD22" s="488"/>
      <c r="FE22" s="488"/>
      <c r="FF22" s="488"/>
      <c r="FG22" s="488"/>
      <c r="FH22" s="488"/>
      <c r="FI22" s="488"/>
      <c r="FJ22" s="488"/>
      <c r="FK22" s="488"/>
      <c r="FL22" s="488"/>
      <c r="FM22" s="488"/>
      <c r="FN22" s="488"/>
      <c r="FO22" s="488"/>
      <c r="FP22" s="488"/>
      <c r="FQ22" s="488"/>
      <c r="FR22" s="488"/>
      <c r="FS22" s="488"/>
      <c r="FT22" s="488"/>
      <c r="FU22" s="488"/>
      <c r="FV22" s="488"/>
      <c r="FW22" s="488"/>
      <c r="FX22" s="488"/>
      <c r="FY22" s="488"/>
      <c r="FZ22" s="488"/>
      <c r="GA22" s="488"/>
      <c r="GB22" s="488"/>
      <c r="GC22" s="488"/>
      <c r="GD22" s="488"/>
      <c r="GE22" s="488"/>
      <c r="GF22" s="488"/>
      <c r="GG22" s="488"/>
      <c r="GH22" s="488"/>
      <c r="GI22" s="488"/>
      <c r="GJ22" s="488"/>
      <c r="GK22" s="488"/>
      <c r="GL22" s="488"/>
      <c r="GM22" s="488"/>
      <c r="GN22" s="488"/>
      <c r="GO22" s="488"/>
      <c r="GP22" s="488"/>
      <c r="GQ22" s="488"/>
      <c r="GR22" s="488"/>
      <c r="GS22" s="488"/>
      <c r="GT22" s="488"/>
      <c r="GU22" s="488"/>
      <c r="GV22" s="488"/>
      <c r="GW22" s="488"/>
      <c r="GX22" s="488"/>
      <c r="GY22" s="488"/>
      <c r="GZ22" s="488"/>
      <c r="HA22" s="488"/>
      <c r="HB22" s="488"/>
      <c r="HC22" s="488"/>
      <c r="HD22" s="488"/>
      <c r="HE22" s="488"/>
      <c r="HF22" s="488"/>
      <c r="HG22" s="488"/>
      <c r="HH22" s="488"/>
      <c r="HI22" s="488"/>
      <c r="HJ22" s="488"/>
      <c r="HK22" s="488"/>
      <c r="HL22" s="488"/>
      <c r="HM22" s="488"/>
      <c r="HN22" s="488"/>
      <c r="HO22" s="488"/>
      <c r="HP22" s="488"/>
      <c r="HQ22" s="488"/>
      <c r="HR22" s="488"/>
      <c r="HS22" s="488"/>
      <c r="HT22" s="488"/>
      <c r="HU22" s="488"/>
      <c r="HV22" s="488"/>
      <c r="HW22" s="488"/>
      <c r="HX22" s="488"/>
      <c r="HY22" s="488"/>
      <c r="HZ22" s="488"/>
      <c r="IA22" s="488"/>
      <c r="IB22" s="488"/>
      <c r="IC22" s="488"/>
      <c r="ID22" s="488"/>
      <c r="IE22" s="488"/>
      <c r="IF22" s="488"/>
      <c r="IG22" s="488"/>
      <c r="IH22" s="488"/>
      <c r="II22" s="488"/>
      <c r="IJ22" s="488"/>
      <c r="IK22" s="488"/>
      <c r="IL22" s="488"/>
      <c r="IM22" s="488"/>
      <c r="IN22" s="488"/>
      <c r="IO22" s="488"/>
      <c r="IP22" s="488"/>
      <c r="IQ22" s="488"/>
      <c r="IR22" s="488"/>
      <c r="IS22" s="488"/>
      <c r="IT22" s="488"/>
      <c r="IU22" s="488"/>
      <c r="IV22" s="488"/>
    </row>
    <row r="23" spans="1:256">
      <c r="A23" s="486" t="s">
        <v>237</v>
      </c>
      <c r="B23" s="486"/>
      <c r="C23" s="486"/>
      <c r="D23" s="486"/>
      <c r="E23" s="486"/>
      <c r="F23" s="486"/>
      <c r="G23" s="488"/>
      <c r="H23" s="488"/>
      <c r="I23" s="488"/>
      <c r="J23" s="488"/>
      <c r="K23" s="488"/>
      <c r="L23" s="488"/>
      <c r="M23" s="488"/>
      <c r="N23" s="488"/>
      <c r="O23" s="488"/>
      <c r="P23" s="488"/>
      <c r="Q23" s="488"/>
      <c r="R23" s="488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8"/>
      <c r="AV23" s="488"/>
      <c r="AW23" s="488"/>
      <c r="AX23" s="488"/>
      <c r="AY23" s="488"/>
      <c r="AZ23" s="488"/>
      <c r="BA23" s="488"/>
      <c r="BB23" s="488"/>
      <c r="BC23" s="488"/>
      <c r="BD23" s="488"/>
      <c r="BE23" s="488"/>
      <c r="BF23" s="488"/>
      <c r="BG23" s="488"/>
      <c r="BH23" s="488"/>
      <c r="BI23" s="488"/>
      <c r="BJ23" s="488"/>
      <c r="BK23" s="488"/>
      <c r="BL23" s="488"/>
      <c r="BM23" s="488"/>
      <c r="BN23" s="488"/>
      <c r="BO23" s="488"/>
      <c r="BP23" s="488"/>
      <c r="BQ23" s="488"/>
      <c r="BR23" s="488"/>
      <c r="BS23" s="488"/>
      <c r="BT23" s="488"/>
      <c r="BU23" s="488"/>
      <c r="BV23" s="488"/>
      <c r="BW23" s="488"/>
      <c r="BX23" s="488"/>
      <c r="BY23" s="488"/>
      <c r="BZ23" s="488"/>
      <c r="CA23" s="488"/>
      <c r="CB23" s="488"/>
      <c r="CC23" s="488"/>
      <c r="CD23" s="488"/>
      <c r="CE23" s="488"/>
      <c r="CF23" s="488"/>
      <c r="CG23" s="488"/>
      <c r="CH23" s="488"/>
      <c r="CI23" s="488"/>
      <c r="CJ23" s="488"/>
      <c r="CK23" s="488"/>
      <c r="CL23" s="488"/>
      <c r="CM23" s="488"/>
      <c r="CN23" s="488"/>
      <c r="CO23" s="488"/>
      <c r="CP23" s="488"/>
      <c r="CQ23" s="488"/>
      <c r="CR23" s="488"/>
      <c r="CS23" s="488"/>
      <c r="CT23" s="488"/>
      <c r="CU23" s="488"/>
      <c r="CV23" s="488"/>
      <c r="CW23" s="488"/>
      <c r="CX23" s="488"/>
      <c r="CY23" s="488"/>
      <c r="CZ23" s="488"/>
      <c r="DA23" s="488"/>
      <c r="DB23" s="488"/>
      <c r="DC23" s="488"/>
      <c r="DD23" s="488"/>
      <c r="DE23" s="488"/>
      <c r="DF23" s="488"/>
      <c r="DG23" s="488"/>
      <c r="DH23" s="488"/>
      <c r="DI23" s="488"/>
      <c r="DJ23" s="488"/>
      <c r="DK23" s="488"/>
      <c r="DL23" s="488"/>
      <c r="DM23" s="488"/>
      <c r="DN23" s="488"/>
      <c r="DO23" s="488"/>
      <c r="DP23" s="488"/>
      <c r="DQ23" s="488"/>
      <c r="DR23" s="488"/>
      <c r="DS23" s="488"/>
      <c r="DT23" s="488"/>
      <c r="DU23" s="488"/>
      <c r="DV23" s="488"/>
      <c r="DW23" s="488"/>
      <c r="DX23" s="488"/>
      <c r="DY23" s="488"/>
      <c r="DZ23" s="488"/>
      <c r="EA23" s="488"/>
      <c r="EB23" s="488"/>
      <c r="EC23" s="488"/>
      <c r="ED23" s="488"/>
      <c r="EE23" s="488"/>
      <c r="EF23" s="488"/>
      <c r="EG23" s="488"/>
      <c r="EH23" s="488"/>
      <c r="EI23" s="488"/>
      <c r="EJ23" s="488"/>
      <c r="EK23" s="488"/>
      <c r="EL23" s="488"/>
      <c r="EM23" s="488"/>
      <c r="EN23" s="488"/>
      <c r="EO23" s="488"/>
      <c r="EP23" s="488"/>
      <c r="EQ23" s="488"/>
      <c r="ER23" s="488"/>
      <c r="ES23" s="488"/>
      <c r="ET23" s="488"/>
      <c r="EU23" s="488"/>
      <c r="EV23" s="488"/>
      <c r="EW23" s="488"/>
      <c r="EX23" s="488"/>
      <c r="EY23" s="488"/>
      <c r="EZ23" s="488"/>
      <c r="FA23" s="488"/>
      <c r="FB23" s="488"/>
      <c r="FC23" s="488"/>
      <c r="FD23" s="488"/>
      <c r="FE23" s="488"/>
      <c r="FF23" s="488"/>
      <c r="FG23" s="488"/>
      <c r="FH23" s="488"/>
      <c r="FI23" s="488"/>
      <c r="FJ23" s="488"/>
      <c r="FK23" s="488"/>
      <c r="FL23" s="488"/>
      <c r="FM23" s="488"/>
      <c r="FN23" s="488"/>
      <c r="FO23" s="488"/>
      <c r="FP23" s="488"/>
      <c r="FQ23" s="488"/>
      <c r="FR23" s="488"/>
      <c r="FS23" s="488"/>
      <c r="FT23" s="488"/>
      <c r="FU23" s="488"/>
      <c r="FV23" s="488"/>
      <c r="FW23" s="488"/>
      <c r="FX23" s="488"/>
      <c r="FY23" s="488"/>
      <c r="FZ23" s="488"/>
      <c r="GA23" s="488"/>
      <c r="GB23" s="488"/>
      <c r="GC23" s="488"/>
      <c r="GD23" s="488"/>
      <c r="GE23" s="488"/>
      <c r="GF23" s="488"/>
      <c r="GG23" s="488"/>
      <c r="GH23" s="488"/>
      <c r="GI23" s="488"/>
      <c r="GJ23" s="488"/>
      <c r="GK23" s="488"/>
      <c r="GL23" s="488"/>
      <c r="GM23" s="488"/>
      <c r="GN23" s="488"/>
      <c r="GO23" s="488"/>
      <c r="GP23" s="488"/>
      <c r="GQ23" s="488"/>
      <c r="GR23" s="488"/>
      <c r="GS23" s="488"/>
      <c r="GT23" s="488"/>
      <c r="GU23" s="488"/>
      <c r="GV23" s="488"/>
      <c r="GW23" s="488"/>
      <c r="GX23" s="488"/>
      <c r="GY23" s="488"/>
      <c r="GZ23" s="488"/>
      <c r="HA23" s="488"/>
      <c r="HB23" s="488"/>
      <c r="HC23" s="488"/>
      <c r="HD23" s="488"/>
      <c r="HE23" s="488"/>
      <c r="HF23" s="488"/>
      <c r="HG23" s="488"/>
      <c r="HH23" s="488"/>
      <c r="HI23" s="488"/>
      <c r="HJ23" s="488"/>
      <c r="HK23" s="488"/>
      <c r="HL23" s="488"/>
      <c r="HM23" s="488"/>
      <c r="HN23" s="488"/>
      <c r="HO23" s="488"/>
      <c r="HP23" s="488"/>
      <c r="HQ23" s="488"/>
      <c r="HR23" s="488"/>
      <c r="HS23" s="488"/>
      <c r="HT23" s="488"/>
      <c r="HU23" s="488"/>
      <c r="HV23" s="488"/>
      <c r="HW23" s="488"/>
      <c r="HX23" s="488"/>
      <c r="HY23" s="488"/>
      <c r="HZ23" s="488"/>
      <c r="IA23" s="488"/>
      <c r="IB23" s="488"/>
      <c r="IC23" s="488"/>
      <c r="ID23" s="488"/>
      <c r="IE23" s="488"/>
      <c r="IF23" s="488"/>
      <c r="IG23" s="488"/>
      <c r="IH23" s="488"/>
      <c r="II23" s="488"/>
      <c r="IJ23" s="488"/>
      <c r="IK23" s="488"/>
      <c r="IL23" s="488"/>
      <c r="IM23" s="488"/>
      <c r="IN23" s="488"/>
      <c r="IO23" s="488"/>
      <c r="IP23" s="488"/>
      <c r="IQ23" s="488"/>
      <c r="IR23" s="488"/>
      <c r="IS23" s="488"/>
      <c r="IT23" s="488"/>
      <c r="IU23" s="488"/>
      <c r="IV23" s="488"/>
    </row>
    <row r="24" spans="1:256">
      <c r="A24" s="514"/>
      <c r="B24" s="514"/>
      <c r="C24" s="515"/>
      <c r="D24" s="515"/>
    </row>
    <row r="25" spans="1:256">
      <c r="A25" s="467" t="s">
        <v>3</v>
      </c>
      <c r="B25" s="392">
        <v>2015</v>
      </c>
      <c r="C25" s="393">
        <v>2016</v>
      </c>
      <c r="D25" s="394"/>
      <c r="E25" s="393" t="s">
        <v>238</v>
      </c>
      <c r="F25" s="394"/>
    </row>
    <row r="26" spans="1:256" ht="22.5">
      <c r="A26" s="492"/>
      <c r="B26" s="398" t="s">
        <v>239</v>
      </c>
      <c r="C26" s="399" t="s">
        <v>240</v>
      </c>
      <c r="D26" s="399" t="s">
        <v>239</v>
      </c>
      <c r="E26" s="399" t="s">
        <v>241</v>
      </c>
      <c r="F26" s="399" t="s">
        <v>12</v>
      </c>
    </row>
    <row r="27" spans="1:256">
      <c r="A27" s="493"/>
      <c r="B27" s="494"/>
      <c r="C27" s="494"/>
      <c r="D27" s="494"/>
      <c r="E27" s="493"/>
      <c r="F27" s="495"/>
    </row>
    <row r="28" spans="1:256" ht="13.5">
      <c r="A28" s="496" t="s">
        <v>14</v>
      </c>
      <c r="B28" s="497">
        <f>SUM(B29:B35)</f>
        <v>3313674560.9899998</v>
      </c>
      <c r="C28" s="497">
        <f t="shared" ref="C28:D28" si="3">SUM(C29:C35)</f>
        <v>8957800931.9300003</v>
      </c>
      <c r="D28" s="497">
        <f t="shared" si="3"/>
        <v>6513731033.75</v>
      </c>
      <c r="E28" s="516">
        <f t="shared" ref="E28:E35" si="4">D28-C28</f>
        <v>-2444069898.1800003</v>
      </c>
      <c r="F28" s="517">
        <f t="shared" ref="F28:F35" si="5">(D28*100/C28)-100</f>
        <v>-27.284262250884979</v>
      </c>
    </row>
    <row r="29" spans="1:256">
      <c r="A29" s="500" t="s">
        <v>282</v>
      </c>
      <c r="B29" s="501">
        <v>124529419.38</v>
      </c>
      <c r="C29" s="501">
        <v>4124784.32</v>
      </c>
      <c r="D29" s="501">
        <v>230343362.34</v>
      </c>
      <c r="E29" s="502">
        <f t="shared" si="4"/>
        <v>226218578.02000001</v>
      </c>
      <c r="F29" s="503">
        <f t="shared" si="5"/>
        <v>5484.3734961637947</v>
      </c>
      <c r="G29" s="504"/>
      <c r="H29" s="505"/>
    </row>
    <row r="30" spans="1:256">
      <c r="A30" s="500" t="s">
        <v>283</v>
      </c>
      <c r="B30" s="501">
        <v>349444323.98000002</v>
      </c>
      <c r="C30" s="501">
        <v>166244824.75</v>
      </c>
      <c r="D30" s="501">
        <v>616270535.38999999</v>
      </c>
      <c r="E30" s="502">
        <f t="shared" si="4"/>
        <v>450025710.63999999</v>
      </c>
      <c r="F30" s="503">
        <f t="shared" si="5"/>
        <v>270.7005835019234</v>
      </c>
      <c r="G30" s="504"/>
      <c r="H30" s="505"/>
    </row>
    <row r="31" spans="1:256">
      <c r="A31" s="500" t="s">
        <v>284</v>
      </c>
      <c r="B31" s="501">
        <v>1300392280.8599999</v>
      </c>
      <c r="C31" s="501">
        <v>1628077615.74</v>
      </c>
      <c r="D31" s="501">
        <v>1006466126.8099999</v>
      </c>
      <c r="E31" s="502">
        <f t="shared" si="4"/>
        <v>-621611488.93000007</v>
      </c>
      <c r="F31" s="503">
        <f t="shared" si="5"/>
        <v>-38.180703605304643</v>
      </c>
      <c r="G31" s="504"/>
      <c r="H31" s="505"/>
    </row>
    <row r="32" spans="1:256">
      <c r="A32" s="500" t="s">
        <v>285</v>
      </c>
      <c r="B32" s="501">
        <v>230433353.97</v>
      </c>
      <c r="C32" s="501">
        <v>61218574.950000003</v>
      </c>
      <c r="D32" s="501">
        <v>414177254.35000002</v>
      </c>
      <c r="E32" s="502">
        <f t="shared" si="4"/>
        <v>352958679.40000004</v>
      </c>
      <c r="F32" s="503">
        <f t="shared" si="5"/>
        <v>576.55487682991225</v>
      </c>
      <c r="G32" s="504"/>
      <c r="H32" s="505"/>
    </row>
    <row r="33" spans="1:256">
      <c r="A33" s="500" t="s">
        <v>286</v>
      </c>
      <c r="B33" s="501">
        <v>1214534685.5899999</v>
      </c>
      <c r="C33" s="501">
        <v>6975715939.6300001</v>
      </c>
      <c r="D33" s="501">
        <v>4143311541.3600001</v>
      </c>
      <c r="E33" s="502">
        <f t="shared" si="4"/>
        <v>-2832404398.27</v>
      </c>
      <c r="F33" s="503">
        <f t="shared" si="5"/>
        <v>-40.60378064104821</v>
      </c>
      <c r="G33" s="504"/>
      <c r="H33" s="505"/>
    </row>
    <row r="34" spans="1:256">
      <c r="A34" s="500" t="s">
        <v>287</v>
      </c>
      <c r="B34" s="501">
        <v>78129496.659999996</v>
      </c>
      <c r="C34" s="501">
        <v>113920134.62</v>
      </c>
      <c r="D34" s="501">
        <v>94013057.75</v>
      </c>
      <c r="E34" s="502">
        <f t="shared" si="4"/>
        <v>-19907076.870000005</v>
      </c>
      <c r="F34" s="503">
        <f t="shared" si="5"/>
        <v>-17.474590366666476</v>
      </c>
      <c r="G34" s="504"/>
      <c r="H34" s="505"/>
    </row>
    <row r="35" spans="1:256">
      <c r="A35" s="500" t="s">
        <v>288</v>
      </c>
      <c r="B35" s="501">
        <v>16211000.550000001</v>
      </c>
      <c r="C35" s="501">
        <v>8499057.9199999999</v>
      </c>
      <c r="D35" s="501">
        <v>9149155.75</v>
      </c>
      <c r="E35" s="502">
        <f t="shared" si="4"/>
        <v>650097.83000000007</v>
      </c>
      <c r="F35" s="503">
        <f t="shared" si="5"/>
        <v>7.6490575322494152</v>
      </c>
      <c r="G35" s="504"/>
      <c r="H35" s="505"/>
    </row>
    <row r="36" spans="1:256">
      <c r="A36" s="518"/>
      <c r="B36" s="518"/>
      <c r="C36" s="519"/>
      <c r="D36" s="520"/>
      <c r="E36" s="520"/>
      <c r="F36" s="520"/>
    </row>
    <row r="38" spans="1:256">
      <c r="A38" s="487"/>
      <c r="B38" s="487"/>
      <c r="C38" s="487"/>
    </row>
    <row r="39" spans="1:256">
      <c r="A39" s="521"/>
      <c r="B39" s="521"/>
      <c r="C39" s="521"/>
      <c r="D39" s="521"/>
      <c r="E39" s="521"/>
    </row>
    <row r="40" spans="1:256">
      <c r="A40" s="486" t="s">
        <v>280</v>
      </c>
      <c r="B40" s="486"/>
      <c r="C40" s="486"/>
      <c r="D40" s="486"/>
      <c r="E40" s="486"/>
    </row>
    <row r="41" spans="1:256">
      <c r="A41" s="486" t="s">
        <v>272</v>
      </c>
      <c r="B41" s="486"/>
      <c r="C41" s="486"/>
      <c r="D41" s="486"/>
      <c r="E41" s="486"/>
      <c r="F41" s="488"/>
      <c r="G41" s="488"/>
      <c r="H41" s="488"/>
      <c r="I41" s="488"/>
      <c r="J41" s="488"/>
      <c r="K41" s="488"/>
      <c r="L41" s="488"/>
      <c r="M41" s="488"/>
      <c r="N41" s="488"/>
      <c r="O41" s="488"/>
      <c r="P41" s="488"/>
      <c r="Q41" s="488"/>
      <c r="R41" s="488"/>
      <c r="S41" s="488"/>
      <c r="T41" s="488"/>
      <c r="U41" s="488"/>
      <c r="V41" s="488"/>
      <c r="W41" s="488"/>
      <c r="X41" s="488"/>
      <c r="Y41" s="488"/>
      <c r="Z41" s="488"/>
      <c r="AA41" s="488"/>
      <c r="AB41" s="488"/>
      <c r="AC41" s="488"/>
      <c r="AD41" s="488"/>
      <c r="AE41" s="488"/>
      <c r="AF41" s="488"/>
      <c r="AG41" s="488"/>
      <c r="AH41" s="488"/>
      <c r="AI41" s="488"/>
      <c r="AJ41" s="488"/>
      <c r="AK41" s="488"/>
      <c r="AL41" s="488"/>
      <c r="AM41" s="488"/>
      <c r="AN41" s="488"/>
      <c r="AO41" s="488"/>
      <c r="AP41" s="488"/>
      <c r="AQ41" s="488"/>
      <c r="AR41" s="488"/>
      <c r="AS41" s="488"/>
      <c r="AT41" s="488"/>
      <c r="AU41" s="488"/>
      <c r="AV41" s="488"/>
      <c r="AW41" s="488"/>
      <c r="AX41" s="488"/>
      <c r="AY41" s="488"/>
      <c r="AZ41" s="488"/>
      <c r="BA41" s="488"/>
      <c r="BB41" s="488"/>
      <c r="BC41" s="488"/>
      <c r="BD41" s="488"/>
      <c r="BE41" s="488"/>
      <c r="BF41" s="488"/>
      <c r="BG41" s="488"/>
      <c r="BH41" s="488"/>
      <c r="BI41" s="488"/>
      <c r="BJ41" s="488"/>
      <c r="BK41" s="488"/>
      <c r="BL41" s="488"/>
      <c r="BM41" s="488"/>
      <c r="BN41" s="488"/>
      <c r="BO41" s="488"/>
      <c r="BP41" s="488"/>
      <c r="BQ41" s="488"/>
      <c r="BR41" s="488"/>
      <c r="BS41" s="488"/>
      <c r="BT41" s="488"/>
      <c r="BU41" s="488"/>
      <c r="BV41" s="488"/>
      <c r="BW41" s="488"/>
      <c r="BX41" s="488"/>
      <c r="BY41" s="488"/>
      <c r="BZ41" s="488"/>
      <c r="CA41" s="488"/>
      <c r="CB41" s="488"/>
      <c r="CC41" s="488"/>
      <c r="CD41" s="488"/>
      <c r="CE41" s="488"/>
      <c r="CF41" s="488"/>
      <c r="CG41" s="488"/>
      <c r="CH41" s="488"/>
      <c r="CI41" s="488"/>
      <c r="CJ41" s="488"/>
      <c r="CK41" s="488"/>
      <c r="CL41" s="488"/>
      <c r="CM41" s="488"/>
      <c r="CN41" s="488"/>
      <c r="CO41" s="488"/>
      <c r="CP41" s="488"/>
      <c r="CQ41" s="488"/>
      <c r="CR41" s="488"/>
      <c r="CS41" s="488"/>
      <c r="CT41" s="488"/>
      <c r="CU41" s="488"/>
      <c r="CV41" s="488"/>
      <c r="CW41" s="488"/>
      <c r="CX41" s="488"/>
      <c r="CY41" s="488"/>
      <c r="CZ41" s="488"/>
      <c r="DA41" s="488"/>
      <c r="DB41" s="488"/>
      <c r="DC41" s="488"/>
      <c r="DD41" s="488"/>
      <c r="DE41" s="488"/>
      <c r="DF41" s="488"/>
      <c r="DG41" s="488"/>
      <c r="DH41" s="488"/>
      <c r="DI41" s="488"/>
      <c r="DJ41" s="488"/>
      <c r="DK41" s="488"/>
      <c r="DL41" s="488"/>
      <c r="DM41" s="488"/>
      <c r="DN41" s="488"/>
      <c r="DO41" s="488"/>
      <c r="DP41" s="488"/>
      <c r="DQ41" s="488"/>
      <c r="DR41" s="488"/>
      <c r="DS41" s="488"/>
      <c r="DT41" s="488"/>
      <c r="DU41" s="488"/>
      <c r="DV41" s="488"/>
      <c r="DW41" s="488"/>
      <c r="DX41" s="488"/>
      <c r="DY41" s="488"/>
      <c r="DZ41" s="488"/>
      <c r="EA41" s="488"/>
      <c r="EB41" s="488"/>
      <c r="EC41" s="488"/>
      <c r="ED41" s="488"/>
      <c r="EE41" s="488"/>
      <c r="EF41" s="488"/>
      <c r="EG41" s="488"/>
      <c r="EH41" s="488"/>
      <c r="EI41" s="488"/>
      <c r="EJ41" s="488"/>
      <c r="EK41" s="488"/>
      <c r="EL41" s="488"/>
      <c r="EM41" s="488"/>
      <c r="EN41" s="488"/>
      <c r="EO41" s="488"/>
      <c r="EP41" s="488"/>
      <c r="EQ41" s="488"/>
      <c r="ER41" s="488"/>
      <c r="ES41" s="488"/>
      <c r="ET41" s="488"/>
      <c r="EU41" s="488"/>
      <c r="EV41" s="488"/>
      <c r="EW41" s="488"/>
      <c r="EX41" s="488"/>
      <c r="EY41" s="488"/>
      <c r="EZ41" s="488"/>
      <c r="FA41" s="488"/>
      <c r="FB41" s="488"/>
      <c r="FC41" s="488"/>
      <c r="FD41" s="488"/>
      <c r="FE41" s="488"/>
      <c r="FF41" s="488"/>
      <c r="FG41" s="488"/>
      <c r="FH41" s="488"/>
      <c r="FI41" s="488"/>
      <c r="FJ41" s="488"/>
      <c r="FK41" s="488"/>
      <c r="FL41" s="488"/>
      <c r="FM41" s="488"/>
      <c r="FN41" s="488"/>
      <c r="FO41" s="488"/>
      <c r="FP41" s="488"/>
      <c r="FQ41" s="488"/>
      <c r="FR41" s="488"/>
      <c r="FS41" s="488"/>
      <c r="FT41" s="488"/>
      <c r="FU41" s="488"/>
      <c r="FV41" s="488"/>
      <c r="FW41" s="488"/>
      <c r="FX41" s="488"/>
      <c r="FY41" s="488"/>
      <c r="FZ41" s="488"/>
      <c r="GA41" s="488"/>
      <c r="GB41" s="488"/>
      <c r="GC41" s="488"/>
      <c r="GD41" s="488"/>
      <c r="GE41" s="488"/>
      <c r="GF41" s="488"/>
      <c r="GG41" s="488"/>
      <c r="GH41" s="488"/>
      <c r="GI41" s="488"/>
      <c r="GJ41" s="488"/>
      <c r="GK41" s="488"/>
      <c r="GL41" s="488"/>
      <c r="GM41" s="488"/>
      <c r="GN41" s="488"/>
      <c r="GO41" s="488"/>
      <c r="GP41" s="488"/>
      <c r="GQ41" s="488"/>
      <c r="GR41" s="488"/>
      <c r="GS41" s="488"/>
      <c r="GT41" s="488"/>
      <c r="GU41" s="488"/>
      <c r="GV41" s="488"/>
      <c r="GW41" s="488"/>
      <c r="GX41" s="488"/>
      <c r="GY41" s="488"/>
      <c r="GZ41" s="488"/>
      <c r="HA41" s="488"/>
      <c r="HB41" s="488"/>
      <c r="HC41" s="488"/>
      <c r="HD41" s="488"/>
      <c r="HE41" s="488"/>
      <c r="HF41" s="488"/>
      <c r="HG41" s="488"/>
      <c r="HH41" s="488"/>
      <c r="HI41" s="488"/>
      <c r="HJ41" s="488"/>
      <c r="HK41" s="488"/>
      <c r="HL41" s="488"/>
      <c r="HM41" s="488"/>
      <c r="HN41" s="488"/>
      <c r="HO41" s="488"/>
      <c r="HP41" s="488"/>
      <c r="HQ41" s="488"/>
      <c r="HR41" s="488"/>
      <c r="HS41" s="488"/>
      <c r="HT41" s="488"/>
      <c r="HU41" s="488"/>
      <c r="HV41" s="488"/>
      <c r="HW41" s="488"/>
      <c r="HX41" s="488"/>
      <c r="HY41" s="488"/>
      <c r="HZ41" s="488"/>
      <c r="IA41" s="488"/>
      <c r="IB41" s="488"/>
      <c r="IC41" s="488"/>
      <c r="ID41" s="488"/>
      <c r="IE41" s="488"/>
      <c r="IF41" s="488"/>
      <c r="IG41" s="488"/>
      <c r="IH41" s="488"/>
      <c r="II41" s="488"/>
      <c r="IJ41" s="488"/>
      <c r="IK41" s="488"/>
      <c r="IL41" s="488"/>
      <c r="IM41" s="488"/>
      <c r="IN41" s="488"/>
      <c r="IO41" s="488"/>
      <c r="IP41" s="488"/>
      <c r="IQ41" s="488"/>
      <c r="IR41" s="488"/>
      <c r="IS41" s="488"/>
      <c r="IT41" s="488"/>
      <c r="IU41" s="488"/>
      <c r="IV41" s="488"/>
    </row>
    <row r="42" spans="1:256" ht="12.75" customHeight="1">
      <c r="A42" s="486" t="s">
        <v>289</v>
      </c>
      <c r="B42" s="486"/>
      <c r="C42" s="486"/>
      <c r="D42" s="486"/>
      <c r="E42" s="486"/>
      <c r="F42" s="486"/>
      <c r="G42" s="488"/>
      <c r="H42" s="488"/>
      <c r="I42" s="488"/>
      <c r="J42" s="488"/>
      <c r="K42" s="488"/>
      <c r="L42" s="488"/>
      <c r="M42" s="488"/>
      <c r="N42" s="488"/>
      <c r="O42" s="488"/>
      <c r="P42" s="488"/>
      <c r="Q42" s="488"/>
      <c r="R42" s="488"/>
      <c r="S42" s="488"/>
      <c r="T42" s="488"/>
      <c r="U42" s="488"/>
      <c r="V42" s="488"/>
      <c r="W42" s="488"/>
      <c r="X42" s="488"/>
      <c r="Y42" s="488"/>
      <c r="Z42" s="488"/>
      <c r="AA42" s="488"/>
      <c r="AB42" s="488"/>
      <c r="AC42" s="488"/>
      <c r="AD42" s="488"/>
      <c r="AE42" s="488"/>
      <c r="AF42" s="488"/>
      <c r="AG42" s="488"/>
      <c r="AH42" s="488"/>
      <c r="AI42" s="488"/>
      <c r="AJ42" s="488"/>
      <c r="AK42" s="488"/>
      <c r="AL42" s="488"/>
      <c r="AM42" s="488"/>
      <c r="AN42" s="488"/>
      <c r="AO42" s="488"/>
      <c r="AP42" s="488"/>
      <c r="AQ42" s="488"/>
      <c r="AR42" s="488"/>
      <c r="AS42" s="488"/>
      <c r="AT42" s="488"/>
      <c r="AU42" s="488"/>
      <c r="AV42" s="488"/>
      <c r="AW42" s="488"/>
      <c r="AX42" s="488"/>
      <c r="AY42" s="488"/>
      <c r="AZ42" s="488"/>
      <c r="BA42" s="488"/>
      <c r="BB42" s="488"/>
      <c r="BC42" s="488"/>
      <c r="BD42" s="488"/>
      <c r="BE42" s="488"/>
      <c r="BF42" s="488"/>
      <c r="BG42" s="488"/>
      <c r="BH42" s="488"/>
      <c r="BI42" s="488"/>
      <c r="BJ42" s="488"/>
      <c r="BK42" s="488"/>
      <c r="BL42" s="488"/>
      <c r="BM42" s="488"/>
      <c r="BN42" s="488"/>
      <c r="BO42" s="488"/>
      <c r="BP42" s="488"/>
      <c r="BQ42" s="488"/>
      <c r="BR42" s="488"/>
      <c r="BS42" s="488"/>
      <c r="BT42" s="488"/>
      <c r="BU42" s="488"/>
      <c r="BV42" s="488"/>
      <c r="BW42" s="488"/>
      <c r="BX42" s="488"/>
      <c r="BY42" s="488"/>
      <c r="BZ42" s="488"/>
      <c r="CA42" s="488"/>
      <c r="CB42" s="488"/>
      <c r="CC42" s="488"/>
      <c r="CD42" s="488"/>
      <c r="CE42" s="488"/>
      <c r="CF42" s="488"/>
      <c r="CG42" s="488"/>
      <c r="CH42" s="488"/>
      <c r="CI42" s="488"/>
      <c r="CJ42" s="488"/>
      <c r="CK42" s="488"/>
      <c r="CL42" s="488"/>
      <c r="CM42" s="488"/>
      <c r="CN42" s="488"/>
      <c r="CO42" s="488"/>
      <c r="CP42" s="488"/>
      <c r="CQ42" s="488"/>
      <c r="CR42" s="488"/>
      <c r="CS42" s="488"/>
      <c r="CT42" s="488"/>
      <c r="CU42" s="488"/>
      <c r="CV42" s="488"/>
      <c r="CW42" s="488"/>
      <c r="CX42" s="488"/>
      <c r="CY42" s="488"/>
      <c r="CZ42" s="488"/>
      <c r="DA42" s="488"/>
      <c r="DB42" s="488"/>
      <c r="DC42" s="488"/>
      <c r="DD42" s="488"/>
      <c r="DE42" s="488"/>
      <c r="DF42" s="488"/>
      <c r="DG42" s="488"/>
      <c r="DH42" s="488"/>
      <c r="DI42" s="488"/>
      <c r="DJ42" s="488"/>
      <c r="DK42" s="488"/>
      <c r="DL42" s="488"/>
      <c r="DM42" s="488"/>
      <c r="DN42" s="488"/>
      <c r="DO42" s="488"/>
      <c r="DP42" s="488"/>
      <c r="DQ42" s="488"/>
      <c r="DR42" s="488"/>
      <c r="DS42" s="488"/>
      <c r="DT42" s="488"/>
      <c r="DU42" s="488"/>
      <c r="DV42" s="488"/>
      <c r="DW42" s="488"/>
      <c r="DX42" s="488"/>
      <c r="DY42" s="488"/>
      <c r="DZ42" s="488"/>
      <c r="EA42" s="488"/>
      <c r="EB42" s="488"/>
      <c r="EC42" s="488"/>
      <c r="ED42" s="488"/>
      <c r="EE42" s="488"/>
      <c r="EF42" s="488"/>
      <c r="EG42" s="488"/>
      <c r="EH42" s="488"/>
      <c r="EI42" s="488"/>
      <c r="EJ42" s="488"/>
      <c r="EK42" s="488"/>
      <c r="EL42" s="488"/>
      <c r="EM42" s="488"/>
      <c r="EN42" s="488"/>
      <c r="EO42" s="488"/>
      <c r="EP42" s="488"/>
      <c r="EQ42" s="488"/>
      <c r="ER42" s="488"/>
      <c r="ES42" s="488"/>
      <c r="ET42" s="488"/>
      <c r="EU42" s="488"/>
      <c r="EV42" s="488"/>
      <c r="EW42" s="488"/>
      <c r="EX42" s="488"/>
      <c r="EY42" s="488"/>
      <c r="EZ42" s="488"/>
      <c r="FA42" s="488"/>
      <c r="FB42" s="488"/>
      <c r="FC42" s="488"/>
      <c r="FD42" s="488"/>
      <c r="FE42" s="488"/>
      <c r="FF42" s="488"/>
      <c r="FG42" s="488"/>
      <c r="FH42" s="488"/>
      <c r="FI42" s="488"/>
      <c r="FJ42" s="488"/>
      <c r="FK42" s="488"/>
      <c r="FL42" s="488"/>
      <c r="FM42" s="488"/>
      <c r="FN42" s="488"/>
      <c r="FO42" s="488"/>
      <c r="FP42" s="488"/>
      <c r="FQ42" s="488"/>
      <c r="FR42" s="488"/>
      <c r="FS42" s="488"/>
      <c r="FT42" s="488"/>
      <c r="FU42" s="488"/>
      <c r="FV42" s="488"/>
      <c r="FW42" s="488"/>
      <c r="FX42" s="488"/>
      <c r="FY42" s="488"/>
      <c r="FZ42" s="488"/>
      <c r="GA42" s="488"/>
      <c r="GB42" s="488"/>
      <c r="GC42" s="488"/>
      <c r="GD42" s="488"/>
      <c r="GE42" s="488"/>
      <c r="GF42" s="488"/>
      <c r="GG42" s="488"/>
      <c r="GH42" s="488"/>
      <c r="GI42" s="488"/>
      <c r="GJ42" s="488"/>
      <c r="GK42" s="488"/>
      <c r="GL42" s="488"/>
      <c r="GM42" s="488"/>
      <c r="GN42" s="488"/>
      <c r="GO42" s="488"/>
      <c r="GP42" s="488"/>
      <c r="GQ42" s="488"/>
      <c r="GR42" s="488"/>
      <c r="GS42" s="488"/>
      <c r="GT42" s="488"/>
      <c r="GU42" s="488"/>
      <c r="GV42" s="488"/>
      <c r="GW42" s="488"/>
      <c r="GX42" s="488"/>
      <c r="GY42" s="488"/>
      <c r="GZ42" s="488"/>
      <c r="HA42" s="488"/>
      <c r="HB42" s="488"/>
      <c r="HC42" s="488"/>
      <c r="HD42" s="488"/>
      <c r="HE42" s="488"/>
      <c r="HF42" s="488"/>
      <c r="HG42" s="488"/>
      <c r="HH42" s="488"/>
      <c r="HI42" s="488"/>
      <c r="HJ42" s="488"/>
      <c r="HK42" s="488"/>
      <c r="HL42" s="488"/>
      <c r="HM42" s="488"/>
      <c r="HN42" s="488"/>
      <c r="HO42" s="488"/>
      <c r="HP42" s="488"/>
      <c r="HQ42" s="488"/>
      <c r="HR42" s="488"/>
      <c r="HS42" s="488"/>
      <c r="HT42" s="488"/>
      <c r="HU42" s="488"/>
      <c r="HV42" s="488"/>
      <c r="HW42" s="488"/>
      <c r="HX42" s="488"/>
      <c r="HY42" s="488"/>
      <c r="HZ42" s="488"/>
      <c r="IA42" s="488"/>
      <c r="IB42" s="488"/>
      <c r="IC42" s="488"/>
      <c r="ID42" s="488"/>
      <c r="IE42" s="488"/>
      <c r="IF42" s="488"/>
      <c r="IG42" s="488"/>
      <c r="IH42" s="488"/>
      <c r="II42" s="488"/>
      <c r="IJ42" s="488"/>
      <c r="IK42" s="488"/>
      <c r="IL42" s="488"/>
      <c r="IM42" s="488"/>
      <c r="IN42" s="488"/>
      <c r="IO42" s="488"/>
      <c r="IP42" s="488"/>
      <c r="IQ42" s="488"/>
      <c r="IR42" s="488"/>
      <c r="IS42" s="488"/>
      <c r="IT42" s="488"/>
      <c r="IU42" s="488"/>
      <c r="IV42" s="488"/>
    </row>
    <row r="43" spans="1:256">
      <c r="A43" s="486" t="s">
        <v>256</v>
      </c>
      <c r="B43" s="486"/>
      <c r="C43" s="486"/>
      <c r="D43" s="486"/>
      <c r="E43" s="486"/>
      <c r="F43" s="486"/>
      <c r="G43" s="488"/>
      <c r="H43" s="488"/>
      <c r="I43" s="488"/>
      <c r="J43" s="488"/>
      <c r="K43" s="488"/>
      <c r="L43" s="488"/>
      <c r="M43" s="488"/>
      <c r="N43" s="488"/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Y43" s="488"/>
      <c r="Z43" s="488"/>
      <c r="AA43" s="488"/>
      <c r="AB43" s="488"/>
      <c r="AC43" s="488"/>
      <c r="AD43" s="488"/>
      <c r="AE43" s="488"/>
      <c r="AF43" s="488"/>
      <c r="AG43" s="488"/>
      <c r="AH43" s="488"/>
      <c r="AI43" s="488"/>
      <c r="AJ43" s="488"/>
      <c r="AK43" s="488"/>
      <c r="AL43" s="488"/>
      <c r="AM43" s="488"/>
      <c r="AN43" s="488"/>
      <c r="AO43" s="488"/>
      <c r="AP43" s="488"/>
      <c r="AQ43" s="488"/>
      <c r="AR43" s="488"/>
      <c r="AS43" s="488"/>
      <c r="AT43" s="488"/>
      <c r="AU43" s="488"/>
      <c r="AV43" s="488"/>
      <c r="AW43" s="488"/>
      <c r="AX43" s="488"/>
      <c r="AY43" s="488"/>
      <c r="AZ43" s="488"/>
      <c r="BA43" s="488"/>
      <c r="BB43" s="488"/>
      <c r="BC43" s="488"/>
      <c r="BD43" s="488"/>
      <c r="BE43" s="488"/>
      <c r="BF43" s="488"/>
      <c r="BG43" s="488"/>
      <c r="BH43" s="488"/>
      <c r="BI43" s="488"/>
      <c r="BJ43" s="488"/>
      <c r="BK43" s="488"/>
      <c r="BL43" s="488"/>
      <c r="BM43" s="488"/>
      <c r="BN43" s="488"/>
      <c r="BO43" s="488"/>
      <c r="BP43" s="488"/>
      <c r="BQ43" s="488"/>
      <c r="BR43" s="488"/>
      <c r="BS43" s="488"/>
      <c r="BT43" s="488"/>
      <c r="BU43" s="488"/>
      <c r="BV43" s="488"/>
      <c r="BW43" s="488"/>
      <c r="BX43" s="488"/>
      <c r="BY43" s="488"/>
      <c r="BZ43" s="488"/>
      <c r="CA43" s="488"/>
      <c r="CB43" s="488"/>
      <c r="CC43" s="488"/>
      <c r="CD43" s="488"/>
      <c r="CE43" s="488"/>
      <c r="CF43" s="488"/>
      <c r="CG43" s="488"/>
      <c r="CH43" s="488"/>
      <c r="CI43" s="488"/>
      <c r="CJ43" s="488"/>
      <c r="CK43" s="488"/>
      <c r="CL43" s="488"/>
      <c r="CM43" s="488"/>
      <c r="CN43" s="488"/>
      <c r="CO43" s="488"/>
      <c r="CP43" s="488"/>
      <c r="CQ43" s="488"/>
      <c r="CR43" s="488"/>
      <c r="CS43" s="488"/>
      <c r="CT43" s="488"/>
      <c r="CU43" s="488"/>
      <c r="CV43" s="488"/>
      <c r="CW43" s="488"/>
      <c r="CX43" s="488"/>
      <c r="CY43" s="488"/>
      <c r="CZ43" s="488"/>
      <c r="DA43" s="488"/>
      <c r="DB43" s="488"/>
      <c r="DC43" s="488"/>
      <c r="DD43" s="488"/>
      <c r="DE43" s="488"/>
      <c r="DF43" s="488"/>
      <c r="DG43" s="488"/>
      <c r="DH43" s="488"/>
      <c r="DI43" s="488"/>
      <c r="DJ43" s="488"/>
      <c r="DK43" s="488"/>
      <c r="DL43" s="488"/>
      <c r="DM43" s="488"/>
      <c r="DN43" s="488"/>
      <c r="DO43" s="488"/>
      <c r="DP43" s="488"/>
      <c r="DQ43" s="488"/>
      <c r="DR43" s="488"/>
      <c r="DS43" s="488"/>
      <c r="DT43" s="488"/>
      <c r="DU43" s="488"/>
      <c r="DV43" s="488"/>
      <c r="DW43" s="488"/>
      <c r="DX43" s="488"/>
      <c r="DY43" s="488"/>
      <c r="DZ43" s="488"/>
      <c r="EA43" s="488"/>
      <c r="EB43" s="488"/>
      <c r="EC43" s="488"/>
      <c r="ED43" s="488"/>
      <c r="EE43" s="488"/>
      <c r="EF43" s="488"/>
      <c r="EG43" s="488"/>
      <c r="EH43" s="488"/>
      <c r="EI43" s="488"/>
      <c r="EJ43" s="488"/>
      <c r="EK43" s="488"/>
      <c r="EL43" s="488"/>
      <c r="EM43" s="488"/>
      <c r="EN43" s="488"/>
      <c r="EO43" s="488"/>
      <c r="EP43" s="488"/>
      <c r="EQ43" s="488"/>
      <c r="ER43" s="488"/>
      <c r="ES43" s="488"/>
      <c r="ET43" s="488"/>
      <c r="EU43" s="488"/>
      <c r="EV43" s="488"/>
      <c r="EW43" s="488"/>
      <c r="EX43" s="488"/>
      <c r="EY43" s="488"/>
      <c r="EZ43" s="488"/>
      <c r="FA43" s="488"/>
      <c r="FB43" s="488"/>
      <c r="FC43" s="488"/>
      <c r="FD43" s="488"/>
      <c r="FE43" s="488"/>
      <c r="FF43" s="488"/>
      <c r="FG43" s="488"/>
      <c r="FH43" s="488"/>
      <c r="FI43" s="488"/>
      <c r="FJ43" s="488"/>
      <c r="FK43" s="488"/>
      <c r="FL43" s="488"/>
      <c r="FM43" s="488"/>
      <c r="FN43" s="488"/>
      <c r="FO43" s="488"/>
      <c r="FP43" s="488"/>
      <c r="FQ43" s="488"/>
      <c r="FR43" s="488"/>
      <c r="FS43" s="488"/>
      <c r="FT43" s="488"/>
      <c r="FU43" s="488"/>
      <c r="FV43" s="488"/>
      <c r="FW43" s="488"/>
      <c r="FX43" s="488"/>
      <c r="FY43" s="488"/>
      <c r="FZ43" s="488"/>
      <c r="GA43" s="488"/>
      <c r="GB43" s="488"/>
      <c r="GC43" s="488"/>
      <c r="GD43" s="488"/>
      <c r="GE43" s="488"/>
      <c r="GF43" s="488"/>
      <c r="GG43" s="488"/>
      <c r="GH43" s="488"/>
      <c r="GI43" s="488"/>
      <c r="GJ43" s="488"/>
      <c r="GK43" s="488"/>
      <c r="GL43" s="488"/>
      <c r="GM43" s="488"/>
      <c r="GN43" s="488"/>
      <c r="GO43" s="488"/>
      <c r="GP43" s="488"/>
      <c r="GQ43" s="488"/>
      <c r="GR43" s="488"/>
      <c r="GS43" s="488"/>
      <c r="GT43" s="488"/>
      <c r="GU43" s="488"/>
      <c r="GV43" s="488"/>
      <c r="GW43" s="488"/>
      <c r="GX43" s="488"/>
      <c r="GY43" s="488"/>
      <c r="GZ43" s="488"/>
      <c r="HA43" s="488"/>
      <c r="HB43" s="488"/>
      <c r="HC43" s="488"/>
      <c r="HD43" s="488"/>
      <c r="HE43" s="488"/>
      <c r="HF43" s="488"/>
      <c r="HG43" s="488"/>
      <c r="HH43" s="488"/>
      <c r="HI43" s="488"/>
      <c r="HJ43" s="488"/>
      <c r="HK43" s="488"/>
      <c r="HL43" s="488"/>
      <c r="HM43" s="488"/>
      <c r="HN43" s="488"/>
      <c r="HO43" s="488"/>
      <c r="HP43" s="488"/>
      <c r="HQ43" s="488"/>
      <c r="HR43" s="488"/>
      <c r="HS43" s="488"/>
      <c r="HT43" s="488"/>
      <c r="HU43" s="488"/>
      <c r="HV43" s="488"/>
      <c r="HW43" s="488"/>
      <c r="HX43" s="488"/>
      <c r="HY43" s="488"/>
      <c r="HZ43" s="488"/>
      <c r="IA43" s="488"/>
      <c r="IB43" s="488"/>
      <c r="IC43" s="488"/>
      <c r="ID43" s="488"/>
      <c r="IE43" s="488"/>
      <c r="IF43" s="488"/>
      <c r="IG43" s="488"/>
      <c r="IH43" s="488"/>
      <c r="II43" s="488"/>
      <c r="IJ43" s="488"/>
      <c r="IK43" s="488"/>
      <c r="IL43" s="488"/>
      <c r="IM43" s="488"/>
      <c r="IN43" s="488"/>
      <c r="IO43" s="488"/>
      <c r="IP43" s="488"/>
      <c r="IQ43" s="488"/>
      <c r="IR43" s="488"/>
      <c r="IS43" s="488"/>
      <c r="IT43" s="488"/>
      <c r="IU43" s="488"/>
      <c r="IV43" s="488"/>
    </row>
    <row r="44" spans="1:256">
      <c r="A44" s="514"/>
      <c r="B44" s="514"/>
      <c r="C44" s="515"/>
      <c r="D44" s="515"/>
    </row>
    <row r="45" spans="1:256">
      <c r="A45" s="467" t="s">
        <v>3</v>
      </c>
      <c r="B45" s="392">
        <v>2015</v>
      </c>
      <c r="C45" s="393">
        <v>2016</v>
      </c>
      <c r="D45" s="394"/>
      <c r="E45" s="393" t="s">
        <v>238</v>
      </c>
      <c r="F45" s="394"/>
    </row>
    <row r="46" spans="1:256" ht="22.5">
      <c r="A46" s="492"/>
      <c r="B46" s="398" t="s">
        <v>239</v>
      </c>
      <c r="C46" s="399" t="s">
        <v>240</v>
      </c>
      <c r="D46" s="399" t="s">
        <v>239</v>
      </c>
      <c r="E46" s="399" t="s">
        <v>241</v>
      </c>
      <c r="F46" s="399" t="s">
        <v>12</v>
      </c>
    </row>
    <row r="47" spans="1:256">
      <c r="A47" s="493"/>
      <c r="B47" s="494"/>
      <c r="C47" s="494"/>
      <c r="D47" s="494"/>
      <c r="E47" s="493"/>
      <c r="F47" s="495"/>
    </row>
    <row r="48" spans="1:256" ht="13.5">
      <c r="A48" s="522" t="s">
        <v>14</v>
      </c>
      <c r="B48" s="497">
        <f>SUM(B49:B57)</f>
        <v>589115264.22000015</v>
      </c>
      <c r="C48" s="497">
        <f t="shared" ref="C48:D48" si="6">SUM(C49:C57)</f>
        <v>286560565.5</v>
      </c>
      <c r="D48" s="497">
        <f t="shared" si="6"/>
        <v>936710976.00999999</v>
      </c>
      <c r="E48" s="523">
        <f t="shared" ref="E48:E57" si="7">D48-C48</f>
        <v>650150410.50999999</v>
      </c>
      <c r="F48" s="517">
        <f t="shared" ref="F48:F56" si="8">(D48*100/C48)-100</f>
        <v>226.88062796623706</v>
      </c>
    </row>
    <row r="49" spans="1:256">
      <c r="A49" s="524" t="s">
        <v>290</v>
      </c>
      <c r="B49" s="501">
        <v>76090882.359999999</v>
      </c>
      <c r="C49" s="501">
        <v>49619993.289999999</v>
      </c>
      <c r="D49" s="501">
        <v>52786099.609999999</v>
      </c>
      <c r="E49" s="502">
        <f t="shared" si="7"/>
        <v>3166106.3200000003</v>
      </c>
      <c r="F49" s="525">
        <f t="shared" si="8"/>
        <v>6.3807068684914015</v>
      </c>
      <c r="G49" s="504"/>
      <c r="H49" s="505"/>
    </row>
    <row r="50" spans="1:256">
      <c r="A50" s="524" t="s">
        <v>291</v>
      </c>
      <c r="B50" s="501">
        <v>80598157.870000005</v>
      </c>
      <c r="C50" s="501">
        <v>54163874.299999997</v>
      </c>
      <c r="D50" s="501">
        <v>89897355.200000003</v>
      </c>
      <c r="E50" s="502">
        <f t="shared" si="7"/>
        <v>35733480.900000006</v>
      </c>
      <c r="F50" s="503">
        <f t="shared" si="8"/>
        <v>65.972904194558339</v>
      </c>
      <c r="G50" s="526"/>
      <c r="H50" s="527"/>
    </row>
    <row r="51" spans="1:256">
      <c r="A51" s="524" t="s">
        <v>292</v>
      </c>
      <c r="B51" s="501">
        <v>4816966.25</v>
      </c>
      <c r="C51" s="501">
        <v>0</v>
      </c>
      <c r="D51" s="501">
        <v>42757600.189999998</v>
      </c>
      <c r="E51" s="502">
        <f t="shared" si="7"/>
        <v>42757600.189999998</v>
      </c>
      <c r="F51" s="525" t="s">
        <v>18</v>
      </c>
      <c r="G51" s="504"/>
      <c r="H51" s="505"/>
    </row>
    <row r="52" spans="1:256">
      <c r="A52" s="524" t="s">
        <v>293</v>
      </c>
      <c r="B52" s="501">
        <v>2051839.7</v>
      </c>
      <c r="C52" s="501">
        <v>0</v>
      </c>
      <c r="D52" s="501">
        <v>0</v>
      </c>
      <c r="E52" s="502">
        <f t="shared" si="7"/>
        <v>0</v>
      </c>
      <c r="F52" s="525" t="s">
        <v>18</v>
      </c>
      <c r="G52" s="504"/>
      <c r="H52" s="505"/>
    </row>
    <row r="53" spans="1:256">
      <c r="A53" s="524" t="s">
        <v>294</v>
      </c>
      <c r="B53" s="501">
        <v>376002337.16000003</v>
      </c>
      <c r="C53" s="501">
        <v>81386154.879999995</v>
      </c>
      <c r="D53" s="501">
        <v>462816488.19999999</v>
      </c>
      <c r="E53" s="502">
        <f t="shared" si="7"/>
        <v>381430333.31999999</v>
      </c>
      <c r="F53" s="525">
        <f t="shared" si="8"/>
        <v>468.66734751432944</v>
      </c>
      <c r="G53" s="504"/>
      <c r="H53" s="505"/>
    </row>
    <row r="54" spans="1:256">
      <c r="A54" s="524" t="s">
        <v>295</v>
      </c>
      <c r="B54" s="501">
        <v>1461748.1</v>
      </c>
      <c r="C54" s="501">
        <v>14883033.91</v>
      </c>
      <c r="D54" s="501">
        <v>14261395.140000001</v>
      </c>
      <c r="E54" s="502">
        <f t="shared" si="7"/>
        <v>-621638.76999999955</v>
      </c>
      <c r="F54" s="525">
        <f t="shared" si="8"/>
        <v>-4.1768282848722009</v>
      </c>
      <c r="G54" s="504"/>
      <c r="H54" s="505"/>
    </row>
    <row r="55" spans="1:256">
      <c r="A55" s="524" t="s">
        <v>296</v>
      </c>
      <c r="B55" s="501">
        <v>35772996.189999998</v>
      </c>
      <c r="C55" s="501">
        <v>39736777.590000004</v>
      </c>
      <c r="D55" s="501">
        <v>232707884.28999999</v>
      </c>
      <c r="E55" s="502">
        <f t="shared" si="7"/>
        <v>192971106.69999999</v>
      </c>
      <c r="F55" s="525">
        <f t="shared" si="8"/>
        <v>485.62344106272553</v>
      </c>
      <c r="G55" s="504"/>
      <c r="H55" s="505"/>
    </row>
    <row r="56" spans="1:256">
      <c r="A56" s="524" t="s">
        <v>297</v>
      </c>
      <c r="B56" s="501">
        <v>2315927.71</v>
      </c>
      <c r="C56" s="501">
        <v>46770731.530000001</v>
      </c>
      <c r="D56" s="501">
        <v>41484153.380000003</v>
      </c>
      <c r="E56" s="502">
        <f t="shared" si="7"/>
        <v>-5286578.1499999985</v>
      </c>
      <c r="F56" s="525">
        <f t="shared" si="8"/>
        <v>-11.303176104074922</v>
      </c>
      <c r="G56" s="504"/>
      <c r="H56" s="505"/>
    </row>
    <row r="57" spans="1:256">
      <c r="A57" s="524" t="s">
        <v>298</v>
      </c>
      <c r="B57" s="501">
        <v>10004408.880000001</v>
      </c>
      <c r="C57" s="501">
        <v>0</v>
      </c>
      <c r="D57" s="501">
        <v>0</v>
      </c>
      <c r="E57" s="528">
        <f t="shared" si="7"/>
        <v>0</v>
      </c>
      <c r="F57" s="525" t="s">
        <v>18</v>
      </c>
      <c r="G57" s="504"/>
      <c r="H57" s="505"/>
    </row>
    <row r="58" spans="1:256">
      <c r="A58" s="529"/>
      <c r="B58" s="530"/>
      <c r="C58" s="530"/>
      <c r="D58" s="530"/>
      <c r="E58" s="531"/>
      <c r="F58" s="532"/>
      <c r="G58" s="504"/>
      <c r="H58" s="505"/>
    </row>
    <row r="59" spans="1:256">
      <c r="A59" s="533" t="s">
        <v>299</v>
      </c>
      <c r="B59" s="534"/>
      <c r="C59" s="534"/>
      <c r="D59" s="534"/>
      <c r="E59" s="535"/>
      <c r="F59" s="536"/>
      <c r="G59" s="504"/>
      <c r="H59" s="505"/>
    </row>
    <row r="61" spans="1:256">
      <c r="A61" s="486" t="s">
        <v>280</v>
      </c>
      <c r="B61" s="486"/>
      <c r="C61" s="486"/>
      <c r="D61" s="486"/>
      <c r="E61" s="486"/>
      <c r="H61" s="505"/>
    </row>
    <row r="62" spans="1:256">
      <c r="A62" s="486" t="s">
        <v>272</v>
      </c>
      <c r="B62" s="486"/>
      <c r="C62" s="486"/>
      <c r="D62" s="486"/>
      <c r="E62" s="486"/>
      <c r="F62" s="488"/>
      <c r="I62" s="488"/>
      <c r="J62" s="488"/>
      <c r="K62" s="488"/>
      <c r="L62" s="488"/>
      <c r="M62" s="488"/>
      <c r="N62" s="488"/>
      <c r="O62" s="488"/>
      <c r="P62" s="488"/>
      <c r="Q62" s="488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  <c r="AJ62" s="488"/>
      <c r="AK62" s="488"/>
      <c r="AL62" s="488"/>
      <c r="AM62" s="488"/>
      <c r="AN62" s="488"/>
      <c r="AO62" s="488"/>
      <c r="AP62" s="488"/>
      <c r="AQ62" s="488"/>
      <c r="AR62" s="488"/>
      <c r="AS62" s="488"/>
      <c r="AT62" s="488"/>
      <c r="AU62" s="488"/>
      <c r="AV62" s="488"/>
      <c r="AW62" s="488"/>
      <c r="AX62" s="488"/>
      <c r="AY62" s="488"/>
      <c r="AZ62" s="488"/>
      <c r="BA62" s="488"/>
      <c r="BB62" s="488"/>
      <c r="BC62" s="488"/>
      <c r="BD62" s="488"/>
      <c r="BE62" s="488"/>
      <c r="BF62" s="488"/>
      <c r="BG62" s="488"/>
      <c r="BH62" s="488"/>
      <c r="BI62" s="488"/>
      <c r="BJ62" s="488"/>
      <c r="BK62" s="488"/>
      <c r="BL62" s="488"/>
      <c r="BM62" s="488"/>
      <c r="BN62" s="488"/>
      <c r="BO62" s="488"/>
      <c r="BP62" s="488"/>
      <c r="BQ62" s="488"/>
      <c r="BR62" s="488"/>
      <c r="BS62" s="488"/>
      <c r="BT62" s="488"/>
      <c r="BU62" s="488"/>
      <c r="BV62" s="488"/>
      <c r="BW62" s="488"/>
      <c r="BX62" s="488"/>
      <c r="BY62" s="488"/>
      <c r="BZ62" s="488"/>
      <c r="CA62" s="488"/>
      <c r="CB62" s="488"/>
      <c r="CC62" s="488"/>
      <c r="CD62" s="488"/>
      <c r="CE62" s="488"/>
      <c r="CF62" s="488"/>
      <c r="CG62" s="488"/>
      <c r="CH62" s="488"/>
      <c r="CI62" s="488"/>
      <c r="CJ62" s="488"/>
      <c r="CK62" s="488"/>
      <c r="CL62" s="488"/>
      <c r="CM62" s="488"/>
      <c r="CN62" s="488"/>
      <c r="CO62" s="488"/>
      <c r="CP62" s="488"/>
      <c r="CQ62" s="488"/>
      <c r="CR62" s="488"/>
      <c r="CS62" s="488"/>
      <c r="CT62" s="488"/>
      <c r="CU62" s="488"/>
      <c r="CV62" s="488"/>
      <c r="CW62" s="488"/>
      <c r="CX62" s="488"/>
      <c r="CY62" s="488"/>
      <c r="CZ62" s="488"/>
      <c r="DA62" s="488"/>
      <c r="DB62" s="488"/>
      <c r="DC62" s="488"/>
      <c r="DD62" s="488"/>
      <c r="DE62" s="488"/>
      <c r="DF62" s="488"/>
      <c r="DG62" s="488"/>
      <c r="DH62" s="488"/>
      <c r="DI62" s="488"/>
      <c r="DJ62" s="488"/>
      <c r="DK62" s="488"/>
      <c r="DL62" s="488"/>
      <c r="DM62" s="488"/>
      <c r="DN62" s="488"/>
      <c r="DO62" s="488"/>
      <c r="DP62" s="488"/>
      <c r="DQ62" s="488"/>
      <c r="DR62" s="488"/>
      <c r="DS62" s="488"/>
      <c r="DT62" s="488"/>
      <c r="DU62" s="488"/>
      <c r="DV62" s="488"/>
      <c r="DW62" s="488"/>
      <c r="DX62" s="488"/>
      <c r="DY62" s="488"/>
      <c r="DZ62" s="488"/>
      <c r="EA62" s="488"/>
      <c r="EB62" s="488"/>
      <c r="EC62" s="488"/>
      <c r="ED62" s="488"/>
      <c r="EE62" s="488"/>
      <c r="EF62" s="488"/>
      <c r="EG62" s="488"/>
      <c r="EH62" s="488"/>
      <c r="EI62" s="488"/>
      <c r="EJ62" s="488"/>
      <c r="EK62" s="488"/>
      <c r="EL62" s="488"/>
      <c r="EM62" s="488"/>
      <c r="EN62" s="488"/>
      <c r="EO62" s="488"/>
      <c r="EP62" s="488"/>
      <c r="EQ62" s="488"/>
      <c r="ER62" s="488"/>
      <c r="ES62" s="488"/>
      <c r="ET62" s="488"/>
      <c r="EU62" s="488"/>
      <c r="EV62" s="488"/>
      <c r="EW62" s="488"/>
      <c r="EX62" s="488"/>
      <c r="EY62" s="488"/>
      <c r="EZ62" s="488"/>
      <c r="FA62" s="488"/>
      <c r="FB62" s="488"/>
      <c r="FC62" s="488"/>
      <c r="FD62" s="488"/>
      <c r="FE62" s="488"/>
      <c r="FF62" s="488"/>
      <c r="FG62" s="488"/>
      <c r="FH62" s="488"/>
      <c r="FI62" s="488"/>
      <c r="FJ62" s="488"/>
      <c r="FK62" s="488"/>
      <c r="FL62" s="488"/>
      <c r="FM62" s="488"/>
      <c r="FN62" s="488"/>
      <c r="FO62" s="488"/>
      <c r="FP62" s="488"/>
      <c r="FQ62" s="488"/>
      <c r="FR62" s="488"/>
      <c r="FS62" s="488"/>
      <c r="FT62" s="488"/>
      <c r="FU62" s="488"/>
      <c r="FV62" s="488"/>
      <c r="FW62" s="488"/>
      <c r="FX62" s="488"/>
      <c r="FY62" s="488"/>
      <c r="FZ62" s="488"/>
      <c r="GA62" s="488"/>
      <c r="GB62" s="488"/>
      <c r="GC62" s="488"/>
      <c r="GD62" s="488"/>
      <c r="GE62" s="488"/>
      <c r="GF62" s="488"/>
      <c r="GG62" s="488"/>
      <c r="GH62" s="488"/>
      <c r="GI62" s="488"/>
      <c r="GJ62" s="488"/>
      <c r="GK62" s="488"/>
      <c r="GL62" s="488"/>
      <c r="GM62" s="488"/>
      <c r="GN62" s="488"/>
      <c r="GO62" s="488"/>
      <c r="GP62" s="488"/>
      <c r="GQ62" s="488"/>
      <c r="GR62" s="488"/>
      <c r="GS62" s="488"/>
      <c r="GT62" s="488"/>
      <c r="GU62" s="488"/>
      <c r="GV62" s="488"/>
      <c r="GW62" s="488"/>
      <c r="GX62" s="488"/>
      <c r="GY62" s="488"/>
      <c r="GZ62" s="488"/>
      <c r="HA62" s="488"/>
      <c r="HB62" s="488"/>
      <c r="HC62" s="488"/>
      <c r="HD62" s="488"/>
      <c r="HE62" s="488"/>
      <c r="HF62" s="488"/>
      <c r="HG62" s="488"/>
      <c r="HH62" s="488"/>
      <c r="HI62" s="488"/>
      <c r="HJ62" s="488"/>
      <c r="HK62" s="488"/>
      <c r="HL62" s="488"/>
      <c r="HM62" s="488"/>
      <c r="HN62" s="488"/>
      <c r="HO62" s="488"/>
      <c r="HP62" s="488"/>
      <c r="HQ62" s="488"/>
      <c r="HR62" s="488"/>
      <c r="HS62" s="488"/>
      <c r="HT62" s="488"/>
      <c r="HU62" s="488"/>
      <c r="HV62" s="488"/>
      <c r="HW62" s="488"/>
      <c r="HX62" s="488"/>
      <c r="HY62" s="488"/>
      <c r="HZ62" s="488"/>
      <c r="IA62" s="488"/>
      <c r="IB62" s="488"/>
      <c r="IC62" s="488"/>
      <c r="ID62" s="488"/>
      <c r="IE62" s="488"/>
      <c r="IF62" s="488"/>
      <c r="IG62" s="488"/>
      <c r="IH62" s="488"/>
      <c r="II62" s="488"/>
      <c r="IJ62" s="488"/>
      <c r="IK62" s="488"/>
      <c r="IL62" s="488"/>
      <c r="IM62" s="488"/>
      <c r="IN62" s="488"/>
      <c r="IO62" s="488"/>
      <c r="IP62" s="488"/>
      <c r="IQ62" s="488"/>
      <c r="IR62" s="488"/>
      <c r="IS62" s="488"/>
      <c r="IT62" s="488"/>
      <c r="IU62" s="488"/>
      <c r="IV62" s="488"/>
    </row>
    <row r="63" spans="1:256" s="537" customFormat="1" ht="11.25" customHeight="1">
      <c r="A63" s="486" t="s">
        <v>300</v>
      </c>
      <c r="B63" s="486"/>
      <c r="C63" s="486"/>
      <c r="D63" s="486"/>
      <c r="E63" s="486"/>
      <c r="F63" s="486"/>
      <c r="G63" s="488"/>
      <c r="H63" s="488"/>
      <c r="I63" s="488"/>
      <c r="J63" s="488"/>
      <c r="K63" s="488"/>
      <c r="L63" s="488"/>
      <c r="M63" s="488"/>
      <c r="N63" s="488"/>
      <c r="O63" s="488"/>
      <c r="P63" s="488"/>
      <c r="Q63" s="488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  <c r="AJ63" s="488"/>
      <c r="AK63" s="488"/>
      <c r="AL63" s="488"/>
      <c r="AM63" s="488"/>
      <c r="AN63" s="488"/>
      <c r="AO63" s="488"/>
      <c r="AP63" s="488"/>
      <c r="AQ63" s="488"/>
      <c r="AR63" s="488"/>
      <c r="AS63" s="488"/>
      <c r="AT63" s="488"/>
      <c r="AU63" s="488"/>
      <c r="AV63" s="488"/>
      <c r="AW63" s="488"/>
      <c r="AX63" s="488"/>
      <c r="AY63" s="488"/>
      <c r="AZ63" s="488"/>
      <c r="BA63" s="488"/>
      <c r="BB63" s="488"/>
      <c r="BC63" s="488"/>
      <c r="BD63" s="488"/>
      <c r="BE63" s="488"/>
      <c r="BF63" s="488"/>
      <c r="BG63" s="488"/>
      <c r="BH63" s="488"/>
      <c r="BI63" s="488"/>
      <c r="BJ63" s="488"/>
      <c r="BK63" s="488"/>
      <c r="BL63" s="488"/>
      <c r="BM63" s="488"/>
      <c r="BN63" s="488"/>
      <c r="BO63" s="488"/>
      <c r="BP63" s="488"/>
      <c r="BQ63" s="488"/>
      <c r="BR63" s="488"/>
      <c r="BS63" s="488"/>
      <c r="BT63" s="488"/>
      <c r="BU63" s="488"/>
      <c r="BV63" s="488"/>
      <c r="BW63" s="488"/>
      <c r="BX63" s="488"/>
      <c r="BY63" s="488"/>
      <c r="BZ63" s="488"/>
      <c r="CA63" s="488"/>
      <c r="CB63" s="488"/>
      <c r="CC63" s="488"/>
      <c r="CD63" s="488"/>
      <c r="CE63" s="488"/>
      <c r="CF63" s="488"/>
      <c r="CG63" s="488"/>
      <c r="CH63" s="488"/>
      <c r="CI63" s="488"/>
      <c r="CJ63" s="488"/>
      <c r="CK63" s="488"/>
      <c r="CL63" s="488"/>
      <c r="CM63" s="488"/>
      <c r="CN63" s="488"/>
      <c r="CO63" s="488"/>
      <c r="CP63" s="488"/>
      <c r="CQ63" s="488"/>
      <c r="CR63" s="488"/>
      <c r="CS63" s="488"/>
      <c r="CT63" s="488"/>
      <c r="CU63" s="488"/>
      <c r="CV63" s="488"/>
      <c r="CW63" s="488"/>
      <c r="CX63" s="488"/>
      <c r="CY63" s="488"/>
      <c r="CZ63" s="488"/>
      <c r="DA63" s="488"/>
      <c r="DB63" s="488"/>
      <c r="DC63" s="488"/>
      <c r="DD63" s="488"/>
      <c r="DE63" s="488"/>
      <c r="DF63" s="488"/>
      <c r="DG63" s="488"/>
      <c r="DH63" s="488"/>
      <c r="DI63" s="488"/>
      <c r="DJ63" s="488"/>
      <c r="DK63" s="488"/>
      <c r="DL63" s="488"/>
      <c r="DM63" s="488"/>
      <c r="DN63" s="488"/>
      <c r="DO63" s="488"/>
      <c r="DP63" s="488"/>
      <c r="DQ63" s="488"/>
      <c r="DR63" s="488"/>
      <c r="DS63" s="488"/>
      <c r="DT63" s="488"/>
      <c r="DU63" s="488"/>
      <c r="DV63" s="488"/>
      <c r="DW63" s="488"/>
      <c r="DX63" s="488"/>
      <c r="DY63" s="488"/>
      <c r="DZ63" s="488"/>
      <c r="EA63" s="488"/>
      <c r="EB63" s="488"/>
      <c r="EC63" s="488"/>
      <c r="ED63" s="488"/>
      <c r="EE63" s="488"/>
      <c r="EF63" s="488"/>
      <c r="EG63" s="488"/>
      <c r="EH63" s="488"/>
      <c r="EI63" s="488"/>
      <c r="EJ63" s="488"/>
      <c r="EK63" s="488"/>
      <c r="EL63" s="488"/>
      <c r="EM63" s="488"/>
      <c r="EN63" s="488"/>
      <c r="EO63" s="488"/>
      <c r="EP63" s="488"/>
      <c r="EQ63" s="488"/>
      <c r="ER63" s="488"/>
      <c r="ES63" s="488"/>
      <c r="ET63" s="488"/>
      <c r="EU63" s="488"/>
      <c r="EV63" s="488"/>
      <c r="EW63" s="488"/>
      <c r="EX63" s="488"/>
      <c r="EY63" s="488"/>
      <c r="EZ63" s="488"/>
      <c r="FA63" s="488"/>
      <c r="FB63" s="488"/>
      <c r="FC63" s="488"/>
      <c r="FD63" s="488"/>
      <c r="FE63" s="488"/>
      <c r="FF63" s="488"/>
      <c r="FG63" s="488"/>
      <c r="FH63" s="488"/>
      <c r="FI63" s="488"/>
      <c r="FJ63" s="488"/>
      <c r="FK63" s="488"/>
      <c r="FL63" s="488"/>
      <c r="FM63" s="488"/>
      <c r="FN63" s="488"/>
      <c r="FO63" s="488"/>
      <c r="FP63" s="488"/>
      <c r="FQ63" s="488"/>
      <c r="FR63" s="488"/>
      <c r="FS63" s="488"/>
      <c r="FT63" s="488"/>
      <c r="FU63" s="488"/>
      <c r="FV63" s="488"/>
      <c r="FW63" s="488"/>
      <c r="FX63" s="488"/>
      <c r="FY63" s="488"/>
      <c r="FZ63" s="488"/>
      <c r="GA63" s="488"/>
      <c r="GB63" s="488"/>
      <c r="GC63" s="488"/>
      <c r="GD63" s="488"/>
      <c r="GE63" s="488"/>
      <c r="GF63" s="488"/>
      <c r="GG63" s="488"/>
      <c r="GH63" s="488"/>
      <c r="GI63" s="488"/>
      <c r="GJ63" s="488"/>
      <c r="GK63" s="488"/>
      <c r="GL63" s="488"/>
      <c r="GM63" s="488"/>
      <c r="GN63" s="488"/>
      <c r="GO63" s="488"/>
      <c r="GP63" s="488"/>
      <c r="GQ63" s="488"/>
      <c r="GR63" s="488"/>
      <c r="GS63" s="488"/>
      <c r="GT63" s="488"/>
      <c r="GU63" s="488"/>
      <c r="GV63" s="488"/>
      <c r="GW63" s="488"/>
      <c r="GX63" s="488"/>
      <c r="GY63" s="488"/>
      <c r="GZ63" s="488"/>
      <c r="HA63" s="488"/>
      <c r="HB63" s="488"/>
      <c r="HC63" s="488"/>
      <c r="HD63" s="488"/>
      <c r="HE63" s="488"/>
      <c r="HF63" s="488"/>
      <c r="HG63" s="488"/>
      <c r="HH63" s="488"/>
      <c r="HI63" s="488"/>
      <c r="HJ63" s="488"/>
      <c r="HK63" s="488"/>
      <c r="HL63" s="488"/>
      <c r="HM63" s="488"/>
      <c r="HN63" s="488"/>
      <c r="HO63" s="488"/>
      <c r="HP63" s="488"/>
      <c r="HQ63" s="488"/>
      <c r="HR63" s="488"/>
      <c r="HS63" s="488"/>
      <c r="HT63" s="488"/>
      <c r="HU63" s="488"/>
      <c r="HV63" s="488"/>
      <c r="HW63" s="488"/>
      <c r="HX63" s="488"/>
      <c r="HY63" s="488"/>
      <c r="HZ63" s="488"/>
      <c r="IA63" s="488"/>
      <c r="IB63" s="488"/>
      <c r="IC63" s="488"/>
      <c r="ID63" s="488"/>
      <c r="IE63" s="488"/>
      <c r="IF63" s="488"/>
      <c r="IG63" s="488"/>
      <c r="IH63" s="488"/>
      <c r="II63" s="488"/>
      <c r="IJ63" s="488"/>
      <c r="IK63" s="488"/>
      <c r="IL63" s="488"/>
      <c r="IM63" s="488"/>
      <c r="IN63" s="488"/>
      <c r="IO63" s="488"/>
      <c r="IP63" s="488"/>
      <c r="IQ63" s="488"/>
      <c r="IR63" s="488"/>
      <c r="IS63" s="488"/>
      <c r="IT63" s="488"/>
      <c r="IU63" s="488"/>
      <c r="IV63" s="488"/>
    </row>
    <row r="64" spans="1:256">
      <c r="A64" s="486" t="s">
        <v>237</v>
      </c>
      <c r="B64" s="486"/>
      <c r="C64" s="486"/>
      <c r="D64" s="486"/>
      <c r="E64" s="486"/>
      <c r="F64" s="486"/>
      <c r="G64" s="488"/>
      <c r="H64" s="488"/>
      <c r="I64" s="488"/>
      <c r="J64" s="488"/>
      <c r="K64" s="488"/>
      <c r="L64" s="488"/>
      <c r="M64" s="488"/>
      <c r="N64" s="488"/>
      <c r="O64" s="488"/>
      <c r="P64" s="488"/>
      <c r="Q64" s="488"/>
      <c r="R64" s="488"/>
      <c r="S64" s="488"/>
      <c r="T64" s="488"/>
      <c r="U64" s="488"/>
      <c r="V64" s="488"/>
      <c r="W64" s="488"/>
      <c r="X64" s="488"/>
      <c r="Y64" s="488"/>
      <c r="Z64" s="488"/>
      <c r="AA64" s="488"/>
      <c r="AB64" s="488"/>
      <c r="AC64" s="488"/>
      <c r="AD64" s="488"/>
      <c r="AE64" s="488"/>
      <c r="AF64" s="488"/>
      <c r="AG64" s="488"/>
      <c r="AH64" s="488"/>
      <c r="AI64" s="488"/>
      <c r="AJ64" s="488"/>
      <c r="AK64" s="488"/>
      <c r="AL64" s="488"/>
      <c r="AM64" s="488"/>
      <c r="AN64" s="488"/>
      <c r="AO64" s="488"/>
      <c r="AP64" s="488"/>
      <c r="AQ64" s="488"/>
      <c r="AR64" s="488"/>
      <c r="AS64" s="488"/>
      <c r="AT64" s="488"/>
      <c r="AU64" s="488"/>
      <c r="AV64" s="488"/>
      <c r="AW64" s="488"/>
      <c r="AX64" s="488"/>
      <c r="AY64" s="488"/>
      <c r="AZ64" s="488"/>
      <c r="BA64" s="488"/>
      <c r="BB64" s="488"/>
      <c r="BC64" s="488"/>
      <c r="BD64" s="488"/>
      <c r="BE64" s="488"/>
      <c r="BF64" s="488"/>
      <c r="BG64" s="488"/>
      <c r="BH64" s="488"/>
      <c r="BI64" s="488"/>
      <c r="BJ64" s="488"/>
      <c r="BK64" s="488"/>
      <c r="BL64" s="488"/>
      <c r="BM64" s="488"/>
      <c r="BN64" s="488"/>
      <c r="BO64" s="488"/>
      <c r="BP64" s="488"/>
      <c r="BQ64" s="488"/>
      <c r="BR64" s="488"/>
      <c r="BS64" s="488"/>
      <c r="BT64" s="488"/>
      <c r="BU64" s="488"/>
      <c r="BV64" s="488"/>
      <c r="BW64" s="488"/>
      <c r="BX64" s="488"/>
      <c r="BY64" s="488"/>
      <c r="BZ64" s="488"/>
      <c r="CA64" s="488"/>
      <c r="CB64" s="488"/>
      <c r="CC64" s="488"/>
      <c r="CD64" s="488"/>
      <c r="CE64" s="488"/>
      <c r="CF64" s="488"/>
      <c r="CG64" s="488"/>
      <c r="CH64" s="488"/>
      <c r="CI64" s="488"/>
      <c r="CJ64" s="488"/>
      <c r="CK64" s="488"/>
      <c r="CL64" s="488"/>
      <c r="CM64" s="488"/>
      <c r="CN64" s="488"/>
      <c r="CO64" s="488"/>
      <c r="CP64" s="488"/>
      <c r="CQ64" s="488"/>
      <c r="CR64" s="488"/>
      <c r="CS64" s="488"/>
      <c r="CT64" s="488"/>
      <c r="CU64" s="488"/>
      <c r="CV64" s="488"/>
      <c r="CW64" s="488"/>
      <c r="CX64" s="488"/>
      <c r="CY64" s="488"/>
      <c r="CZ64" s="488"/>
      <c r="DA64" s="488"/>
      <c r="DB64" s="488"/>
      <c r="DC64" s="488"/>
      <c r="DD64" s="488"/>
      <c r="DE64" s="488"/>
      <c r="DF64" s="488"/>
      <c r="DG64" s="488"/>
      <c r="DH64" s="488"/>
      <c r="DI64" s="488"/>
      <c r="DJ64" s="488"/>
      <c r="DK64" s="488"/>
      <c r="DL64" s="488"/>
      <c r="DM64" s="488"/>
      <c r="DN64" s="488"/>
      <c r="DO64" s="488"/>
      <c r="DP64" s="488"/>
      <c r="DQ64" s="488"/>
      <c r="DR64" s="488"/>
      <c r="DS64" s="488"/>
      <c r="DT64" s="488"/>
      <c r="DU64" s="488"/>
      <c r="DV64" s="488"/>
      <c r="DW64" s="488"/>
      <c r="DX64" s="488"/>
      <c r="DY64" s="488"/>
      <c r="DZ64" s="488"/>
      <c r="EA64" s="488"/>
      <c r="EB64" s="488"/>
      <c r="EC64" s="488"/>
      <c r="ED64" s="488"/>
      <c r="EE64" s="488"/>
      <c r="EF64" s="488"/>
      <c r="EG64" s="488"/>
      <c r="EH64" s="488"/>
      <c r="EI64" s="488"/>
      <c r="EJ64" s="488"/>
      <c r="EK64" s="488"/>
      <c r="EL64" s="488"/>
      <c r="EM64" s="488"/>
      <c r="EN64" s="488"/>
      <c r="EO64" s="488"/>
      <c r="EP64" s="488"/>
      <c r="EQ64" s="488"/>
      <c r="ER64" s="488"/>
      <c r="ES64" s="488"/>
      <c r="ET64" s="488"/>
      <c r="EU64" s="488"/>
      <c r="EV64" s="488"/>
      <c r="EW64" s="488"/>
      <c r="EX64" s="488"/>
      <c r="EY64" s="488"/>
      <c r="EZ64" s="488"/>
      <c r="FA64" s="488"/>
      <c r="FB64" s="488"/>
      <c r="FC64" s="488"/>
      <c r="FD64" s="488"/>
      <c r="FE64" s="488"/>
      <c r="FF64" s="488"/>
      <c r="FG64" s="488"/>
      <c r="FH64" s="488"/>
      <c r="FI64" s="488"/>
      <c r="FJ64" s="488"/>
      <c r="FK64" s="488"/>
      <c r="FL64" s="488"/>
      <c r="FM64" s="488"/>
      <c r="FN64" s="488"/>
      <c r="FO64" s="488"/>
      <c r="FP64" s="488"/>
      <c r="FQ64" s="488"/>
      <c r="FR64" s="488"/>
      <c r="FS64" s="488"/>
      <c r="FT64" s="488"/>
      <c r="FU64" s="488"/>
      <c r="FV64" s="488"/>
      <c r="FW64" s="488"/>
      <c r="FX64" s="488"/>
      <c r="FY64" s="488"/>
      <c r="FZ64" s="488"/>
      <c r="GA64" s="488"/>
      <c r="GB64" s="488"/>
      <c r="GC64" s="488"/>
      <c r="GD64" s="488"/>
      <c r="GE64" s="488"/>
      <c r="GF64" s="488"/>
      <c r="GG64" s="488"/>
      <c r="GH64" s="488"/>
      <c r="GI64" s="488"/>
      <c r="GJ64" s="488"/>
      <c r="GK64" s="488"/>
      <c r="GL64" s="488"/>
      <c r="GM64" s="488"/>
      <c r="GN64" s="488"/>
      <c r="GO64" s="488"/>
      <c r="GP64" s="488"/>
      <c r="GQ64" s="488"/>
      <c r="GR64" s="488"/>
      <c r="GS64" s="488"/>
      <c r="GT64" s="488"/>
      <c r="GU64" s="488"/>
      <c r="GV64" s="488"/>
      <c r="GW64" s="488"/>
      <c r="GX64" s="488"/>
      <c r="GY64" s="488"/>
      <c r="GZ64" s="488"/>
      <c r="HA64" s="488"/>
      <c r="HB64" s="488"/>
      <c r="HC64" s="488"/>
      <c r="HD64" s="488"/>
      <c r="HE64" s="488"/>
      <c r="HF64" s="488"/>
      <c r="HG64" s="488"/>
      <c r="HH64" s="488"/>
      <c r="HI64" s="488"/>
      <c r="HJ64" s="488"/>
      <c r="HK64" s="488"/>
      <c r="HL64" s="488"/>
      <c r="HM64" s="488"/>
      <c r="HN64" s="488"/>
      <c r="HO64" s="488"/>
      <c r="HP64" s="488"/>
      <c r="HQ64" s="488"/>
      <c r="HR64" s="488"/>
      <c r="HS64" s="488"/>
      <c r="HT64" s="488"/>
      <c r="HU64" s="488"/>
      <c r="HV64" s="488"/>
      <c r="HW64" s="488"/>
      <c r="HX64" s="488"/>
      <c r="HY64" s="488"/>
      <c r="HZ64" s="488"/>
      <c r="IA64" s="488"/>
      <c r="IB64" s="488"/>
      <c r="IC64" s="488"/>
      <c r="ID64" s="488"/>
      <c r="IE64" s="488"/>
      <c r="IF64" s="488"/>
      <c r="IG64" s="488"/>
      <c r="IH64" s="488"/>
      <c r="II64" s="488"/>
      <c r="IJ64" s="488"/>
      <c r="IK64" s="488"/>
      <c r="IL64" s="488"/>
      <c r="IM64" s="488"/>
      <c r="IN64" s="488"/>
      <c r="IO64" s="488"/>
      <c r="IP64" s="488"/>
      <c r="IQ64" s="488"/>
      <c r="IR64" s="488"/>
      <c r="IS64" s="488"/>
      <c r="IT64" s="488"/>
      <c r="IU64" s="488"/>
      <c r="IV64" s="488"/>
    </row>
    <row r="65" spans="1:8">
      <c r="A65" s="514"/>
      <c r="B65" s="514"/>
      <c r="C65" s="515"/>
      <c r="D65" s="515"/>
    </row>
    <row r="66" spans="1:8">
      <c r="A66" s="467" t="s">
        <v>3</v>
      </c>
      <c r="B66" s="392">
        <v>2015</v>
      </c>
      <c r="C66" s="393">
        <v>2016</v>
      </c>
      <c r="D66" s="394"/>
      <c r="E66" s="393" t="s">
        <v>238</v>
      </c>
      <c r="F66" s="394"/>
    </row>
    <row r="67" spans="1:8" ht="22.5">
      <c r="A67" s="492"/>
      <c r="B67" s="398" t="s">
        <v>239</v>
      </c>
      <c r="C67" s="399" t="s">
        <v>240</v>
      </c>
      <c r="D67" s="399" t="s">
        <v>239</v>
      </c>
      <c r="E67" s="399" t="s">
        <v>241</v>
      </c>
      <c r="F67" s="399" t="s">
        <v>12</v>
      </c>
    </row>
    <row r="68" spans="1:8">
      <c r="A68" s="493"/>
      <c r="B68" s="494"/>
      <c r="C68" s="494"/>
      <c r="D68" s="494"/>
      <c r="E68" s="493"/>
      <c r="F68" s="495"/>
    </row>
    <row r="69" spans="1:8" ht="13.5">
      <c r="A69" s="522" t="s">
        <v>14</v>
      </c>
      <c r="B69" s="538">
        <f>SUM(B70:B72)</f>
        <v>3280430300.5700002</v>
      </c>
      <c r="C69" s="538">
        <f t="shared" ref="C69:D69" si="9">SUM(C70:C72)</f>
        <v>12127885507</v>
      </c>
      <c r="D69" s="538">
        <f t="shared" si="9"/>
        <v>3400155328.1399999</v>
      </c>
      <c r="E69" s="523">
        <f t="shared" ref="E69:E72" si="10">D69-C69</f>
        <v>-8727730178.8600006</v>
      </c>
      <c r="F69" s="517">
        <f t="shared" ref="F69:F71" si="11">(D69*100/C69)-100</f>
        <v>-71.964153799295929</v>
      </c>
    </row>
    <row r="70" spans="1:8" ht="27" customHeight="1">
      <c r="A70" s="539" t="s">
        <v>301</v>
      </c>
      <c r="B70" s="540">
        <v>251586594.94999999</v>
      </c>
      <c r="C70" s="540">
        <v>322433914</v>
      </c>
      <c r="D70" s="540">
        <v>371385723.66000003</v>
      </c>
      <c r="E70" s="541">
        <f t="shared" si="10"/>
        <v>48951809.660000026</v>
      </c>
      <c r="F70" s="542">
        <f t="shared" si="11"/>
        <v>15.181966764203352</v>
      </c>
      <c r="G70" s="543"/>
      <c r="H70" s="543"/>
    </row>
    <row r="71" spans="1:8" ht="27" customHeight="1">
      <c r="A71" s="524" t="s">
        <v>302</v>
      </c>
      <c r="B71" s="501">
        <v>3028793009.8000002</v>
      </c>
      <c r="C71" s="501">
        <v>11805451593</v>
      </c>
      <c r="D71" s="501">
        <v>3024529048.4000001</v>
      </c>
      <c r="E71" s="502">
        <f t="shared" si="10"/>
        <v>-8780922544.6000004</v>
      </c>
      <c r="F71" s="542">
        <f t="shared" si="11"/>
        <v>-74.380234211511365</v>
      </c>
      <c r="G71" s="543"/>
      <c r="H71" s="543"/>
    </row>
    <row r="72" spans="1:8" ht="27" customHeight="1">
      <c r="A72" s="539" t="s">
        <v>303</v>
      </c>
      <c r="B72" s="540">
        <v>50695.82</v>
      </c>
      <c r="C72" s="540">
        <v>0</v>
      </c>
      <c r="D72" s="540">
        <v>4240556.08</v>
      </c>
      <c r="E72" s="541">
        <f t="shared" si="10"/>
        <v>4240556.08</v>
      </c>
      <c r="F72" s="542" t="s">
        <v>18</v>
      </c>
      <c r="G72" s="543"/>
      <c r="H72" s="543"/>
    </row>
    <row r="73" spans="1:8">
      <c r="A73" s="518"/>
      <c r="B73" s="518"/>
      <c r="C73" s="519"/>
      <c r="D73" s="520"/>
      <c r="E73" s="520"/>
      <c r="F73" s="544"/>
      <c r="G73" s="504"/>
      <c r="H73" s="505"/>
    </row>
    <row r="74" spans="1:8">
      <c r="A74" s="533" t="s">
        <v>299</v>
      </c>
      <c r="F74" s="547"/>
      <c r="G74" s="504"/>
      <c r="H74" s="505"/>
    </row>
    <row r="75" spans="1:8">
      <c r="A75" s="548"/>
      <c r="B75" s="548"/>
      <c r="C75" s="549"/>
      <c r="D75" s="550"/>
    </row>
  </sheetData>
  <mergeCells count="29">
    <mergeCell ref="A61:E61"/>
    <mergeCell ref="A62:E62"/>
    <mergeCell ref="A63:F63"/>
    <mergeCell ref="A64:F64"/>
    <mergeCell ref="A66:A67"/>
    <mergeCell ref="C66:D66"/>
    <mergeCell ref="E66:F66"/>
    <mergeCell ref="A40:E40"/>
    <mergeCell ref="A41:E41"/>
    <mergeCell ref="A42:F42"/>
    <mergeCell ref="A43:F43"/>
    <mergeCell ref="A45:A46"/>
    <mergeCell ref="C45:D45"/>
    <mergeCell ref="E45:F45"/>
    <mergeCell ref="A20:E20"/>
    <mergeCell ref="A21:E21"/>
    <mergeCell ref="A22:F22"/>
    <mergeCell ref="A23:F23"/>
    <mergeCell ref="A25:A26"/>
    <mergeCell ref="C25:D25"/>
    <mergeCell ref="E25:F25"/>
    <mergeCell ref="A1:E1"/>
    <mergeCell ref="A2:E2"/>
    <mergeCell ref="A3:F3"/>
    <mergeCell ref="A4:F4"/>
    <mergeCell ref="A5:E5"/>
    <mergeCell ref="A7:A8"/>
    <mergeCell ref="C7:D7"/>
    <mergeCell ref="E7:F7"/>
  </mergeCells>
  <pageMargins left="0.89" right="0.19719757252565651" top="0.6" bottom="0.78" header="1.1126239316962329E-308" footer="0.19719757252565651"/>
  <pageSetup orientation="portrait" errors="NA" r:id="rId1"/>
  <headerFooter alignWithMargins="0"/>
  <rowBreaks count="4" manualBreakCount="4">
    <brk id="18" max="16383" man="1"/>
    <brk id="37" max="16383" man="1"/>
    <brk id="59" max="16383" man="1"/>
    <brk id="73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87"/>
  <sheetViews>
    <sheetView showGridLines="0" zoomScaleNormal="100" zoomScaleSheetLayoutView="115" workbookViewId="0">
      <selection sqref="A1:H1"/>
    </sheetView>
  </sheetViews>
  <sheetFormatPr baseColWidth="10" defaultRowHeight="11.25"/>
  <cols>
    <col min="1" max="1" width="34.5703125" style="419" customWidth="1"/>
    <col min="2" max="2" width="13.85546875" style="414" customWidth="1"/>
    <col min="3" max="3" width="5.7109375" style="414" bestFit="1" customWidth="1"/>
    <col min="4" max="4" width="14" style="414" customWidth="1"/>
    <col min="5" max="5" width="4.140625" style="414" bestFit="1" customWidth="1"/>
    <col min="6" max="6" width="14" style="414" customWidth="1"/>
    <col min="7" max="7" width="4.42578125" style="582" bestFit="1" customWidth="1"/>
    <col min="8" max="8" width="14.140625" style="414" customWidth="1"/>
    <col min="9" max="9" width="3.5703125" style="583" bestFit="1" customWidth="1"/>
    <col min="10" max="16384" width="11.42578125" style="414"/>
  </cols>
  <sheetData>
    <row r="1" spans="1:9" s="387" customFormat="1">
      <c r="A1" s="386" t="s">
        <v>234</v>
      </c>
      <c r="B1" s="386"/>
      <c r="C1" s="386"/>
      <c r="D1" s="386"/>
      <c r="E1" s="386"/>
      <c r="F1" s="386"/>
      <c r="G1" s="386"/>
      <c r="H1" s="386"/>
      <c r="I1" s="551"/>
    </row>
    <row r="2" spans="1:9" s="387" customFormat="1">
      <c r="A2" s="386" t="s">
        <v>235</v>
      </c>
      <c r="B2" s="386"/>
      <c r="C2" s="386"/>
      <c r="D2" s="386"/>
      <c r="E2" s="386"/>
      <c r="F2" s="386"/>
      <c r="G2" s="386"/>
      <c r="H2" s="386"/>
      <c r="I2" s="551"/>
    </row>
    <row r="3" spans="1:9" s="387" customFormat="1">
      <c r="A3" s="386" t="s">
        <v>304</v>
      </c>
      <c r="B3" s="386"/>
      <c r="C3" s="386"/>
      <c r="D3" s="386"/>
      <c r="E3" s="386"/>
      <c r="F3" s="386"/>
      <c r="G3" s="386"/>
      <c r="H3" s="386"/>
      <c r="I3" s="551"/>
    </row>
    <row r="4" spans="1:9" s="387" customFormat="1">
      <c r="A4" s="386" t="s">
        <v>237</v>
      </c>
      <c r="B4" s="386"/>
      <c r="C4" s="386"/>
      <c r="D4" s="386"/>
      <c r="E4" s="386"/>
      <c r="F4" s="386"/>
      <c r="G4" s="386"/>
      <c r="H4" s="386"/>
      <c r="I4" s="551"/>
    </row>
    <row r="6" spans="1:9">
      <c r="A6" s="552" t="s">
        <v>3</v>
      </c>
      <c r="B6" s="553">
        <v>2016</v>
      </c>
      <c r="C6" s="553"/>
      <c r="D6" s="553"/>
      <c r="E6" s="553"/>
      <c r="F6" s="553"/>
      <c r="G6" s="553"/>
      <c r="H6" s="553"/>
      <c r="I6" s="553"/>
    </row>
    <row r="7" spans="1:9" ht="16.5" customHeight="1">
      <c r="A7" s="552"/>
      <c r="B7" s="399" t="s">
        <v>262</v>
      </c>
      <c r="C7" s="399" t="s">
        <v>12</v>
      </c>
      <c r="D7" s="439" t="s">
        <v>263</v>
      </c>
      <c r="E7" s="439" t="s">
        <v>12</v>
      </c>
      <c r="F7" s="439" t="s">
        <v>264</v>
      </c>
      <c r="G7" s="439" t="s">
        <v>12</v>
      </c>
      <c r="H7" s="439" t="s">
        <v>265</v>
      </c>
      <c r="I7" s="439" t="s">
        <v>12</v>
      </c>
    </row>
    <row r="8" spans="1:9" ht="6.75" customHeight="1">
      <c r="A8" s="442"/>
      <c r="B8" s="442"/>
      <c r="C8" s="442"/>
      <c r="D8" s="443"/>
      <c r="E8" s="443"/>
      <c r="F8" s="443"/>
      <c r="G8" s="443"/>
      <c r="H8" s="443"/>
      <c r="I8" s="443"/>
    </row>
    <row r="9" spans="1:9">
      <c r="A9" s="554" t="s">
        <v>242</v>
      </c>
      <c r="B9" s="406">
        <v>4508930745.4899998</v>
      </c>
      <c r="C9" s="406"/>
      <c r="D9" s="406">
        <v>5927459448.8999996</v>
      </c>
      <c r="E9" s="406"/>
      <c r="F9" s="406">
        <v>2654467432.5900002</v>
      </c>
      <c r="G9" s="555"/>
      <c r="H9" s="556">
        <v>13090857626.98</v>
      </c>
      <c r="I9" s="556"/>
    </row>
    <row r="10" spans="1:9" ht="7.5" customHeight="1">
      <c r="A10" s="554"/>
      <c r="B10" s="406"/>
      <c r="C10" s="406"/>
      <c r="D10" s="406"/>
      <c r="E10" s="406"/>
      <c r="F10" s="406"/>
      <c r="G10" s="555"/>
      <c r="H10" s="556"/>
      <c r="I10" s="556"/>
    </row>
    <row r="11" spans="1:9" ht="19.5" customHeight="1">
      <c r="A11" s="557" t="s">
        <v>268</v>
      </c>
      <c r="B11" s="422">
        <v>2129756048.8599999</v>
      </c>
      <c r="C11" s="558">
        <f>B11/B9*100</f>
        <v>47.234170784065846</v>
      </c>
      <c r="D11" s="422">
        <v>106973868.39</v>
      </c>
      <c r="E11" s="558">
        <f>D11/D9*100</f>
        <v>1.8047170008029645</v>
      </c>
      <c r="F11" s="422">
        <v>3530371.83</v>
      </c>
      <c r="G11" s="559">
        <f>F11/F9*100</f>
        <v>0.13299736838569415</v>
      </c>
      <c r="H11" s="422">
        <v>2240260289.0799999</v>
      </c>
      <c r="I11" s="559">
        <f>H11/H9*100</f>
        <v>17.11316670699151</v>
      </c>
    </row>
    <row r="12" spans="1:9" ht="19.5" customHeight="1">
      <c r="A12" s="557" t="s">
        <v>269</v>
      </c>
      <c r="B12" s="422">
        <v>1578630448.04</v>
      </c>
      <c r="C12" s="558">
        <f>B12/B11*100</f>
        <v>74.122594880526222</v>
      </c>
      <c r="D12" s="422">
        <v>3601281140.3400002</v>
      </c>
      <c r="E12" s="558">
        <f>D12/D9*100</f>
        <v>60.755896710661005</v>
      </c>
      <c r="F12" s="422">
        <v>1333819445.3699999</v>
      </c>
      <c r="G12" s="559">
        <f>F12/F9*100</f>
        <v>50.248099825755787</v>
      </c>
      <c r="H12" s="422">
        <v>6513731033.75</v>
      </c>
      <c r="I12" s="559">
        <f>H12/H9*100</f>
        <v>49.757863230636076</v>
      </c>
    </row>
    <row r="13" spans="1:9" ht="19.5" customHeight="1">
      <c r="A13" s="557" t="s">
        <v>270</v>
      </c>
      <c r="B13" s="422">
        <v>632146794.04999995</v>
      </c>
      <c r="C13" s="558">
        <f>B13/B9*100</f>
        <v>14.019882533842345</v>
      </c>
      <c r="D13" s="422">
        <v>80933094.049999997</v>
      </c>
      <c r="E13" s="558">
        <f>D13/D9*100</f>
        <v>1.3653926230574098</v>
      </c>
      <c r="F13" s="422">
        <v>223631087.91</v>
      </c>
      <c r="G13" s="559">
        <f>F13/F9*100</f>
        <v>8.4247064086900512</v>
      </c>
      <c r="H13" s="422">
        <v>936710976.00999999</v>
      </c>
      <c r="I13" s="559">
        <f>H13/H9*100</f>
        <v>7.1554591968020276</v>
      </c>
    </row>
    <row r="14" spans="1:9" ht="19.5" customHeight="1">
      <c r="A14" s="557" t="s">
        <v>271</v>
      </c>
      <c r="B14" s="422">
        <v>168397454.53999999</v>
      </c>
      <c r="C14" s="558">
        <f>B14/B9*100</f>
        <v>3.7347536266427999</v>
      </c>
      <c r="D14" s="422">
        <v>2138271346.1199999</v>
      </c>
      <c r="E14" s="558">
        <f>D14/D9*100</f>
        <v>36.073993665478618</v>
      </c>
      <c r="F14" s="422">
        <v>1093486527.48</v>
      </c>
      <c r="G14" s="559">
        <f>F14/F9*100</f>
        <v>41.194196397168461</v>
      </c>
      <c r="H14" s="422">
        <v>3400155328.1399999</v>
      </c>
      <c r="I14" s="559">
        <f>H14/H9*100</f>
        <v>25.973510865570386</v>
      </c>
    </row>
    <row r="15" spans="1:9">
      <c r="A15" s="560"/>
      <c r="B15" s="561"/>
      <c r="C15" s="562"/>
      <c r="D15" s="561"/>
      <c r="E15" s="562"/>
      <c r="F15" s="561"/>
      <c r="G15" s="563"/>
      <c r="H15" s="561"/>
      <c r="I15" s="563"/>
    </row>
    <row r="16" spans="1:9">
      <c r="A16" s="564"/>
      <c r="B16" s="565"/>
      <c r="C16" s="566"/>
      <c r="D16" s="565"/>
      <c r="E16" s="566"/>
      <c r="F16" s="565"/>
      <c r="G16" s="567"/>
      <c r="H16" s="565"/>
      <c r="I16" s="567"/>
    </row>
    <row r="17" spans="1:9">
      <c r="A17" s="564"/>
      <c r="B17" s="565"/>
      <c r="C17" s="566"/>
      <c r="D17" s="565"/>
      <c r="E17" s="566"/>
      <c r="F17" s="565"/>
      <c r="G17" s="567"/>
      <c r="H17" s="565"/>
      <c r="I17" s="567"/>
    </row>
    <row r="18" spans="1:9">
      <c r="A18" s="564"/>
      <c r="B18" s="565"/>
      <c r="C18" s="566"/>
      <c r="D18" s="565"/>
      <c r="E18" s="566"/>
      <c r="F18" s="565"/>
      <c r="G18" s="567"/>
      <c r="H18" s="565"/>
      <c r="I18" s="567"/>
    </row>
    <row r="19" spans="1:9">
      <c r="A19" s="564"/>
      <c r="B19" s="565"/>
      <c r="C19" s="566"/>
      <c r="D19" s="565"/>
      <c r="E19" s="566"/>
      <c r="F19" s="565"/>
      <c r="G19" s="567"/>
      <c r="H19" s="565"/>
      <c r="I19" s="567"/>
    </row>
    <row r="20" spans="1:9" s="387" customFormat="1">
      <c r="A20" s="386" t="s">
        <v>234</v>
      </c>
      <c r="B20" s="386"/>
      <c r="C20" s="386"/>
      <c r="D20" s="386"/>
      <c r="E20" s="386"/>
      <c r="F20" s="386"/>
      <c r="G20" s="386"/>
      <c r="H20" s="386"/>
      <c r="I20" s="551"/>
    </row>
    <row r="21" spans="1:9" s="387" customFormat="1">
      <c r="A21" s="386" t="s">
        <v>235</v>
      </c>
      <c r="B21" s="386"/>
      <c r="C21" s="386"/>
      <c r="D21" s="386"/>
      <c r="E21" s="386"/>
      <c r="F21" s="386"/>
      <c r="G21" s="386"/>
      <c r="H21" s="386"/>
      <c r="I21" s="551"/>
    </row>
    <row r="22" spans="1:9" s="387" customFormat="1">
      <c r="A22" s="386" t="s">
        <v>304</v>
      </c>
      <c r="B22" s="386"/>
      <c r="C22" s="386"/>
      <c r="D22" s="386"/>
      <c r="E22" s="386"/>
      <c r="F22" s="386"/>
      <c r="G22" s="386"/>
      <c r="H22" s="386"/>
      <c r="I22" s="551"/>
    </row>
    <row r="23" spans="1:9" s="387" customFormat="1">
      <c r="A23" s="386" t="s">
        <v>237</v>
      </c>
      <c r="B23" s="386"/>
      <c r="C23" s="386"/>
      <c r="D23" s="386"/>
      <c r="E23" s="386"/>
      <c r="F23" s="386"/>
      <c r="G23" s="386"/>
      <c r="H23" s="386"/>
      <c r="I23" s="551"/>
    </row>
    <row r="24" spans="1:9" s="387" customFormat="1">
      <c r="A24" s="388"/>
      <c r="B24" s="388"/>
      <c r="C24" s="388"/>
      <c r="D24" s="388"/>
      <c r="E24" s="388"/>
      <c r="F24" s="388"/>
      <c r="G24" s="388"/>
      <c r="H24" s="388"/>
      <c r="I24" s="551"/>
    </row>
    <row r="25" spans="1:9" s="438" customFormat="1">
      <c r="A25" s="552" t="s">
        <v>3</v>
      </c>
      <c r="B25" s="553">
        <v>2016</v>
      </c>
      <c r="C25" s="553"/>
      <c r="D25" s="553"/>
      <c r="E25" s="553"/>
      <c r="F25" s="553"/>
      <c r="G25" s="553"/>
      <c r="H25" s="553"/>
      <c r="I25" s="553"/>
    </row>
    <row r="26" spans="1:9" s="438" customFormat="1">
      <c r="A26" s="552"/>
      <c r="B26" s="399" t="s">
        <v>262</v>
      </c>
      <c r="C26" s="399" t="s">
        <v>12</v>
      </c>
      <c r="D26" s="439" t="s">
        <v>263</v>
      </c>
      <c r="E26" s="439" t="s">
        <v>12</v>
      </c>
      <c r="F26" s="439" t="s">
        <v>264</v>
      </c>
      <c r="G26" s="439" t="s">
        <v>12</v>
      </c>
      <c r="H26" s="439" t="s">
        <v>265</v>
      </c>
      <c r="I26" s="439" t="s">
        <v>12</v>
      </c>
    </row>
    <row r="27" spans="1:9" s="438" customFormat="1">
      <c r="A27" s="442"/>
      <c r="B27" s="442"/>
      <c r="C27" s="442"/>
      <c r="D27" s="443"/>
      <c r="E27" s="443"/>
      <c r="F27" s="443"/>
      <c r="G27" s="443"/>
      <c r="H27" s="443"/>
      <c r="I27" s="443"/>
    </row>
    <row r="28" spans="1:9" s="438" customFormat="1">
      <c r="A28" s="568" t="s">
        <v>268</v>
      </c>
      <c r="B28" s="406">
        <v>2129756048.8599999</v>
      </c>
      <c r="C28" s="406"/>
      <c r="D28" s="406">
        <v>106973868.39</v>
      </c>
      <c r="E28" s="406"/>
      <c r="F28" s="406">
        <v>3530371.83</v>
      </c>
      <c r="G28" s="555"/>
      <c r="H28" s="406">
        <v>2240260289.0799999</v>
      </c>
      <c r="I28" s="555"/>
    </row>
    <row r="29" spans="1:9" s="438" customFormat="1">
      <c r="A29" s="569"/>
      <c r="B29" s="406"/>
      <c r="C29" s="406"/>
      <c r="D29" s="406"/>
      <c r="E29" s="406"/>
      <c r="F29" s="406"/>
      <c r="G29" s="555"/>
      <c r="H29" s="406"/>
      <c r="I29" s="555"/>
    </row>
    <row r="30" spans="1:9" ht="15" customHeight="1">
      <c r="A30" s="570" t="s">
        <v>274</v>
      </c>
      <c r="B30" s="421">
        <v>225891764.72</v>
      </c>
      <c r="C30" s="571">
        <f>B30/B28*100</f>
        <v>10.606461939193162</v>
      </c>
      <c r="D30" s="421">
        <v>0</v>
      </c>
      <c r="E30" s="571">
        <f>D30/D28*100</f>
        <v>0</v>
      </c>
      <c r="F30" s="421">
        <v>0</v>
      </c>
      <c r="G30" s="572">
        <f>F30/F28*100</f>
        <v>0</v>
      </c>
      <c r="H30" s="421">
        <v>225891764.72</v>
      </c>
      <c r="I30" s="571">
        <f>H30/H28*100</f>
        <v>10.083282099901266</v>
      </c>
    </row>
    <row r="31" spans="1:9" ht="15" customHeight="1">
      <c r="A31" s="570" t="s">
        <v>275</v>
      </c>
      <c r="B31" s="421">
        <v>426809635.56999999</v>
      </c>
      <c r="C31" s="571">
        <f>B31/B28*100</f>
        <v>20.04030629697986</v>
      </c>
      <c r="D31" s="421">
        <v>30178647.890000001</v>
      </c>
      <c r="E31" s="571">
        <f>D31/D28*100</f>
        <v>28.211233588352801</v>
      </c>
      <c r="F31" s="421">
        <v>0</v>
      </c>
      <c r="G31" s="572">
        <f>F31/F28*100</f>
        <v>0</v>
      </c>
      <c r="H31" s="421">
        <v>456988283.45999998</v>
      </c>
      <c r="I31" s="571">
        <f>H31/H28*100</f>
        <v>20.39889229334462</v>
      </c>
    </row>
    <row r="32" spans="1:9" ht="15" customHeight="1">
      <c r="A32" s="570" t="s">
        <v>276</v>
      </c>
      <c r="B32" s="421">
        <v>630877066.46000004</v>
      </c>
      <c r="C32" s="571">
        <f>B32/B28*100</f>
        <v>29.622034260576051</v>
      </c>
      <c r="D32" s="421">
        <v>3587192.3</v>
      </c>
      <c r="E32" s="571">
        <f>D32/D28*100</f>
        <v>3.3533351219215453</v>
      </c>
      <c r="F32" s="421">
        <v>3528069.83</v>
      </c>
      <c r="G32" s="572">
        <f>F32/F28*100</f>
        <v>99.934794403795138</v>
      </c>
      <c r="H32" s="421">
        <v>637992328.59000003</v>
      </c>
      <c r="I32" s="571">
        <f>H32/H28*100</f>
        <v>28.478491169077596</v>
      </c>
    </row>
    <row r="33" spans="1:9" ht="15" customHeight="1">
      <c r="A33" s="570" t="s">
        <v>277</v>
      </c>
      <c r="B33" s="421">
        <v>364150706.06999999</v>
      </c>
      <c r="C33" s="571">
        <f>B33/B28*100</f>
        <v>17.098235559181525</v>
      </c>
      <c r="D33" s="421">
        <v>0</v>
      </c>
      <c r="E33" s="571">
        <f>D33/D28*100</f>
        <v>0</v>
      </c>
      <c r="F33" s="421">
        <v>0</v>
      </c>
      <c r="G33" s="572">
        <f>F33/F28*100</f>
        <v>0</v>
      </c>
      <c r="H33" s="421">
        <v>364150706.06999999</v>
      </c>
      <c r="I33" s="571">
        <f>H33/H28*100</f>
        <v>16.254839129409579</v>
      </c>
    </row>
    <row r="34" spans="1:9" ht="15" customHeight="1">
      <c r="A34" s="570" t="s">
        <v>278</v>
      </c>
      <c r="B34" s="421">
        <v>265849595.50999999</v>
      </c>
      <c r="C34" s="571">
        <f>B34/B28*100</f>
        <v>12.48263131602805</v>
      </c>
      <c r="D34" s="421">
        <v>69262629.650000006</v>
      </c>
      <c r="E34" s="571">
        <f>D34/D28*100</f>
        <v>64.747242193285715</v>
      </c>
      <c r="F34" s="421">
        <v>0</v>
      </c>
      <c r="G34" s="572">
        <f>F34/F28*100</f>
        <v>0</v>
      </c>
      <c r="H34" s="421">
        <v>335112225.16000003</v>
      </c>
      <c r="I34" s="571">
        <f>H34/H28*100</f>
        <v>14.958628994741474</v>
      </c>
    </row>
    <row r="35" spans="1:9" ht="15" customHeight="1">
      <c r="A35" s="570" t="s">
        <v>279</v>
      </c>
      <c r="B35" s="421">
        <v>216177280.53</v>
      </c>
      <c r="C35" s="571">
        <f>B35/B28*100</f>
        <v>10.150330628041356</v>
      </c>
      <c r="D35" s="421">
        <v>3945398.55</v>
      </c>
      <c r="E35" s="571">
        <f>D35/D28*100</f>
        <v>3.688189096439948</v>
      </c>
      <c r="F35" s="421">
        <v>2302</v>
      </c>
      <c r="G35" s="572">
        <f>F35/F28*100</f>
        <v>6.5205596204862076E-2</v>
      </c>
      <c r="H35" s="421">
        <v>220124981.08000001</v>
      </c>
      <c r="I35" s="571">
        <f>H35/H28*100</f>
        <v>9.82586631352547</v>
      </c>
    </row>
    <row r="36" spans="1:9">
      <c r="A36" s="573"/>
      <c r="B36" s="434"/>
      <c r="C36" s="434"/>
      <c r="D36" s="434"/>
      <c r="E36" s="434"/>
      <c r="F36" s="434"/>
      <c r="G36" s="574"/>
      <c r="H36" s="434"/>
      <c r="I36" s="575"/>
    </row>
    <row r="37" spans="1:9" s="387" customFormat="1">
      <c r="A37" s="386" t="s">
        <v>234</v>
      </c>
      <c r="B37" s="386"/>
      <c r="C37" s="386"/>
      <c r="D37" s="386"/>
      <c r="E37" s="386"/>
      <c r="F37" s="386"/>
      <c r="G37" s="386"/>
      <c r="H37" s="386"/>
      <c r="I37" s="551"/>
    </row>
    <row r="38" spans="1:9" s="387" customFormat="1">
      <c r="A38" s="386" t="s">
        <v>235</v>
      </c>
      <c r="B38" s="386"/>
      <c r="C38" s="386"/>
      <c r="D38" s="386"/>
      <c r="E38" s="386"/>
      <c r="F38" s="386"/>
      <c r="G38" s="386"/>
      <c r="H38" s="386"/>
      <c r="I38" s="551"/>
    </row>
    <row r="39" spans="1:9" s="387" customFormat="1">
      <c r="A39" s="386" t="s">
        <v>304</v>
      </c>
      <c r="B39" s="386"/>
      <c r="C39" s="386"/>
      <c r="D39" s="386"/>
      <c r="E39" s="386"/>
      <c r="F39" s="386"/>
      <c r="G39" s="386"/>
      <c r="H39" s="386"/>
      <c r="I39" s="551"/>
    </row>
    <row r="40" spans="1:9" s="387" customFormat="1">
      <c r="A40" s="386" t="s">
        <v>237</v>
      </c>
      <c r="B40" s="386"/>
      <c r="C40" s="386"/>
      <c r="D40" s="386"/>
      <c r="E40" s="386"/>
      <c r="F40" s="386"/>
      <c r="G40" s="386"/>
      <c r="H40" s="386"/>
      <c r="I40" s="551"/>
    </row>
    <row r="42" spans="1:9">
      <c r="A42" s="552" t="s">
        <v>3</v>
      </c>
      <c r="B42" s="553">
        <v>2016</v>
      </c>
      <c r="C42" s="553"/>
      <c r="D42" s="553"/>
      <c r="E42" s="553"/>
      <c r="F42" s="553"/>
      <c r="G42" s="553"/>
      <c r="H42" s="553"/>
      <c r="I42" s="553"/>
    </row>
    <row r="43" spans="1:9">
      <c r="A43" s="552"/>
      <c r="B43" s="399" t="s">
        <v>262</v>
      </c>
      <c r="C43" s="399" t="s">
        <v>12</v>
      </c>
      <c r="D43" s="439" t="s">
        <v>263</v>
      </c>
      <c r="E43" s="439" t="s">
        <v>12</v>
      </c>
      <c r="F43" s="439" t="s">
        <v>264</v>
      </c>
      <c r="G43" s="439" t="s">
        <v>12</v>
      </c>
      <c r="H43" s="439" t="s">
        <v>265</v>
      </c>
      <c r="I43" s="439" t="s">
        <v>12</v>
      </c>
    </row>
    <row r="44" spans="1:9">
      <c r="A44" s="442"/>
      <c r="B44" s="442"/>
      <c r="C44" s="442"/>
      <c r="D44" s="443"/>
      <c r="E44" s="443"/>
      <c r="F44" s="443"/>
      <c r="G44" s="443"/>
      <c r="H44" s="443"/>
      <c r="I44" s="443"/>
    </row>
    <row r="45" spans="1:9">
      <c r="A45" s="568" t="s">
        <v>269</v>
      </c>
      <c r="B45" s="406">
        <v>1578630448.04</v>
      </c>
      <c r="C45" s="555" t="s">
        <v>12</v>
      </c>
      <c r="D45" s="406">
        <v>3601281140.3400002</v>
      </c>
      <c r="E45" s="555" t="s">
        <v>12</v>
      </c>
      <c r="F45" s="406">
        <v>1333819445.3699999</v>
      </c>
      <c r="G45" s="555" t="s">
        <v>12</v>
      </c>
      <c r="H45" s="406">
        <v>6513731033.75</v>
      </c>
      <c r="I45" s="555" t="s">
        <v>12</v>
      </c>
    </row>
    <row r="46" spans="1:9">
      <c r="A46" s="568"/>
      <c r="B46" s="406"/>
      <c r="C46" s="555"/>
      <c r="D46" s="406"/>
      <c r="E46" s="555"/>
      <c r="F46" s="406"/>
      <c r="G46" s="555"/>
      <c r="H46" s="406"/>
      <c r="I46" s="555"/>
    </row>
    <row r="47" spans="1:9" ht="15" customHeight="1">
      <c r="A47" s="570" t="s">
        <v>282</v>
      </c>
      <c r="B47" s="421">
        <v>25989395.68</v>
      </c>
      <c r="C47" s="571">
        <f>B47/B45*100</f>
        <v>1.6463255040005076</v>
      </c>
      <c r="D47" s="421">
        <v>6487998.0899999999</v>
      </c>
      <c r="E47" s="571">
        <f>D47/D45*100</f>
        <v>0.18015805590194667</v>
      </c>
      <c r="F47" s="421">
        <v>197865968.56999999</v>
      </c>
      <c r="G47" s="572">
        <f>F47/F45*100</f>
        <v>14.834539206699915</v>
      </c>
      <c r="H47" s="421">
        <v>230343362.34</v>
      </c>
      <c r="I47" s="576">
        <f>H47/H45*100</f>
        <v>3.5362737752987901</v>
      </c>
    </row>
    <row r="48" spans="1:9" ht="15" customHeight="1">
      <c r="A48" s="570" t="s">
        <v>283</v>
      </c>
      <c r="B48" s="421">
        <v>336131004.47000003</v>
      </c>
      <c r="C48" s="571">
        <f>B48/B45*100</f>
        <v>21.292570714528814</v>
      </c>
      <c r="D48" s="421">
        <v>51781125.299999997</v>
      </c>
      <c r="E48" s="571">
        <f>D48/D45*100</f>
        <v>1.4378528996242514</v>
      </c>
      <c r="F48" s="421">
        <v>228358405.62</v>
      </c>
      <c r="G48" s="572">
        <f>F48/F45*100</f>
        <v>17.120638510158599</v>
      </c>
      <c r="H48" s="421">
        <v>616270535.38999999</v>
      </c>
      <c r="I48" s="576">
        <f>H48/H45*100</f>
        <v>9.4610989031766763</v>
      </c>
    </row>
    <row r="49" spans="1:9" ht="15" customHeight="1">
      <c r="A49" s="570" t="s">
        <v>284</v>
      </c>
      <c r="B49" s="421">
        <v>129372197.95</v>
      </c>
      <c r="C49" s="571">
        <f>B49/B45*100</f>
        <v>8.1952174500768216</v>
      </c>
      <c r="D49" s="421">
        <v>791269459</v>
      </c>
      <c r="E49" s="571">
        <f>D49/D45*100</f>
        <v>21.971888007757581</v>
      </c>
      <c r="F49" s="421">
        <v>85824469.859999999</v>
      </c>
      <c r="G49" s="572">
        <f>F49/F45*100</f>
        <v>6.4344893274660881</v>
      </c>
      <c r="H49" s="421">
        <v>1006466126.8099999</v>
      </c>
      <c r="I49" s="576">
        <f>H49/H45*100</f>
        <v>15.451453576991964</v>
      </c>
    </row>
    <row r="50" spans="1:9" ht="15" customHeight="1">
      <c r="A50" s="570" t="s">
        <v>285</v>
      </c>
      <c r="B50" s="421">
        <v>345564708.43000001</v>
      </c>
      <c r="C50" s="571">
        <f>B50/B45*100</f>
        <v>21.890158577585218</v>
      </c>
      <c r="D50" s="421">
        <v>1703499.07</v>
      </c>
      <c r="E50" s="571">
        <f>D50/D45*100</f>
        <v>4.7302584930627528E-2</v>
      </c>
      <c r="F50" s="421">
        <v>66909046.850000001</v>
      </c>
      <c r="G50" s="572">
        <f>F50/F45*100</f>
        <v>5.0163496327975272</v>
      </c>
      <c r="H50" s="421">
        <v>414177254.35000002</v>
      </c>
      <c r="I50" s="576">
        <f>H50/H45*100</f>
        <v>6.3585255854747098</v>
      </c>
    </row>
    <row r="51" spans="1:9" ht="15" customHeight="1">
      <c r="A51" s="570" t="s">
        <v>286</v>
      </c>
      <c r="B51" s="421">
        <v>643522454.82000005</v>
      </c>
      <c r="C51" s="571">
        <f>B51/B45*100</f>
        <v>40.764604256745855</v>
      </c>
      <c r="D51" s="421">
        <v>2749346857.6300001</v>
      </c>
      <c r="E51" s="571">
        <f>D51/D45*100</f>
        <v>76.343577479497526</v>
      </c>
      <c r="F51" s="421">
        <v>750442228.90999997</v>
      </c>
      <c r="G51" s="572">
        <f>F51/F45*100</f>
        <v>56.262654703000536</v>
      </c>
      <c r="H51" s="421">
        <v>4143311541.3600001</v>
      </c>
      <c r="I51" s="576">
        <f>H51/H45*100</f>
        <v>63.608882833693968</v>
      </c>
    </row>
    <row r="52" spans="1:9" ht="15" customHeight="1">
      <c r="A52" s="570" t="s">
        <v>287</v>
      </c>
      <c r="B52" s="421">
        <v>89354388.040000007</v>
      </c>
      <c r="C52" s="571">
        <f>B52/B45*100</f>
        <v>5.6602473461056606</v>
      </c>
      <c r="D52" s="421">
        <v>239344.15</v>
      </c>
      <c r="E52" s="571">
        <f>D52/D45*100</f>
        <v>6.6460834539955778E-3</v>
      </c>
      <c r="F52" s="421">
        <v>4419325.5599999996</v>
      </c>
      <c r="G52" s="572">
        <f>F52/F45*100</f>
        <v>0.33132861987733908</v>
      </c>
      <c r="H52" s="421">
        <v>94013057.75</v>
      </c>
      <c r="I52" s="576">
        <f>H52/H45*100</f>
        <v>1.443305799132391</v>
      </c>
    </row>
    <row r="53" spans="1:9" ht="15" customHeight="1">
      <c r="A53" s="570" t="s">
        <v>288</v>
      </c>
      <c r="B53" s="421">
        <v>8696298.6500000004</v>
      </c>
      <c r="C53" s="571">
        <f>B53/B45*100</f>
        <v>0.55087615095712694</v>
      </c>
      <c r="D53" s="421">
        <v>452857.1</v>
      </c>
      <c r="E53" s="571">
        <f>D53/D45*100</f>
        <v>1.2574888834067684E-2</v>
      </c>
      <c r="F53" s="421">
        <v>0</v>
      </c>
      <c r="G53" s="572">
        <f>F53/F45*100</f>
        <v>0</v>
      </c>
      <c r="H53" s="421">
        <v>9149155.75</v>
      </c>
      <c r="I53" s="576">
        <f>H53/H45*100</f>
        <v>0.14045952623150865</v>
      </c>
    </row>
    <row r="54" spans="1:9">
      <c r="A54" s="573"/>
      <c r="B54" s="434"/>
      <c r="C54" s="434"/>
      <c r="D54" s="434"/>
      <c r="E54" s="434"/>
      <c r="F54" s="434"/>
      <c r="G54" s="574"/>
      <c r="H54" s="434"/>
      <c r="I54" s="575"/>
    </row>
    <row r="55" spans="1:9" s="387" customFormat="1">
      <c r="A55" s="386" t="s">
        <v>234</v>
      </c>
      <c r="B55" s="386"/>
      <c r="C55" s="386"/>
      <c r="D55" s="386"/>
      <c r="E55" s="386"/>
      <c r="F55" s="386"/>
      <c r="G55" s="386"/>
      <c r="H55" s="386"/>
      <c r="I55" s="551"/>
    </row>
    <row r="56" spans="1:9" s="387" customFormat="1">
      <c r="A56" s="386" t="s">
        <v>235</v>
      </c>
      <c r="B56" s="386"/>
      <c r="C56" s="386"/>
      <c r="D56" s="386"/>
      <c r="E56" s="386"/>
      <c r="F56" s="386"/>
      <c r="G56" s="386"/>
      <c r="H56" s="386"/>
      <c r="I56" s="551"/>
    </row>
    <row r="57" spans="1:9" s="387" customFormat="1">
      <c r="A57" s="386" t="s">
        <v>304</v>
      </c>
      <c r="B57" s="386"/>
      <c r="C57" s="386"/>
      <c r="D57" s="386"/>
      <c r="E57" s="386"/>
      <c r="F57" s="386"/>
      <c r="G57" s="386"/>
      <c r="H57" s="386"/>
      <c r="I57" s="551"/>
    </row>
    <row r="58" spans="1:9" s="387" customFormat="1">
      <c r="A58" s="386" t="s">
        <v>237</v>
      </c>
      <c r="B58" s="386"/>
      <c r="C58" s="386"/>
      <c r="D58" s="386"/>
      <c r="E58" s="386"/>
      <c r="F58" s="386"/>
      <c r="G58" s="386"/>
      <c r="H58" s="386"/>
      <c r="I58" s="551"/>
    </row>
    <row r="60" spans="1:9">
      <c r="A60" s="552" t="s">
        <v>3</v>
      </c>
      <c r="B60" s="553">
        <v>2016</v>
      </c>
      <c r="C60" s="553"/>
      <c r="D60" s="553"/>
      <c r="E60" s="553"/>
      <c r="F60" s="553"/>
      <c r="G60" s="553"/>
      <c r="H60" s="553"/>
      <c r="I60" s="553"/>
    </row>
    <row r="61" spans="1:9">
      <c r="A61" s="552"/>
      <c r="B61" s="399" t="s">
        <v>262</v>
      </c>
      <c r="C61" s="399" t="s">
        <v>12</v>
      </c>
      <c r="D61" s="439" t="s">
        <v>263</v>
      </c>
      <c r="E61" s="439" t="s">
        <v>12</v>
      </c>
      <c r="F61" s="439" t="s">
        <v>264</v>
      </c>
      <c r="G61" s="439" t="s">
        <v>12</v>
      </c>
      <c r="H61" s="439" t="s">
        <v>265</v>
      </c>
      <c r="I61" s="439" t="s">
        <v>12</v>
      </c>
    </row>
    <row r="62" spans="1:9">
      <c r="A62" s="577"/>
      <c r="B62" s="577"/>
      <c r="C62" s="577"/>
      <c r="D62" s="578"/>
      <c r="E62" s="578"/>
      <c r="F62" s="578"/>
      <c r="G62" s="578"/>
      <c r="H62" s="578"/>
      <c r="I62" s="578"/>
    </row>
    <row r="63" spans="1:9">
      <c r="A63" s="568" t="s">
        <v>270</v>
      </c>
      <c r="B63" s="406">
        <v>632146794.04999995</v>
      </c>
      <c r="C63" s="555" t="s">
        <v>12</v>
      </c>
      <c r="D63" s="406">
        <v>80933094.049999997</v>
      </c>
      <c r="E63" s="555" t="s">
        <v>12</v>
      </c>
      <c r="F63" s="406">
        <v>223631087.91</v>
      </c>
      <c r="G63" s="555" t="s">
        <v>12</v>
      </c>
      <c r="H63" s="406">
        <v>936710976.00999999</v>
      </c>
      <c r="I63" s="555" t="s">
        <v>12</v>
      </c>
    </row>
    <row r="64" spans="1:9">
      <c r="A64" s="568"/>
      <c r="B64" s="406"/>
      <c r="C64" s="555"/>
      <c r="D64" s="406"/>
      <c r="E64" s="555"/>
      <c r="F64" s="406"/>
      <c r="G64" s="555"/>
      <c r="H64" s="406"/>
      <c r="I64" s="555"/>
    </row>
    <row r="65" spans="1:9" ht="15" customHeight="1">
      <c r="A65" s="570" t="s">
        <v>290</v>
      </c>
      <c r="B65" s="421">
        <v>36270833.880000003</v>
      </c>
      <c r="C65" s="571">
        <f>B65/B63*100</f>
        <v>5.7377232980368706</v>
      </c>
      <c r="D65" s="421">
        <v>1389701.5</v>
      </c>
      <c r="E65" s="571">
        <f>D65/D63*100</f>
        <v>1.7170991870661099</v>
      </c>
      <c r="F65" s="421">
        <v>15125564.23</v>
      </c>
      <c r="G65" s="572">
        <f>F65/F63*100</f>
        <v>6.7636232383251036</v>
      </c>
      <c r="H65" s="421">
        <v>52786099.609999999</v>
      </c>
      <c r="I65" s="576">
        <f>H65/H63*100</f>
        <v>5.6352600708114764</v>
      </c>
    </row>
    <row r="66" spans="1:9" ht="15" customHeight="1">
      <c r="A66" s="570" t="s">
        <v>291</v>
      </c>
      <c r="B66" s="421">
        <v>89664127.560000002</v>
      </c>
      <c r="C66" s="571">
        <f>B66/B63*100</f>
        <v>14.184067435594393</v>
      </c>
      <c r="D66" s="421">
        <v>0</v>
      </c>
      <c r="E66" s="571">
        <f>D66/D63*100</f>
        <v>0</v>
      </c>
      <c r="F66" s="421">
        <v>233227.64</v>
      </c>
      <c r="G66" s="572">
        <f>F66/F63*100</f>
        <v>0.1042912424116374</v>
      </c>
      <c r="H66" s="421">
        <v>89897355.200000003</v>
      </c>
      <c r="I66" s="576">
        <f>H66/H63*100</f>
        <v>9.5971284101874659</v>
      </c>
    </row>
    <row r="67" spans="1:9" ht="15" customHeight="1">
      <c r="A67" s="570" t="s">
        <v>292</v>
      </c>
      <c r="B67" s="421">
        <v>5434396</v>
      </c>
      <c r="C67" s="571">
        <f>B67/B63*100</f>
        <v>0.85967310933956331</v>
      </c>
      <c r="D67" s="421">
        <v>14660321.18</v>
      </c>
      <c r="E67" s="571">
        <f>D67/D63*100</f>
        <v>18.114124206029906</v>
      </c>
      <c r="F67" s="421">
        <v>22662883.010000002</v>
      </c>
      <c r="G67" s="572">
        <f>F67/F63*100</f>
        <v>10.134048544771487</v>
      </c>
      <c r="H67" s="421">
        <v>42757600.189999998</v>
      </c>
      <c r="I67" s="576">
        <f>H67/H63*100</f>
        <v>4.5646524152123886</v>
      </c>
    </row>
    <row r="68" spans="1:9" ht="15" customHeight="1">
      <c r="A68" s="570" t="s">
        <v>294</v>
      </c>
      <c r="B68" s="421">
        <v>219442522.41</v>
      </c>
      <c r="C68" s="571">
        <f>B68/B63*100</f>
        <v>34.713855148119769</v>
      </c>
      <c r="D68" s="421">
        <v>62590713.32</v>
      </c>
      <c r="E68" s="571">
        <f>D68/D63*100</f>
        <v>77.336365370304293</v>
      </c>
      <c r="F68" s="421">
        <v>180783252.47</v>
      </c>
      <c r="G68" s="572">
        <f>F68/F63*100</f>
        <v>80.839946788952687</v>
      </c>
      <c r="H68" s="421">
        <v>462816488.19999999</v>
      </c>
      <c r="I68" s="576">
        <f>H68/H63*100</f>
        <v>49.408675680454408</v>
      </c>
    </row>
    <row r="69" spans="1:9" ht="15" customHeight="1">
      <c r="A69" s="570" t="s">
        <v>295</v>
      </c>
      <c r="B69" s="421">
        <v>14261395.140000001</v>
      </c>
      <c r="C69" s="571">
        <f>B69/B63*100</f>
        <v>2.2560258589039033</v>
      </c>
      <c r="D69" s="421">
        <v>0</v>
      </c>
      <c r="E69" s="571">
        <f>D69/D63*100</f>
        <v>0</v>
      </c>
      <c r="F69" s="421">
        <v>0</v>
      </c>
      <c r="G69" s="572">
        <f>F69/F63*100</f>
        <v>0</v>
      </c>
      <c r="H69" s="421">
        <v>14261395.140000001</v>
      </c>
      <c r="I69" s="576">
        <f>H69/H63*100</f>
        <v>1.5224968539119319</v>
      </c>
    </row>
    <row r="70" spans="1:9" ht="15" customHeight="1">
      <c r="A70" s="570" t="s">
        <v>296</v>
      </c>
      <c r="B70" s="421">
        <v>230415526.24000001</v>
      </c>
      <c r="C70" s="571">
        <f>B70/B63*100</f>
        <v>36.449686751361611</v>
      </c>
      <c r="D70" s="421">
        <v>2292358.0499999998</v>
      </c>
      <c r="E70" s="571">
        <f>D70/D63*100</f>
        <v>2.8324112365996958</v>
      </c>
      <c r="F70" s="421">
        <v>0</v>
      </c>
      <c r="G70" s="572">
        <f>F70/F63*100</f>
        <v>0</v>
      </c>
      <c r="H70" s="421">
        <v>232707884.28999999</v>
      </c>
      <c r="I70" s="576">
        <f>H70/H63*100</f>
        <v>24.843082898552016</v>
      </c>
    </row>
    <row r="71" spans="1:9" ht="15" customHeight="1">
      <c r="A71" s="570" t="s">
        <v>297</v>
      </c>
      <c r="B71" s="421">
        <v>36657992.82</v>
      </c>
      <c r="C71" s="571">
        <f>B71/B63*100</f>
        <v>5.7989683986438942</v>
      </c>
      <c r="D71" s="421">
        <v>0</v>
      </c>
      <c r="E71" s="571">
        <f>D71/D63*100</f>
        <v>0</v>
      </c>
      <c r="F71" s="421">
        <v>4826160.5599999996</v>
      </c>
      <c r="G71" s="572">
        <f>F71/F63*100</f>
        <v>2.1580901855390877</v>
      </c>
      <c r="H71" s="421">
        <v>41484153.380000003</v>
      </c>
      <c r="I71" s="576">
        <f>H71/H63*100</f>
        <v>4.4287036708703127</v>
      </c>
    </row>
    <row r="72" spans="1:9">
      <c r="A72" s="573"/>
      <c r="B72" s="434"/>
      <c r="C72" s="434"/>
      <c r="D72" s="434"/>
      <c r="E72" s="434"/>
      <c r="F72" s="434"/>
      <c r="G72" s="574"/>
      <c r="H72" s="434"/>
      <c r="I72" s="575"/>
    </row>
    <row r="74" spans="1:9" s="387" customFormat="1">
      <c r="A74" s="386" t="s">
        <v>234</v>
      </c>
      <c r="B74" s="386"/>
      <c r="C74" s="386"/>
      <c r="D74" s="386"/>
      <c r="E74" s="386"/>
      <c r="F74" s="386"/>
      <c r="G74" s="386"/>
      <c r="H74" s="386"/>
      <c r="I74" s="551"/>
    </row>
    <row r="75" spans="1:9" s="387" customFormat="1">
      <c r="A75" s="386" t="s">
        <v>255</v>
      </c>
      <c r="B75" s="386"/>
      <c r="C75" s="386"/>
      <c r="D75" s="386"/>
      <c r="E75" s="386"/>
      <c r="F75" s="386"/>
      <c r="G75" s="386"/>
      <c r="H75" s="386"/>
      <c r="I75" s="551"/>
    </row>
    <row r="76" spans="1:9" s="387" customFormat="1">
      <c r="A76" s="386" t="s">
        <v>304</v>
      </c>
      <c r="B76" s="386"/>
      <c r="C76" s="386"/>
      <c r="D76" s="386"/>
      <c r="E76" s="386"/>
      <c r="F76" s="386"/>
      <c r="G76" s="386"/>
      <c r="H76" s="386"/>
      <c r="I76" s="551"/>
    </row>
    <row r="77" spans="1:9" s="387" customFormat="1">
      <c r="A77" s="386" t="s">
        <v>237</v>
      </c>
      <c r="B77" s="386"/>
      <c r="C77" s="386"/>
      <c r="D77" s="386"/>
      <c r="E77" s="386"/>
      <c r="F77" s="386"/>
      <c r="G77" s="386"/>
      <c r="H77" s="386"/>
      <c r="I77" s="551"/>
    </row>
    <row r="79" spans="1:9">
      <c r="A79" s="552" t="s">
        <v>3</v>
      </c>
      <c r="B79" s="553">
        <v>2016</v>
      </c>
      <c r="C79" s="553"/>
      <c r="D79" s="553"/>
      <c r="E79" s="553"/>
      <c r="F79" s="553"/>
      <c r="G79" s="553"/>
      <c r="H79" s="553"/>
      <c r="I79" s="553"/>
    </row>
    <row r="80" spans="1:9">
      <c r="A80" s="552"/>
      <c r="B80" s="399" t="s">
        <v>262</v>
      </c>
      <c r="C80" s="399" t="s">
        <v>12</v>
      </c>
      <c r="D80" s="439" t="s">
        <v>263</v>
      </c>
      <c r="E80" s="439" t="s">
        <v>12</v>
      </c>
      <c r="F80" s="439" t="s">
        <v>264</v>
      </c>
      <c r="G80" s="439" t="s">
        <v>12</v>
      </c>
      <c r="H80" s="439" t="s">
        <v>265</v>
      </c>
      <c r="I80" s="439" t="s">
        <v>12</v>
      </c>
    </row>
    <row r="81" spans="1:9">
      <c r="A81" s="442"/>
      <c r="B81" s="442"/>
      <c r="C81" s="442"/>
      <c r="D81" s="443"/>
      <c r="E81" s="443"/>
      <c r="F81" s="443"/>
      <c r="G81" s="443"/>
      <c r="H81" s="443"/>
      <c r="I81" s="443"/>
    </row>
    <row r="82" spans="1:9" ht="22.5">
      <c r="A82" s="579" t="s">
        <v>271</v>
      </c>
      <c r="B82" s="580">
        <v>168397454.53999999</v>
      </c>
      <c r="C82" s="581" t="s">
        <v>12</v>
      </c>
      <c r="D82" s="580">
        <v>2138271346.1199999</v>
      </c>
      <c r="E82" s="581" t="s">
        <v>12</v>
      </c>
      <c r="F82" s="580">
        <v>1093486527.48</v>
      </c>
      <c r="G82" s="581" t="s">
        <v>12</v>
      </c>
      <c r="H82" s="580">
        <v>3400155328.1399999</v>
      </c>
      <c r="I82" s="581" t="s">
        <v>12</v>
      </c>
    </row>
    <row r="83" spans="1:9">
      <c r="A83" s="579"/>
      <c r="B83" s="580"/>
      <c r="C83" s="581"/>
      <c r="D83" s="580"/>
      <c r="E83" s="581"/>
      <c r="F83" s="580"/>
      <c r="G83" s="581"/>
      <c r="H83" s="580"/>
      <c r="I83" s="581"/>
    </row>
    <row r="84" spans="1:9" ht="25.5" customHeight="1">
      <c r="A84" s="570" t="s">
        <v>301</v>
      </c>
      <c r="B84" s="421">
        <v>157996381.53999999</v>
      </c>
      <c r="C84" s="571">
        <f>B84/B82*100</f>
        <v>93.823497493823822</v>
      </c>
      <c r="D84" s="421">
        <v>213389342.12</v>
      </c>
      <c r="E84" s="571">
        <f>D84/D82*100</f>
        <v>9.9795258682769905</v>
      </c>
      <c r="F84" s="421">
        <v>0</v>
      </c>
      <c r="G84" s="572">
        <f>F84/F82*100</f>
        <v>0</v>
      </c>
      <c r="H84" s="421">
        <v>371385723.66000003</v>
      </c>
      <c r="I84" s="576">
        <f>H84/H82*100</f>
        <v>10.922610522712814</v>
      </c>
    </row>
    <row r="85" spans="1:9" ht="25.5" customHeight="1">
      <c r="A85" s="570" t="s">
        <v>302</v>
      </c>
      <c r="B85" s="421">
        <v>8500000</v>
      </c>
      <c r="C85" s="571">
        <f>B85/B82*100</f>
        <v>5.0475822352653008</v>
      </c>
      <c r="D85" s="421">
        <v>1924882004</v>
      </c>
      <c r="E85" s="571">
        <f>D85/D82*100</f>
        <v>90.02047413172302</v>
      </c>
      <c r="F85" s="421">
        <v>1091147044.4000001</v>
      </c>
      <c r="G85" s="572">
        <f>F85/F82*100</f>
        <v>99.786052866568781</v>
      </c>
      <c r="H85" s="421">
        <v>3024529048.4000001</v>
      </c>
      <c r="I85" s="576">
        <f>H85/H82*100</f>
        <v>88.952672937283722</v>
      </c>
    </row>
    <row r="86" spans="1:9" ht="25.5" customHeight="1">
      <c r="A86" s="570" t="s">
        <v>303</v>
      </c>
      <c r="B86" s="421">
        <v>1901073</v>
      </c>
      <c r="C86" s="571">
        <f>B86/B82*100</f>
        <v>1.1289202709108836</v>
      </c>
      <c r="D86" s="421">
        <v>0</v>
      </c>
      <c r="E86" s="571">
        <f>D86/D82*100</f>
        <v>0</v>
      </c>
      <c r="F86" s="421">
        <v>2339483.08</v>
      </c>
      <c r="G86" s="572">
        <f>F86/F82*100</f>
        <v>0.21394713343121544</v>
      </c>
      <c r="H86" s="421">
        <v>4240556.08</v>
      </c>
      <c r="I86" s="576">
        <f>H86/H82*100</f>
        <v>0.12471654000347472</v>
      </c>
    </row>
    <row r="87" spans="1:9">
      <c r="A87" s="573"/>
      <c r="B87" s="434"/>
      <c r="C87" s="434"/>
      <c r="D87" s="434"/>
      <c r="E87" s="434"/>
      <c r="F87" s="434"/>
      <c r="G87" s="574"/>
      <c r="H87" s="434"/>
      <c r="I87" s="575"/>
    </row>
  </sheetData>
  <mergeCells count="30">
    <mergeCell ref="A74:H74"/>
    <mergeCell ref="A75:H75"/>
    <mergeCell ref="A76:H76"/>
    <mergeCell ref="A77:H77"/>
    <mergeCell ref="A79:A80"/>
    <mergeCell ref="B79:I79"/>
    <mergeCell ref="A55:H55"/>
    <mergeCell ref="A56:H56"/>
    <mergeCell ref="A57:H57"/>
    <mergeCell ref="A58:H58"/>
    <mergeCell ref="A60:A61"/>
    <mergeCell ref="B60:I60"/>
    <mergeCell ref="A37:H37"/>
    <mergeCell ref="A38:H38"/>
    <mergeCell ref="A39:H39"/>
    <mergeCell ref="A40:H40"/>
    <mergeCell ref="A42:A43"/>
    <mergeCell ref="B42:I42"/>
    <mergeCell ref="A20:H20"/>
    <mergeCell ref="A21:H21"/>
    <mergeCell ref="A22:H22"/>
    <mergeCell ref="A23:H23"/>
    <mergeCell ref="A25:A26"/>
    <mergeCell ref="B25:I25"/>
    <mergeCell ref="A1:H1"/>
    <mergeCell ref="A2:H2"/>
    <mergeCell ref="A3:H3"/>
    <mergeCell ref="A4:H4"/>
    <mergeCell ref="A6:A7"/>
    <mergeCell ref="B6:I6"/>
  </mergeCells>
  <pageMargins left="0.19719757252565651" right="0.19719757252565651" top="0.39370078740157477" bottom="0.19719757252565651" header="1.1126239316962329E-308" footer="0.19719757252565651"/>
  <pageSetup orientation="portrait" errors="NA" r:id="rId1"/>
  <headerFooter alignWithMargins="0"/>
  <rowBreaks count="4" manualBreakCount="4">
    <brk id="18" max="16383" man="1"/>
    <brk id="36" max="16383" man="1"/>
    <brk id="54" max="16383" man="1"/>
    <brk id="7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M61"/>
  <sheetViews>
    <sheetView showGridLines="0" topLeftCell="A38" workbookViewId="0">
      <selection activeCell="D38" sqref="D1:J1048576"/>
    </sheetView>
  </sheetViews>
  <sheetFormatPr baseColWidth="10" defaultRowHeight="12.75"/>
  <cols>
    <col min="1" max="1" width="62.140625" style="1" customWidth="1"/>
    <col min="2" max="2" width="12" style="1" customWidth="1"/>
    <col min="3" max="3" width="7.7109375" style="1" customWidth="1"/>
    <col min="4" max="5" width="11.42578125" style="1"/>
    <col min="6" max="6" width="36.42578125" style="1" customWidth="1"/>
    <col min="7" max="9" width="11.42578125" style="1"/>
    <col min="10" max="10" width="27.42578125" style="1" customWidth="1"/>
    <col min="11" max="12" width="11.42578125" style="1"/>
    <col min="13" max="13" width="13.7109375" style="1" customWidth="1"/>
    <col min="14" max="249" width="11.42578125" style="1"/>
    <col min="250" max="250" width="62.140625" style="1" customWidth="1"/>
    <col min="251" max="251" width="12" style="1" bestFit="1" customWidth="1"/>
    <col min="252" max="252" width="7.7109375" style="1" customWidth="1"/>
    <col min="253" max="253" width="12" style="1" bestFit="1" customWidth="1"/>
    <col min="254" max="254" width="23.42578125" style="1" customWidth="1"/>
    <col min="255" max="257" width="11.42578125" style="1"/>
    <col min="258" max="258" width="26.42578125" style="1" customWidth="1"/>
    <col min="259" max="261" width="11.42578125" style="1"/>
    <col min="262" max="262" width="36.42578125" style="1" customWidth="1"/>
    <col min="263" max="265" width="11.42578125" style="1"/>
    <col min="266" max="266" width="27.42578125" style="1" customWidth="1"/>
    <col min="267" max="268" width="11.42578125" style="1"/>
    <col min="269" max="269" width="13.7109375" style="1" customWidth="1"/>
    <col min="270" max="505" width="11.42578125" style="1"/>
    <col min="506" max="506" width="62.140625" style="1" customWidth="1"/>
    <col min="507" max="507" width="12" style="1" bestFit="1" customWidth="1"/>
    <col min="508" max="508" width="7.7109375" style="1" customWidth="1"/>
    <col min="509" max="509" width="12" style="1" bestFit="1" customWidth="1"/>
    <col min="510" max="510" width="23.42578125" style="1" customWidth="1"/>
    <col min="511" max="513" width="11.42578125" style="1"/>
    <col min="514" max="514" width="26.42578125" style="1" customWidth="1"/>
    <col min="515" max="517" width="11.42578125" style="1"/>
    <col min="518" max="518" width="36.42578125" style="1" customWidth="1"/>
    <col min="519" max="521" width="11.42578125" style="1"/>
    <col min="522" max="522" width="27.42578125" style="1" customWidth="1"/>
    <col min="523" max="524" width="11.42578125" style="1"/>
    <col min="525" max="525" width="13.7109375" style="1" customWidth="1"/>
    <col min="526" max="761" width="11.42578125" style="1"/>
    <col min="762" max="762" width="62.140625" style="1" customWidth="1"/>
    <col min="763" max="763" width="12" style="1" bestFit="1" customWidth="1"/>
    <col min="764" max="764" width="7.7109375" style="1" customWidth="1"/>
    <col min="765" max="765" width="12" style="1" bestFit="1" customWidth="1"/>
    <col min="766" max="766" width="23.42578125" style="1" customWidth="1"/>
    <col min="767" max="769" width="11.42578125" style="1"/>
    <col min="770" max="770" width="26.42578125" style="1" customWidth="1"/>
    <col min="771" max="773" width="11.42578125" style="1"/>
    <col min="774" max="774" width="36.42578125" style="1" customWidth="1"/>
    <col min="775" max="777" width="11.42578125" style="1"/>
    <col min="778" max="778" width="27.42578125" style="1" customWidth="1"/>
    <col min="779" max="780" width="11.42578125" style="1"/>
    <col min="781" max="781" width="13.7109375" style="1" customWidth="1"/>
    <col min="782" max="1017" width="11.42578125" style="1"/>
    <col min="1018" max="1018" width="62.140625" style="1" customWidth="1"/>
    <col min="1019" max="1019" width="12" style="1" bestFit="1" customWidth="1"/>
    <col min="1020" max="1020" width="7.7109375" style="1" customWidth="1"/>
    <col min="1021" max="1021" width="12" style="1" bestFit="1" customWidth="1"/>
    <col min="1022" max="1022" width="23.42578125" style="1" customWidth="1"/>
    <col min="1023" max="1025" width="11.42578125" style="1"/>
    <col min="1026" max="1026" width="26.42578125" style="1" customWidth="1"/>
    <col min="1027" max="1029" width="11.42578125" style="1"/>
    <col min="1030" max="1030" width="36.42578125" style="1" customWidth="1"/>
    <col min="1031" max="1033" width="11.42578125" style="1"/>
    <col min="1034" max="1034" width="27.42578125" style="1" customWidth="1"/>
    <col min="1035" max="1036" width="11.42578125" style="1"/>
    <col min="1037" max="1037" width="13.7109375" style="1" customWidth="1"/>
    <col min="1038" max="1273" width="11.42578125" style="1"/>
    <col min="1274" max="1274" width="62.140625" style="1" customWidth="1"/>
    <col min="1275" max="1275" width="12" style="1" bestFit="1" customWidth="1"/>
    <col min="1276" max="1276" width="7.7109375" style="1" customWidth="1"/>
    <col min="1277" max="1277" width="12" style="1" bestFit="1" customWidth="1"/>
    <col min="1278" max="1278" width="23.42578125" style="1" customWidth="1"/>
    <col min="1279" max="1281" width="11.42578125" style="1"/>
    <col min="1282" max="1282" width="26.42578125" style="1" customWidth="1"/>
    <col min="1283" max="1285" width="11.42578125" style="1"/>
    <col min="1286" max="1286" width="36.42578125" style="1" customWidth="1"/>
    <col min="1287" max="1289" width="11.42578125" style="1"/>
    <col min="1290" max="1290" width="27.42578125" style="1" customWidth="1"/>
    <col min="1291" max="1292" width="11.42578125" style="1"/>
    <col min="1293" max="1293" width="13.7109375" style="1" customWidth="1"/>
    <col min="1294" max="1529" width="11.42578125" style="1"/>
    <col min="1530" max="1530" width="62.140625" style="1" customWidth="1"/>
    <col min="1531" max="1531" width="12" style="1" bestFit="1" customWidth="1"/>
    <col min="1532" max="1532" width="7.7109375" style="1" customWidth="1"/>
    <col min="1533" max="1533" width="12" style="1" bestFit="1" customWidth="1"/>
    <col min="1534" max="1534" width="23.42578125" style="1" customWidth="1"/>
    <col min="1535" max="1537" width="11.42578125" style="1"/>
    <col min="1538" max="1538" width="26.42578125" style="1" customWidth="1"/>
    <col min="1539" max="1541" width="11.42578125" style="1"/>
    <col min="1542" max="1542" width="36.42578125" style="1" customWidth="1"/>
    <col min="1543" max="1545" width="11.42578125" style="1"/>
    <col min="1546" max="1546" width="27.42578125" style="1" customWidth="1"/>
    <col min="1547" max="1548" width="11.42578125" style="1"/>
    <col min="1549" max="1549" width="13.7109375" style="1" customWidth="1"/>
    <col min="1550" max="1785" width="11.42578125" style="1"/>
    <col min="1786" max="1786" width="62.140625" style="1" customWidth="1"/>
    <col min="1787" max="1787" width="12" style="1" bestFit="1" customWidth="1"/>
    <col min="1788" max="1788" width="7.7109375" style="1" customWidth="1"/>
    <col min="1789" max="1789" width="12" style="1" bestFit="1" customWidth="1"/>
    <col min="1790" max="1790" width="23.42578125" style="1" customWidth="1"/>
    <col min="1791" max="1793" width="11.42578125" style="1"/>
    <col min="1794" max="1794" width="26.42578125" style="1" customWidth="1"/>
    <col min="1795" max="1797" width="11.42578125" style="1"/>
    <col min="1798" max="1798" width="36.42578125" style="1" customWidth="1"/>
    <col min="1799" max="1801" width="11.42578125" style="1"/>
    <col min="1802" max="1802" width="27.42578125" style="1" customWidth="1"/>
    <col min="1803" max="1804" width="11.42578125" style="1"/>
    <col min="1805" max="1805" width="13.7109375" style="1" customWidth="1"/>
    <col min="1806" max="2041" width="11.42578125" style="1"/>
    <col min="2042" max="2042" width="62.140625" style="1" customWidth="1"/>
    <col min="2043" max="2043" width="12" style="1" bestFit="1" customWidth="1"/>
    <col min="2044" max="2044" width="7.7109375" style="1" customWidth="1"/>
    <col min="2045" max="2045" width="12" style="1" bestFit="1" customWidth="1"/>
    <col min="2046" max="2046" width="23.42578125" style="1" customWidth="1"/>
    <col min="2047" max="2049" width="11.42578125" style="1"/>
    <col min="2050" max="2050" width="26.42578125" style="1" customWidth="1"/>
    <col min="2051" max="2053" width="11.42578125" style="1"/>
    <col min="2054" max="2054" width="36.42578125" style="1" customWidth="1"/>
    <col min="2055" max="2057" width="11.42578125" style="1"/>
    <col min="2058" max="2058" width="27.42578125" style="1" customWidth="1"/>
    <col min="2059" max="2060" width="11.42578125" style="1"/>
    <col min="2061" max="2061" width="13.7109375" style="1" customWidth="1"/>
    <col min="2062" max="2297" width="11.42578125" style="1"/>
    <col min="2298" max="2298" width="62.140625" style="1" customWidth="1"/>
    <col min="2299" max="2299" width="12" style="1" bestFit="1" customWidth="1"/>
    <col min="2300" max="2300" width="7.7109375" style="1" customWidth="1"/>
    <col min="2301" max="2301" width="12" style="1" bestFit="1" customWidth="1"/>
    <col min="2302" max="2302" width="23.42578125" style="1" customWidth="1"/>
    <col min="2303" max="2305" width="11.42578125" style="1"/>
    <col min="2306" max="2306" width="26.42578125" style="1" customWidth="1"/>
    <col min="2307" max="2309" width="11.42578125" style="1"/>
    <col min="2310" max="2310" width="36.42578125" style="1" customWidth="1"/>
    <col min="2311" max="2313" width="11.42578125" style="1"/>
    <col min="2314" max="2314" width="27.42578125" style="1" customWidth="1"/>
    <col min="2315" max="2316" width="11.42578125" style="1"/>
    <col min="2317" max="2317" width="13.7109375" style="1" customWidth="1"/>
    <col min="2318" max="2553" width="11.42578125" style="1"/>
    <col min="2554" max="2554" width="62.140625" style="1" customWidth="1"/>
    <col min="2555" max="2555" width="12" style="1" bestFit="1" customWidth="1"/>
    <col min="2556" max="2556" width="7.7109375" style="1" customWidth="1"/>
    <col min="2557" max="2557" width="12" style="1" bestFit="1" customWidth="1"/>
    <col min="2558" max="2558" width="23.42578125" style="1" customWidth="1"/>
    <col min="2559" max="2561" width="11.42578125" style="1"/>
    <col min="2562" max="2562" width="26.42578125" style="1" customWidth="1"/>
    <col min="2563" max="2565" width="11.42578125" style="1"/>
    <col min="2566" max="2566" width="36.42578125" style="1" customWidth="1"/>
    <col min="2567" max="2569" width="11.42578125" style="1"/>
    <col min="2570" max="2570" width="27.42578125" style="1" customWidth="1"/>
    <col min="2571" max="2572" width="11.42578125" style="1"/>
    <col min="2573" max="2573" width="13.7109375" style="1" customWidth="1"/>
    <col min="2574" max="2809" width="11.42578125" style="1"/>
    <col min="2810" max="2810" width="62.140625" style="1" customWidth="1"/>
    <col min="2811" max="2811" width="12" style="1" bestFit="1" customWidth="1"/>
    <col min="2812" max="2812" width="7.7109375" style="1" customWidth="1"/>
    <col min="2813" max="2813" width="12" style="1" bestFit="1" customWidth="1"/>
    <col min="2814" max="2814" width="23.42578125" style="1" customWidth="1"/>
    <col min="2815" max="2817" width="11.42578125" style="1"/>
    <col min="2818" max="2818" width="26.42578125" style="1" customWidth="1"/>
    <col min="2819" max="2821" width="11.42578125" style="1"/>
    <col min="2822" max="2822" width="36.42578125" style="1" customWidth="1"/>
    <col min="2823" max="2825" width="11.42578125" style="1"/>
    <col min="2826" max="2826" width="27.42578125" style="1" customWidth="1"/>
    <col min="2827" max="2828" width="11.42578125" style="1"/>
    <col min="2829" max="2829" width="13.7109375" style="1" customWidth="1"/>
    <col min="2830" max="3065" width="11.42578125" style="1"/>
    <col min="3066" max="3066" width="62.140625" style="1" customWidth="1"/>
    <col min="3067" max="3067" width="12" style="1" bestFit="1" customWidth="1"/>
    <col min="3068" max="3068" width="7.7109375" style="1" customWidth="1"/>
    <col min="3069" max="3069" width="12" style="1" bestFit="1" customWidth="1"/>
    <col min="3070" max="3070" width="23.42578125" style="1" customWidth="1"/>
    <col min="3071" max="3073" width="11.42578125" style="1"/>
    <col min="3074" max="3074" width="26.42578125" style="1" customWidth="1"/>
    <col min="3075" max="3077" width="11.42578125" style="1"/>
    <col min="3078" max="3078" width="36.42578125" style="1" customWidth="1"/>
    <col min="3079" max="3081" width="11.42578125" style="1"/>
    <col min="3082" max="3082" width="27.42578125" style="1" customWidth="1"/>
    <col min="3083" max="3084" width="11.42578125" style="1"/>
    <col min="3085" max="3085" width="13.7109375" style="1" customWidth="1"/>
    <col min="3086" max="3321" width="11.42578125" style="1"/>
    <col min="3322" max="3322" width="62.140625" style="1" customWidth="1"/>
    <col min="3323" max="3323" width="12" style="1" bestFit="1" customWidth="1"/>
    <col min="3324" max="3324" width="7.7109375" style="1" customWidth="1"/>
    <col min="3325" max="3325" width="12" style="1" bestFit="1" customWidth="1"/>
    <col min="3326" max="3326" width="23.42578125" style="1" customWidth="1"/>
    <col min="3327" max="3329" width="11.42578125" style="1"/>
    <col min="3330" max="3330" width="26.42578125" style="1" customWidth="1"/>
    <col min="3331" max="3333" width="11.42578125" style="1"/>
    <col min="3334" max="3334" width="36.42578125" style="1" customWidth="1"/>
    <col min="3335" max="3337" width="11.42578125" style="1"/>
    <col min="3338" max="3338" width="27.42578125" style="1" customWidth="1"/>
    <col min="3339" max="3340" width="11.42578125" style="1"/>
    <col min="3341" max="3341" width="13.7109375" style="1" customWidth="1"/>
    <col min="3342" max="3577" width="11.42578125" style="1"/>
    <col min="3578" max="3578" width="62.140625" style="1" customWidth="1"/>
    <col min="3579" max="3579" width="12" style="1" bestFit="1" customWidth="1"/>
    <col min="3580" max="3580" width="7.7109375" style="1" customWidth="1"/>
    <col min="3581" max="3581" width="12" style="1" bestFit="1" customWidth="1"/>
    <col min="3582" max="3582" width="23.42578125" style="1" customWidth="1"/>
    <col min="3583" max="3585" width="11.42578125" style="1"/>
    <col min="3586" max="3586" width="26.42578125" style="1" customWidth="1"/>
    <col min="3587" max="3589" width="11.42578125" style="1"/>
    <col min="3590" max="3590" width="36.42578125" style="1" customWidth="1"/>
    <col min="3591" max="3593" width="11.42578125" style="1"/>
    <col min="3594" max="3594" width="27.42578125" style="1" customWidth="1"/>
    <col min="3595" max="3596" width="11.42578125" style="1"/>
    <col min="3597" max="3597" width="13.7109375" style="1" customWidth="1"/>
    <col min="3598" max="3833" width="11.42578125" style="1"/>
    <col min="3834" max="3834" width="62.140625" style="1" customWidth="1"/>
    <col min="3835" max="3835" width="12" style="1" bestFit="1" customWidth="1"/>
    <col min="3836" max="3836" width="7.7109375" style="1" customWidth="1"/>
    <col min="3837" max="3837" width="12" style="1" bestFit="1" customWidth="1"/>
    <col min="3838" max="3838" width="23.42578125" style="1" customWidth="1"/>
    <col min="3839" max="3841" width="11.42578125" style="1"/>
    <col min="3842" max="3842" width="26.42578125" style="1" customWidth="1"/>
    <col min="3843" max="3845" width="11.42578125" style="1"/>
    <col min="3846" max="3846" width="36.42578125" style="1" customWidth="1"/>
    <col min="3847" max="3849" width="11.42578125" style="1"/>
    <col min="3850" max="3850" width="27.42578125" style="1" customWidth="1"/>
    <col min="3851" max="3852" width="11.42578125" style="1"/>
    <col min="3853" max="3853" width="13.7109375" style="1" customWidth="1"/>
    <col min="3854" max="4089" width="11.42578125" style="1"/>
    <col min="4090" max="4090" width="62.140625" style="1" customWidth="1"/>
    <col min="4091" max="4091" width="12" style="1" bestFit="1" customWidth="1"/>
    <col min="4092" max="4092" width="7.7109375" style="1" customWidth="1"/>
    <col min="4093" max="4093" width="12" style="1" bestFit="1" customWidth="1"/>
    <col min="4094" max="4094" width="23.42578125" style="1" customWidth="1"/>
    <col min="4095" max="4097" width="11.42578125" style="1"/>
    <col min="4098" max="4098" width="26.42578125" style="1" customWidth="1"/>
    <col min="4099" max="4101" width="11.42578125" style="1"/>
    <col min="4102" max="4102" width="36.42578125" style="1" customWidth="1"/>
    <col min="4103" max="4105" width="11.42578125" style="1"/>
    <col min="4106" max="4106" width="27.42578125" style="1" customWidth="1"/>
    <col min="4107" max="4108" width="11.42578125" style="1"/>
    <col min="4109" max="4109" width="13.7109375" style="1" customWidth="1"/>
    <col min="4110" max="4345" width="11.42578125" style="1"/>
    <col min="4346" max="4346" width="62.140625" style="1" customWidth="1"/>
    <col min="4347" max="4347" width="12" style="1" bestFit="1" customWidth="1"/>
    <col min="4348" max="4348" width="7.7109375" style="1" customWidth="1"/>
    <col min="4349" max="4349" width="12" style="1" bestFit="1" customWidth="1"/>
    <col min="4350" max="4350" width="23.42578125" style="1" customWidth="1"/>
    <col min="4351" max="4353" width="11.42578125" style="1"/>
    <col min="4354" max="4354" width="26.42578125" style="1" customWidth="1"/>
    <col min="4355" max="4357" width="11.42578125" style="1"/>
    <col min="4358" max="4358" width="36.42578125" style="1" customWidth="1"/>
    <col min="4359" max="4361" width="11.42578125" style="1"/>
    <col min="4362" max="4362" width="27.42578125" style="1" customWidth="1"/>
    <col min="4363" max="4364" width="11.42578125" style="1"/>
    <col min="4365" max="4365" width="13.7109375" style="1" customWidth="1"/>
    <col min="4366" max="4601" width="11.42578125" style="1"/>
    <col min="4602" max="4602" width="62.140625" style="1" customWidth="1"/>
    <col min="4603" max="4603" width="12" style="1" bestFit="1" customWidth="1"/>
    <col min="4604" max="4604" width="7.7109375" style="1" customWidth="1"/>
    <col min="4605" max="4605" width="12" style="1" bestFit="1" customWidth="1"/>
    <col min="4606" max="4606" width="23.42578125" style="1" customWidth="1"/>
    <col min="4607" max="4609" width="11.42578125" style="1"/>
    <col min="4610" max="4610" width="26.42578125" style="1" customWidth="1"/>
    <col min="4611" max="4613" width="11.42578125" style="1"/>
    <col min="4614" max="4614" width="36.42578125" style="1" customWidth="1"/>
    <col min="4615" max="4617" width="11.42578125" style="1"/>
    <col min="4618" max="4618" width="27.42578125" style="1" customWidth="1"/>
    <col min="4619" max="4620" width="11.42578125" style="1"/>
    <col min="4621" max="4621" width="13.7109375" style="1" customWidth="1"/>
    <col min="4622" max="4857" width="11.42578125" style="1"/>
    <col min="4858" max="4858" width="62.140625" style="1" customWidth="1"/>
    <col min="4859" max="4859" width="12" style="1" bestFit="1" customWidth="1"/>
    <col min="4860" max="4860" width="7.7109375" style="1" customWidth="1"/>
    <col min="4861" max="4861" width="12" style="1" bestFit="1" customWidth="1"/>
    <col min="4862" max="4862" width="23.42578125" style="1" customWidth="1"/>
    <col min="4863" max="4865" width="11.42578125" style="1"/>
    <col min="4866" max="4866" width="26.42578125" style="1" customWidth="1"/>
    <col min="4867" max="4869" width="11.42578125" style="1"/>
    <col min="4870" max="4870" width="36.42578125" style="1" customWidth="1"/>
    <col min="4871" max="4873" width="11.42578125" style="1"/>
    <col min="4874" max="4874" width="27.42578125" style="1" customWidth="1"/>
    <col min="4875" max="4876" width="11.42578125" style="1"/>
    <col min="4877" max="4877" width="13.7109375" style="1" customWidth="1"/>
    <col min="4878" max="5113" width="11.42578125" style="1"/>
    <col min="5114" max="5114" width="62.140625" style="1" customWidth="1"/>
    <col min="5115" max="5115" width="12" style="1" bestFit="1" customWidth="1"/>
    <col min="5116" max="5116" width="7.7109375" style="1" customWidth="1"/>
    <col min="5117" max="5117" width="12" style="1" bestFit="1" customWidth="1"/>
    <col min="5118" max="5118" width="23.42578125" style="1" customWidth="1"/>
    <col min="5119" max="5121" width="11.42578125" style="1"/>
    <col min="5122" max="5122" width="26.42578125" style="1" customWidth="1"/>
    <col min="5123" max="5125" width="11.42578125" style="1"/>
    <col min="5126" max="5126" width="36.42578125" style="1" customWidth="1"/>
    <col min="5127" max="5129" width="11.42578125" style="1"/>
    <col min="5130" max="5130" width="27.42578125" style="1" customWidth="1"/>
    <col min="5131" max="5132" width="11.42578125" style="1"/>
    <col min="5133" max="5133" width="13.7109375" style="1" customWidth="1"/>
    <col min="5134" max="5369" width="11.42578125" style="1"/>
    <col min="5370" max="5370" width="62.140625" style="1" customWidth="1"/>
    <col min="5371" max="5371" width="12" style="1" bestFit="1" customWidth="1"/>
    <col min="5372" max="5372" width="7.7109375" style="1" customWidth="1"/>
    <col min="5373" max="5373" width="12" style="1" bestFit="1" customWidth="1"/>
    <col min="5374" max="5374" width="23.42578125" style="1" customWidth="1"/>
    <col min="5375" max="5377" width="11.42578125" style="1"/>
    <col min="5378" max="5378" width="26.42578125" style="1" customWidth="1"/>
    <col min="5379" max="5381" width="11.42578125" style="1"/>
    <col min="5382" max="5382" width="36.42578125" style="1" customWidth="1"/>
    <col min="5383" max="5385" width="11.42578125" style="1"/>
    <col min="5386" max="5386" width="27.42578125" style="1" customWidth="1"/>
    <col min="5387" max="5388" width="11.42578125" style="1"/>
    <col min="5389" max="5389" width="13.7109375" style="1" customWidth="1"/>
    <col min="5390" max="5625" width="11.42578125" style="1"/>
    <col min="5626" max="5626" width="62.140625" style="1" customWidth="1"/>
    <col min="5627" max="5627" width="12" style="1" bestFit="1" customWidth="1"/>
    <col min="5628" max="5628" width="7.7109375" style="1" customWidth="1"/>
    <col min="5629" max="5629" width="12" style="1" bestFit="1" customWidth="1"/>
    <col min="5630" max="5630" width="23.42578125" style="1" customWidth="1"/>
    <col min="5631" max="5633" width="11.42578125" style="1"/>
    <col min="5634" max="5634" width="26.42578125" style="1" customWidth="1"/>
    <col min="5635" max="5637" width="11.42578125" style="1"/>
    <col min="5638" max="5638" width="36.42578125" style="1" customWidth="1"/>
    <col min="5639" max="5641" width="11.42578125" style="1"/>
    <col min="5642" max="5642" width="27.42578125" style="1" customWidth="1"/>
    <col min="5643" max="5644" width="11.42578125" style="1"/>
    <col min="5645" max="5645" width="13.7109375" style="1" customWidth="1"/>
    <col min="5646" max="5881" width="11.42578125" style="1"/>
    <col min="5882" max="5882" width="62.140625" style="1" customWidth="1"/>
    <col min="5883" max="5883" width="12" style="1" bestFit="1" customWidth="1"/>
    <col min="5884" max="5884" width="7.7109375" style="1" customWidth="1"/>
    <col min="5885" max="5885" width="12" style="1" bestFit="1" customWidth="1"/>
    <col min="5886" max="5886" width="23.42578125" style="1" customWidth="1"/>
    <col min="5887" max="5889" width="11.42578125" style="1"/>
    <col min="5890" max="5890" width="26.42578125" style="1" customWidth="1"/>
    <col min="5891" max="5893" width="11.42578125" style="1"/>
    <col min="5894" max="5894" width="36.42578125" style="1" customWidth="1"/>
    <col min="5895" max="5897" width="11.42578125" style="1"/>
    <col min="5898" max="5898" width="27.42578125" style="1" customWidth="1"/>
    <col min="5899" max="5900" width="11.42578125" style="1"/>
    <col min="5901" max="5901" width="13.7109375" style="1" customWidth="1"/>
    <col min="5902" max="6137" width="11.42578125" style="1"/>
    <col min="6138" max="6138" width="62.140625" style="1" customWidth="1"/>
    <col min="6139" max="6139" width="12" style="1" bestFit="1" customWidth="1"/>
    <col min="6140" max="6140" width="7.7109375" style="1" customWidth="1"/>
    <col min="6141" max="6141" width="12" style="1" bestFit="1" customWidth="1"/>
    <col min="6142" max="6142" width="23.42578125" style="1" customWidth="1"/>
    <col min="6143" max="6145" width="11.42578125" style="1"/>
    <col min="6146" max="6146" width="26.42578125" style="1" customWidth="1"/>
    <col min="6147" max="6149" width="11.42578125" style="1"/>
    <col min="6150" max="6150" width="36.42578125" style="1" customWidth="1"/>
    <col min="6151" max="6153" width="11.42578125" style="1"/>
    <col min="6154" max="6154" width="27.42578125" style="1" customWidth="1"/>
    <col min="6155" max="6156" width="11.42578125" style="1"/>
    <col min="6157" max="6157" width="13.7109375" style="1" customWidth="1"/>
    <col min="6158" max="6393" width="11.42578125" style="1"/>
    <col min="6394" max="6394" width="62.140625" style="1" customWidth="1"/>
    <col min="6395" max="6395" width="12" style="1" bestFit="1" customWidth="1"/>
    <col min="6396" max="6396" width="7.7109375" style="1" customWidth="1"/>
    <col min="6397" max="6397" width="12" style="1" bestFit="1" customWidth="1"/>
    <col min="6398" max="6398" width="23.42578125" style="1" customWidth="1"/>
    <col min="6399" max="6401" width="11.42578125" style="1"/>
    <col min="6402" max="6402" width="26.42578125" style="1" customWidth="1"/>
    <col min="6403" max="6405" width="11.42578125" style="1"/>
    <col min="6406" max="6406" width="36.42578125" style="1" customWidth="1"/>
    <col min="6407" max="6409" width="11.42578125" style="1"/>
    <col min="6410" max="6410" width="27.42578125" style="1" customWidth="1"/>
    <col min="6411" max="6412" width="11.42578125" style="1"/>
    <col min="6413" max="6413" width="13.7109375" style="1" customWidth="1"/>
    <col min="6414" max="6649" width="11.42578125" style="1"/>
    <col min="6650" max="6650" width="62.140625" style="1" customWidth="1"/>
    <col min="6651" max="6651" width="12" style="1" bestFit="1" customWidth="1"/>
    <col min="6652" max="6652" width="7.7109375" style="1" customWidth="1"/>
    <col min="6653" max="6653" width="12" style="1" bestFit="1" customWidth="1"/>
    <col min="6654" max="6654" width="23.42578125" style="1" customWidth="1"/>
    <col min="6655" max="6657" width="11.42578125" style="1"/>
    <col min="6658" max="6658" width="26.42578125" style="1" customWidth="1"/>
    <col min="6659" max="6661" width="11.42578125" style="1"/>
    <col min="6662" max="6662" width="36.42578125" style="1" customWidth="1"/>
    <col min="6663" max="6665" width="11.42578125" style="1"/>
    <col min="6666" max="6666" width="27.42578125" style="1" customWidth="1"/>
    <col min="6667" max="6668" width="11.42578125" style="1"/>
    <col min="6669" max="6669" width="13.7109375" style="1" customWidth="1"/>
    <col min="6670" max="6905" width="11.42578125" style="1"/>
    <col min="6906" max="6906" width="62.140625" style="1" customWidth="1"/>
    <col min="6907" max="6907" width="12" style="1" bestFit="1" customWidth="1"/>
    <col min="6908" max="6908" width="7.7109375" style="1" customWidth="1"/>
    <col min="6909" max="6909" width="12" style="1" bestFit="1" customWidth="1"/>
    <col min="6910" max="6910" width="23.42578125" style="1" customWidth="1"/>
    <col min="6911" max="6913" width="11.42578125" style="1"/>
    <col min="6914" max="6914" width="26.42578125" style="1" customWidth="1"/>
    <col min="6915" max="6917" width="11.42578125" style="1"/>
    <col min="6918" max="6918" width="36.42578125" style="1" customWidth="1"/>
    <col min="6919" max="6921" width="11.42578125" style="1"/>
    <col min="6922" max="6922" width="27.42578125" style="1" customWidth="1"/>
    <col min="6923" max="6924" width="11.42578125" style="1"/>
    <col min="6925" max="6925" width="13.7109375" style="1" customWidth="1"/>
    <col min="6926" max="7161" width="11.42578125" style="1"/>
    <col min="7162" max="7162" width="62.140625" style="1" customWidth="1"/>
    <col min="7163" max="7163" width="12" style="1" bestFit="1" customWidth="1"/>
    <col min="7164" max="7164" width="7.7109375" style="1" customWidth="1"/>
    <col min="7165" max="7165" width="12" style="1" bestFit="1" customWidth="1"/>
    <col min="7166" max="7166" width="23.42578125" style="1" customWidth="1"/>
    <col min="7167" max="7169" width="11.42578125" style="1"/>
    <col min="7170" max="7170" width="26.42578125" style="1" customWidth="1"/>
    <col min="7171" max="7173" width="11.42578125" style="1"/>
    <col min="7174" max="7174" width="36.42578125" style="1" customWidth="1"/>
    <col min="7175" max="7177" width="11.42578125" style="1"/>
    <col min="7178" max="7178" width="27.42578125" style="1" customWidth="1"/>
    <col min="7179" max="7180" width="11.42578125" style="1"/>
    <col min="7181" max="7181" width="13.7109375" style="1" customWidth="1"/>
    <col min="7182" max="7417" width="11.42578125" style="1"/>
    <col min="7418" max="7418" width="62.140625" style="1" customWidth="1"/>
    <col min="7419" max="7419" width="12" style="1" bestFit="1" customWidth="1"/>
    <col min="7420" max="7420" width="7.7109375" style="1" customWidth="1"/>
    <col min="7421" max="7421" width="12" style="1" bestFit="1" customWidth="1"/>
    <col min="7422" max="7422" width="23.42578125" style="1" customWidth="1"/>
    <col min="7423" max="7425" width="11.42578125" style="1"/>
    <col min="7426" max="7426" width="26.42578125" style="1" customWidth="1"/>
    <col min="7427" max="7429" width="11.42578125" style="1"/>
    <col min="7430" max="7430" width="36.42578125" style="1" customWidth="1"/>
    <col min="7431" max="7433" width="11.42578125" style="1"/>
    <col min="7434" max="7434" width="27.42578125" style="1" customWidth="1"/>
    <col min="7435" max="7436" width="11.42578125" style="1"/>
    <col min="7437" max="7437" width="13.7109375" style="1" customWidth="1"/>
    <col min="7438" max="7673" width="11.42578125" style="1"/>
    <col min="7674" max="7674" width="62.140625" style="1" customWidth="1"/>
    <col min="7675" max="7675" width="12" style="1" bestFit="1" customWidth="1"/>
    <col min="7676" max="7676" width="7.7109375" style="1" customWidth="1"/>
    <col min="7677" max="7677" width="12" style="1" bestFit="1" customWidth="1"/>
    <col min="7678" max="7678" width="23.42578125" style="1" customWidth="1"/>
    <col min="7679" max="7681" width="11.42578125" style="1"/>
    <col min="7682" max="7682" width="26.42578125" style="1" customWidth="1"/>
    <col min="7683" max="7685" width="11.42578125" style="1"/>
    <col min="7686" max="7686" width="36.42578125" style="1" customWidth="1"/>
    <col min="7687" max="7689" width="11.42578125" style="1"/>
    <col min="7690" max="7690" width="27.42578125" style="1" customWidth="1"/>
    <col min="7691" max="7692" width="11.42578125" style="1"/>
    <col min="7693" max="7693" width="13.7109375" style="1" customWidth="1"/>
    <col min="7694" max="7929" width="11.42578125" style="1"/>
    <col min="7930" max="7930" width="62.140625" style="1" customWidth="1"/>
    <col min="7931" max="7931" width="12" style="1" bestFit="1" customWidth="1"/>
    <col min="7932" max="7932" width="7.7109375" style="1" customWidth="1"/>
    <col min="7933" max="7933" width="12" style="1" bestFit="1" customWidth="1"/>
    <col min="7934" max="7934" width="23.42578125" style="1" customWidth="1"/>
    <col min="7935" max="7937" width="11.42578125" style="1"/>
    <col min="7938" max="7938" width="26.42578125" style="1" customWidth="1"/>
    <col min="7939" max="7941" width="11.42578125" style="1"/>
    <col min="7942" max="7942" width="36.42578125" style="1" customWidth="1"/>
    <col min="7943" max="7945" width="11.42578125" style="1"/>
    <col min="7946" max="7946" width="27.42578125" style="1" customWidth="1"/>
    <col min="7947" max="7948" width="11.42578125" style="1"/>
    <col min="7949" max="7949" width="13.7109375" style="1" customWidth="1"/>
    <col min="7950" max="8185" width="11.42578125" style="1"/>
    <col min="8186" max="8186" width="62.140625" style="1" customWidth="1"/>
    <col min="8187" max="8187" width="12" style="1" bestFit="1" customWidth="1"/>
    <col min="8188" max="8188" width="7.7109375" style="1" customWidth="1"/>
    <col min="8189" max="8189" width="12" style="1" bestFit="1" customWidth="1"/>
    <col min="8190" max="8190" width="23.42578125" style="1" customWidth="1"/>
    <col min="8191" max="8193" width="11.42578125" style="1"/>
    <col min="8194" max="8194" width="26.42578125" style="1" customWidth="1"/>
    <col min="8195" max="8197" width="11.42578125" style="1"/>
    <col min="8198" max="8198" width="36.42578125" style="1" customWidth="1"/>
    <col min="8199" max="8201" width="11.42578125" style="1"/>
    <col min="8202" max="8202" width="27.42578125" style="1" customWidth="1"/>
    <col min="8203" max="8204" width="11.42578125" style="1"/>
    <col min="8205" max="8205" width="13.7109375" style="1" customWidth="1"/>
    <col min="8206" max="8441" width="11.42578125" style="1"/>
    <col min="8442" max="8442" width="62.140625" style="1" customWidth="1"/>
    <col min="8443" max="8443" width="12" style="1" bestFit="1" customWidth="1"/>
    <col min="8444" max="8444" width="7.7109375" style="1" customWidth="1"/>
    <col min="8445" max="8445" width="12" style="1" bestFit="1" customWidth="1"/>
    <col min="8446" max="8446" width="23.42578125" style="1" customWidth="1"/>
    <col min="8447" max="8449" width="11.42578125" style="1"/>
    <col min="8450" max="8450" width="26.42578125" style="1" customWidth="1"/>
    <col min="8451" max="8453" width="11.42578125" style="1"/>
    <col min="8454" max="8454" width="36.42578125" style="1" customWidth="1"/>
    <col min="8455" max="8457" width="11.42578125" style="1"/>
    <col min="8458" max="8458" width="27.42578125" style="1" customWidth="1"/>
    <col min="8459" max="8460" width="11.42578125" style="1"/>
    <col min="8461" max="8461" width="13.7109375" style="1" customWidth="1"/>
    <col min="8462" max="8697" width="11.42578125" style="1"/>
    <col min="8698" max="8698" width="62.140625" style="1" customWidth="1"/>
    <col min="8699" max="8699" width="12" style="1" bestFit="1" customWidth="1"/>
    <col min="8700" max="8700" width="7.7109375" style="1" customWidth="1"/>
    <col min="8701" max="8701" width="12" style="1" bestFit="1" customWidth="1"/>
    <col min="8702" max="8702" width="23.42578125" style="1" customWidth="1"/>
    <col min="8703" max="8705" width="11.42578125" style="1"/>
    <col min="8706" max="8706" width="26.42578125" style="1" customWidth="1"/>
    <col min="8707" max="8709" width="11.42578125" style="1"/>
    <col min="8710" max="8710" width="36.42578125" style="1" customWidth="1"/>
    <col min="8711" max="8713" width="11.42578125" style="1"/>
    <col min="8714" max="8714" width="27.42578125" style="1" customWidth="1"/>
    <col min="8715" max="8716" width="11.42578125" style="1"/>
    <col min="8717" max="8717" width="13.7109375" style="1" customWidth="1"/>
    <col min="8718" max="8953" width="11.42578125" style="1"/>
    <col min="8954" max="8954" width="62.140625" style="1" customWidth="1"/>
    <col min="8955" max="8955" width="12" style="1" bestFit="1" customWidth="1"/>
    <col min="8956" max="8956" width="7.7109375" style="1" customWidth="1"/>
    <col min="8957" max="8957" width="12" style="1" bestFit="1" customWidth="1"/>
    <col min="8958" max="8958" width="23.42578125" style="1" customWidth="1"/>
    <col min="8959" max="8961" width="11.42578125" style="1"/>
    <col min="8962" max="8962" width="26.42578125" style="1" customWidth="1"/>
    <col min="8963" max="8965" width="11.42578125" style="1"/>
    <col min="8966" max="8966" width="36.42578125" style="1" customWidth="1"/>
    <col min="8967" max="8969" width="11.42578125" style="1"/>
    <col min="8970" max="8970" width="27.42578125" style="1" customWidth="1"/>
    <col min="8971" max="8972" width="11.42578125" style="1"/>
    <col min="8973" max="8973" width="13.7109375" style="1" customWidth="1"/>
    <col min="8974" max="9209" width="11.42578125" style="1"/>
    <col min="9210" max="9210" width="62.140625" style="1" customWidth="1"/>
    <col min="9211" max="9211" width="12" style="1" bestFit="1" customWidth="1"/>
    <col min="9212" max="9212" width="7.7109375" style="1" customWidth="1"/>
    <col min="9213" max="9213" width="12" style="1" bestFit="1" customWidth="1"/>
    <col min="9214" max="9214" width="23.42578125" style="1" customWidth="1"/>
    <col min="9215" max="9217" width="11.42578125" style="1"/>
    <col min="9218" max="9218" width="26.42578125" style="1" customWidth="1"/>
    <col min="9219" max="9221" width="11.42578125" style="1"/>
    <col min="9222" max="9222" width="36.42578125" style="1" customWidth="1"/>
    <col min="9223" max="9225" width="11.42578125" style="1"/>
    <col min="9226" max="9226" width="27.42578125" style="1" customWidth="1"/>
    <col min="9227" max="9228" width="11.42578125" style="1"/>
    <col min="9229" max="9229" width="13.7109375" style="1" customWidth="1"/>
    <col min="9230" max="9465" width="11.42578125" style="1"/>
    <col min="9466" max="9466" width="62.140625" style="1" customWidth="1"/>
    <col min="9467" max="9467" width="12" style="1" bestFit="1" customWidth="1"/>
    <col min="9468" max="9468" width="7.7109375" style="1" customWidth="1"/>
    <col min="9469" max="9469" width="12" style="1" bestFit="1" customWidth="1"/>
    <col min="9470" max="9470" width="23.42578125" style="1" customWidth="1"/>
    <col min="9471" max="9473" width="11.42578125" style="1"/>
    <col min="9474" max="9474" width="26.42578125" style="1" customWidth="1"/>
    <col min="9475" max="9477" width="11.42578125" style="1"/>
    <col min="9478" max="9478" width="36.42578125" style="1" customWidth="1"/>
    <col min="9479" max="9481" width="11.42578125" style="1"/>
    <col min="9482" max="9482" width="27.42578125" style="1" customWidth="1"/>
    <col min="9483" max="9484" width="11.42578125" style="1"/>
    <col min="9485" max="9485" width="13.7109375" style="1" customWidth="1"/>
    <col min="9486" max="9721" width="11.42578125" style="1"/>
    <col min="9722" max="9722" width="62.140625" style="1" customWidth="1"/>
    <col min="9723" max="9723" width="12" style="1" bestFit="1" customWidth="1"/>
    <col min="9724" max="9724" width="7.7109375" style="1" customWidth="1"/>
    <col min="9725" max="9725" width="12" style="1" bestFit="1" customWidth="1"/>
    <col min="9726" max="9726" width="23.42578125" style="1" customWidth="1"/>
    <col min="9727" max="9729" width="11.42578125" style="1"/>
    <col min="9730" max="9730" width="26.42578125" style="1" customWidth="1"/>
    <col min="9731" max="9733" width="11.42578125" style="1"/>
    <col min="9734" max="9734" width="36.42578125" style="1" customWidth="1"/>
    <col min="9735" max="9737" width="11.42578125" style="1"/>
    <col min="9738" max="9738" width="27.42578125" style="1" customWidth="1"/>
    <col min="9739" max="9740" width="11.42578125" style="1"/>
    <col min="9741" max="9741" width="13.7109375" style="1" customWidth="1"/>
    <col min="9742" max="9977" width="11.42578125" style="1"/>
    <col min="9978" max="9978" width="62.140625" style="1" customWidth="1"/>
    <col min="9979" max="9979" width="12" style="1" bestFit="1" customWidth="1"/>
    <col min="9980" max="9980" width="7.7109375" style="1" customWidth="1"/>
    <col min="9981" max="9981" width="12" style="1" bestFit="1" customWidth="1"/>
    <col min="9982" max="9982" width="23.42578125" style="1" customWidth="1"/>
    <col min="9983" max="9985" width="11.42578125" style="1"/>
    <col min="9986" max="9986" width="26.42578125" style="1" customWidth="1"/>
    <col min="9987" max="9989" width="11.42578125" style="1"/>
    <col min="9990" max="9990" width="36.42578125" style="1" customWidth="1"/>
    <col min="9991" max="9993" width="11.42578125" style="1"/>
    <col min="9994" max="9994" width="27.42578125" style="1" customWidth="1"/>
    <col min="9995" max="9996" width="11.42578125" style="1"/>
    <col min="9997" max="9997" width="13.7109375" style="1" customWidth="1"/>
    <col min="9998" max="10233" width="11.42578125" style="1"/>
    <col min="10234" max="10234" width="62.140625" style="1" customWidth="1"/>
    <col min="10235" max="10235" width="12" style="1" bestFit="1" customWidth="1"/>
    <col min="10236" max="10236" width="7.7109375" style="1" customWidth="1"/>
    <col min="10237" max="10237" width="12" style="1" bestFit="1" customWidth="1"/>
    <col min="10238" max="10238" width="23.42578125" style="1" customWidth="1"/>
    <col min="10239" max="10241" width="11.42578125" style="1"/>
    <col min="10242" max="10242" width="26.42578125" style="1" customWidth="1"/>
    <col min="10243" max="10245" width="11.42578125" style="1"/>
    <col min="10246" max="10246" width="36.42578125" style="1" customWidth="1"/>
    <col min="10247" max="10249" width="11.42578125" style="1"/>
    <col min="10250" max="10250" width="27.42578125" style="1" customWidth="1"/>
    <col min="10251" max="10252" width="11.42578125" style="1"/>
    <col min="10253" max="10253" width="13.7109375" style="1" customWidth="1"/>
    <col min="10254" max="10489" width="11.42578125" style="1"/>
    <col min="10490" max="10490" width="62.140625" style="1" customWidth="1"/>
    <col min="10491" max="10491" width="12" style="1" bestFit="1" customWidth="1"/>
    <col min="10492" max="10492" width="7.7109375" style="1" customWidth="1"/>
    <col min="10493" max="10493" width="12" style="1" bestFit="1" customWidth="1"/>
    <col min="10494" max="10494" width="23.42578125" style="1" customWidth="1"/>
    <col min="10495" max="10497" width="11.42578125" style="1"/>
    <col min="10498" max="10498" width="26.42578125" style="1" customWidth="1"/>
    <col min="10499" max="10501" width="11.42578125" style="1"/>
    <col min="10502" max="10502" width="36.42578125" style="1" customWidth="1"/>
    <col min="10503" max="10505" width="11.42578125" style="1"/>
    <col min="10506" max="10506" width="27.42578125" style="1" customWidth="1"/>
    <col min="10507" max="10508" width="11.42578125" style="1"/>
    <col min="10509" max="10509" width="13.7109375" style="1" customWidth="1"/>
    <col min="10510" max="10745" width="11.42578125" style="1"/>
    <col min="10746" max="10746" width="62.140625" style="1" customWidth="1"/>
    <col min="10747" max="10747" width="12" style="1" bestFit="1" customWidth="1"/>
    <col min="10748" max="10748" width="7.7109375" style="1" customWidth="1"/>
    <col min="10749" max="10749" width="12" style="1" bestFit="1" customWidth="1"/>
    <col min="10750" max="10750" width="23.42578125" style="1" customWidth="1"/>
    <col min="10751" max="10753" width="11.42578125" style="1"/>
    <col min="10754" max="10754" width="26.42578125" style="1" customWidth="1"/>
    <col min="10755" max="10757" width="11.42578125" style="1"/>
    <col min="10758" max="10758" width="36.42578125" style="1" customWidth="1"/>
    <col min="10759" max="10761" width="11.42578125" style="1"/>
    <col min="10762" max="10762" width="27.42578125" style="1" customWidth="1"/>
    <col min="10763" max="10764" width="11.42578125" style="1"/>
    <col min="10765" max="10765" width="13.7109375" style="1" customWidth="1"/>
    <col min="10766" max="11001" width="11.42578125" style="1"/>
    <col min="11002" max="11002" width="62.140625" style="1" customWidth="1"/>
    <col min="11003" max="11003" width="12" style="1" bestFit="1" customWidth="1"/>
    <col min="11004" max="11004" width="7.7109375" style="1" customWidth="1"/>
    <col min="11005" max="11005" width="12" style="1" bestFit="1" customWidth="1"/>
    <col min="11006" max="11006" width="23.42578125" style="1" customWidth="1"/>
    <col min="11007" max="11009" width="11.42578125" style="1"/>
    <col min="11010" max="11010" width="26.42578125" style="1" customWidth="1"/>
    <col min="11011" max="11013" width="11.42578125" style="1"/>
    <col min="11014" max="11014" width="36.42578125" style="1" customWidth="1"/>
    <col min="11015" max="11017" width="11.42578125" style="1"/>
    <col min="11018" max="11018" width="27.42578125" style="1" customWidth="1"/>
    <col min="11019" max="11020" width="11.42578125" style="1"/>
    <col min="11021" max="11021" width="13.7109375" style="1" customWidth="1"/>
    <col min="11022" max="11257" width="11.42578125" style="1"/>
    <col min="11258" max="11258" width="62.140625" style="1" customWidth="1"/>
    <col min="11259" max="11259" width="12" style="1" bestFit="1" customWidth="1"/>
    <col min="11260" max="11260" width="7.7109375" style="1" customWidth="1"/>
    <col min="11261" max="11261" width="12" style="1" bestFit="1" customWidth="1"/>
    <col min="11262" max="11262" width="23.42578125" style="1" customWidth="1"/>
    <col min="11263" max="11265" width="11.42578125" style="1"/>
    <col min="11266" max="11266" width="26.42578125" style="1" customWidth="1"/>
    <col min="11267" max="11269" width="11.42578125" style="1"/>
    <col min="11270" max="11270" width="36.42578125" style="1" customWidth="1"/>
    <col min="11271" max="11273" width="11.42578125" style="1"/>
    <col min="11274" max="11274" width="27.42578125" style="1" customWidth="1"/>
    <col min="11275" max="11276" width="11.42578125" style="1"/>
    <col min="11277" max="11277" width="13.7109375" style="1" customWidth="1"/>
    <col min="11278" max="11513" width="11.42578125" style="1"/>
    <col min="11514" max="11514" width="62.140625" style="1" customWidth="1"/>
    <col min="11515" max="11515" width="12" style="1" bestFit="1" customWidth="1"/>
    <col min="11516" max="11516" width="7.7109375" style="1" customWidth="1"/>
    <col min="11517" max="11517" width="12" style="1" bestFit="1" customWidth="1"/>
    <col min="11518" max="11518" width="23.42578125" style="1" customWidth="1"/>
    <col min="11519" max="11521" width="11.42578125" style="1"/>
    <col min="11522" max="11522" width="26.42578125" style="1" customWidth="1"/>
    <col min="11523" max="11525" width="11.42578125" style="1"/>
    <col min="11526" max="11526" width="36.42578125" style="1" customWidth="1"/>
    <col min="11527" max="11529" width="11.42578125" style="1"/>
    <col min="11530" max="11530" width="27.42578125" style="1" customWidth="1"/>
    <col min="11531" max="11532" width="11.42578125" style="1"/>
    <col min="11533" max="11533" width="13.7109375" style="1" customWidth="1"/>
    <col min="11534" max="11769" width="11.42578125" style="1"/>
    <col min="11770" max="11770" width="62.140625" style="1" customWidth="1"/>
    <col min="11771" max="11771" width="12" style="1" bestFit="1" customWidth="1"/>
    <col min="11772" max="11772" width="7.7109375" style="1" customWidth="1"/>
    <col min="11773" max="11773" width="12" style="1" bestFit="1" customWidth="1"/>
    <col min="11774" max="11774" width="23.42578125" style="1" customWidth="1"/>
    <col min="11775" max="11777" width="11.42578125" style="1"/>
    <col min="11778" max="11778" width="26.42578125" style="1" customWidth="1"/>
    <col min="11779" max="11781" width="11.42578125" style="1"/>
    <col min="11782" max="11782" width="36.42578125" style="1" customWidth="1"/>
    <col min="11783" max="11785" width="11.42578125" style="1"/>
    <col min="11786" max="11786" width="27.42578125" style="1" customWidth="1"/>
    <col min="11787" max="11788" width="11.42578125" style="1"/>
    <col min="11789" max="11789" width="13.7109375" style="1" customWidth="1"/>
    <col min="11790" max="12025" width="11.42578125" style="1"/>
    <col min="12026" max="12026" width="62.140625" style="1" customWidth="1"/>
    <col min="12027" max="12027" width="12" style="1" bestFit="1" customWidth="1"/>
    <col min="12028" max="12028" width="7.7109375" style="1" customWidth="1"/>
    <col min="12029" max="12029" width="12" style="1" bestFit="1" customWidth="1"/>
    <col min="12030" max="12030" width="23.42578125" style="1" customWidth="1"/>
    <col min="12031" max="12033" width="11.42578125" style="1"/>
    <col min="12034" max="12034" width="26.42578125" style="1" customWidth="1"/>
    <col min="12035" max="12037" width="11.42578125" style="1"/>
    <col min="12038" max="12038" width="36.42578125" style="1" customWidth="1"/>
    <col min="12039" max="12041" width="11.42578125" style="1"/>
    <col min="12042" max="12042" width="27.42578125" style="1" customWidth="1"/>
    <col min="12043" max="12044" width="11.42578125" style="1"/>
    <col min="12045" max="12045" width="13.7109375" style="1" customWidth="1"/>
    <col min="12046" max="12281" width="11.42578125" style="1"/>
    <col min="12282" max="12282" width="62.140625" style="1" customWidth="1"/>
    <col min="12283" max="12283" width="12" style="1" bestFit="1" customWidth="1"/>
    <col min="12284" max="12284" width="7.7109375" style="1" customWidth="1"/>
    <col min="12285" max="12285" width="12" style="1" bestFit="1" customWidth="1"/>
    <col min="12286" max="12286" width="23.42578125" style="1" customWidth="1"/>
    <col min="12287" max="12289" width="11.42578125" style="1"/>
    <col min="12290" max="12290" width="26.42578125" style="1" customWidth="1"/>
    <col min="12291" max="12293" width="11.42578125" style="1"/>
    <col min="12294" max="12294" width="36.42578125" style="1" customWidth="1"/>
    <col min="12295" max="12297" width="11.42578125" style="1"/>
    <col min="12298" max="12298" width="27.42578125" style="1" customWidth="1"/>
    <col min="12299" max="12300" width="11.42578125" style="1"/>
    <col min="12301" max="12301" width="13.7109375" style="1" customWidth="1"/>
    <col min="12302" max="12537" width="11.42578125" style="1"/>
    <col min="12538" max="12538" width="62.140625" style="1" customWidth="1"/>
    <col min="12539" max="12539" width="12" style="1" bestFit="1" customWidth="1"/>
    <col min="12540" max="12540" width="7.7109375" style="1" customWidth="1"/>
    <col min="12541" max="12541" width="12" style="1" bestFit="1" customWidth="1"/>
    <col min="12542" max="12542" width="23.42578125" style="1" customWidth="1"/>
    <col min="12543" max="12545" width="11.42578125" style="1"/>
    <col min="12546" max="12546" width="26.42578125" style="1" customWidth="1"/>
    <col min="12547" max="12549" width="11.42578125" style="1"/>
    <col min="12550" max="12550" width="36.42578125" style="1" customWidth="1"/>
    <col min="12551" max="12553" width="11.42578125" style="1"/>
    <col min="12554" max="12554" width="27.42578125" style="1" customWidth="1"/>
    <col min="12555" max="12556" width="11.42578125" style="1"/>
    <col min="12557" max="12557" width="13.7109375" style="1" customWidth="1"/>
    <col min="12558" max="12793" width="11.42578125" style="1"/>
    <col min="12794" max="12794" width="62.140625" style="1" customWidth="1"/>
    <col min="12795" max="12795" width="12" style="1" bestFit="1" customWidth="1"/>
    <col min="12796" max="12796" width="7.7109375" style="1" customWidth="1"/>
    <col min="12797" max="12797" width="12" style="1" bestFit="1" customWidth="1"/>
    <col min="12798" max="12798" width="23.42578125" style="1" customWidth="1"/>
    <col min="12799" max="12801" width="11.42578125" style="1"/>
    <col min="12802" max="12802" width="26.42578125" style="1" customWidth="1"/>
    <col min="12803" max="12805" width="11.42578125" style="1"/>
    <col min="12806" max="12806" width="36.42578125" style="1" customWidth="1"/>
    <col min="12807" max="12809" width="11.42578125" style="1"/>
    <col min="12810" max="12810" width="27.42578125" style="1" customWidth="1"/>
    <col min="12811" max="12812" width="11.42578125" style="1"/>
    <col min="12813" max="12813" width="13.7109375" style="1" customWidth="1"/>
    <col min="12814" max="13049" width="11.42578125" style="1"/>
    <col min="13050" max="13050" width="62.140625" style="1" customWidth="1"/>
    <col min="13051" max="13051" width="12" style="1" bestFit="1" customWidth="1"/>
    <col min="13052" max="13052" width="7.7109375" style="1" customWidth="1"/>
    <col min="13053" max="13053" width="12" style="1" bestFit="1" customWidth="1"/>
    <col min="13054" max="13054" width="23.42578125" style="1" customWidth="1"/>
    <col min="13055" max="13057" width="11.42578125" style="1"/>
    <col min="13058" max="13058" width="26.42578125" style="1" customWidth="1"/>
    <col min="13059" max="13061" width="11.42578125" style="1"/>
    <col min="13062" max="13062" width="36.42578125" style="1" customWidth="1"/>
    <col min="13063" max="13065" width="11.42578125" style="1"/>
    <col min="13066" max="13066" width="27.42578125" style="1" customWidth="1"/>
    <col min="13067" max="13068" width="11.42578125" style="1"/>
    <col min="13069" max="13069" width="13.7109375" style="1" customWidth="1"/>
    <col min="13070" max="13305" width="11.42578125" style="1"/>
    <col min="13306" max="13306" width="62.140625" style="1" customWidth="1"/>
    <col min="13307" max="13307" width="12" style="1" bestFit="1" customWidth="1"/>
    <col min="13308" max="13308" width="7.7109375" style="1" customWidth="1"/>
    <col min="13309" max="13309" width="12" style="1" bestFit="1" customWidth="1"/>
    <col min="13310" max="13310" width="23.42578125" style="1" customWidth="1"/>
    <col min="13311" max="13313" width="11.42578125" style="1"/>
    <col min="13314" max="13314" width="26.42578125" style="1" customWidth="1"/>
    <col min="13315" max="13317" width="11.42578125" style="1"/>
    <col min="13318" max="13318" width="36.42578125" style="1" customWidth="1"/>
    <col min="13319" max="13321" width="11.42578125" style="1"/>
    <col min="13322" max="13322" width="27.42578125" style="1" customWidth="1"/>
    <col min="13323" max="13324" width="11.42578125" style="1"/>
    <col min="13325" max="13325" width="13.7109375" style="1" customWidth="1"/>
    <col min="13326" max="13561" width="11.42578125" style="1"/>
    <col min="13562" max="13562" width="62.140625" style="1" customWidth="1"/>
    <col min="13563" max="13563" width="12" style="1" bestFit="1" customWidth="1"/>
    <col min="13564" max="13564" width="7.7109375" style="1" customWidth="1"/>
    <col min="13565" max="13565" width="12" style="1" bestFit="1" customWidth="1"/>
    <col min="13566" max="13566" width="23.42578125" style="1" customWidth="1"/>
    <col min="13567" max="13569" width="11.42578125" style="1"/>
    <col min="13570" max="13570" width="26.42578125" style="1" customWidth="1"/>
    <col min="13571" max="13573" width="11.42578125" style="1"/>
    <col min="13574" max="13574" width="36.42578125" style="1" customWidth="1"/>
    <col min="13575" max="13577" width="11.42578125" style="1"/>
    <col min="13578" max="13578" width="27.42578125" style="1" customWidth="1"/>
    <col min="13579" max="13580" width="11.42578125" style="1"/>
    <col min="13581" max="13581" width="13.7109375" style="1" customWidth="1"/>
    <col min="13582" max="13817" width="11.42578125" style="1"/>
    <col min="13818" max="13818" width="62.140625" style="1" customWidth="1"/>
    <col min="13819" max="13819" width="12" style="1" bestFit="1" customWidth="1"/>
    <col min="13820" max="13820" width="7.7109375" style="1" customWidth="1"/>
    <col min="13821" max="13821" width="12" style="1" bestFit="1" customWidth="1"/>
    <col min="13822" max="13822" width="23.42578125" style="1" customWidth="1"/>
    <col min="13823" max="13825" width="11.42578125" style="1"/>
    <col min="13826" max="13826" width="26.42578125" style="1" customWidth="1"/>
    <col min="13827" max="13829" width="11.42578125" style="1"/>
    <col min="13830" max="13830" width="36.42578125" style="1" customWidth="1"/>
    <col min="13831" max="13833" width="11.42578125" style="1"/>
    <col min="13834" max="13834" width="27.42578125" style="1" customWidth="1"/>
    <col min="13835" max="13836" width="11.42578125" style="1"/>
    <col min="13837" max="13837" width="13.7109375" style="1" customWidth="1"/>
    <col min="13838" max="14073" width="11.42578125" style="1"/>
    <col min="14074" max="14074" width="62.140625" style="1" customWidth="1"/>
    <col min="14075" max="14075" width="12" style="1" bestFit="1" customWidth="1"/>
    <col min="14076" max="14076" width="7.7109375" style="1" customWidth="1"/>
    <col min="14077" max="14077" width="12" style="1" bestFit="1" customWidth="1"/>
    <col min="14078" max="14078" width="23.42578125" style="1" customWidth="1"/>
    <col min="14079" max="14081" width="11.42578125" style="1"/>
    <col min="14082" max="14082" width="26.42578125" style="1" customWidth="1"/>
    <col min="14083" max="14085" width="11.42578125" style="1"/>
    <col min="14086" max="14086" width="36.42578125" style="1" customWidth="1"/>
    <col min="14087" max="14089" width="11.42578125" style="1"/>
    <col min="14090" max="14090" width="27.42578125" style="1" customWidth="1"/>
    <col min="14091" max="14092" width="11.42578125" style="1"/>
    <col min="14093" max="14093" width="13.7109375" style="1" customWidth="1"/>
    <col min="14094" max="14329" width="11.42578125" style="1"/>
    <col min="14330" max="14330" width="62.140625" style="1" customWidth="1"/>
    <col min="14331" max="14331" width="12" style="1" bestFit="1" customWidth="1"/>
    <col min="14332" max="14332" width="7.7109375" style="1" customWidth="1"/>
    <col min="14333" max="14333" width="12" style="1" bestFit="1" customWidth="1"/>
    <col min="14334" max="14334" width="23.42578125" style="1" customWidth="1"/>
    <col min="14335" max="14337" width="11.42578125" style="1"/>
    <col min="14338" max="14338" width="26.42578125" style="1" customWidth="1"/>
    <col min="14339" max="14341" width="11.42578125" style="1"/>
    <col min="14342" max="14342" width="36.42578125" style="1" customWidth="1"/>
    <col min="14343" max="14345" width="11.42578125" style="1"/>
    <col min="14346" max="14346" width="27.42578125" style="1" customWidth="1"/>
    <col min="14347" max="14348" width="11.42578125" style="1"/>
    <col min="14349" max="14349" width="13.7109375" style="1" customWidth="1"/>
    <col min="14350" max="14585" width="11.42578125" style="1"/>
    <col min="14586" max="14586" width="62.140625" style="1" customWidth="1"/>
    <col min="14587" max="14587" width="12" style="1" bestFit="1" customWidth="1"/>
    <col min="14588" max="14588" width="7.7109375" style="1" customWidth="1"/>
    <col min="14589" max="14589" width="12" style="1" bestFit="1" customWidth="1"/>
    <col min="14590" max="14590" width="23.42578125" style="1" customWidth="1"/>
    <col min="14591" max="14593" width="11.42578125" style="1"/>
    <col min="14594" max="14594" width="26.42578125" style="1" customWidth="1"/>
    <col min="14595" max="14597" width="11.42578125" style="1"/>
    <col min="14598" max="14598" width="36.42578125" style="1" customWidth="1"/>
    <col min="14599" max="14601" width="11.42578125" style="1"/>
    <col min="14602" max="14602" width="27.42578125" style="1" customWidth="1"/>
    <col min="14603" max="14604" width="11.42578125" style="1"/>
    <col min="14605" max="14605" width="13.7109375" style="1" customWidth="1"/>
    <col min="14606" max="14841" width="11.42578125" style="1"/>
    <col min="14842" max="14842" width="62.140625" style="1" customWidth="1"/>
    <col min="14843" max="14843" width="12" style="1" bestFit="1" customWidth="1"/>
    <col min="14844" max="14844" width="7.7109375" style="1" customWidth="1"/>
    <col min="14845" max="14845" width="12" style="1" bestFit="1" customWidth="1"/>
    <col min="14846" max="14846" width="23.42578125" style="1" customWidth="1"/>
    <col min="14847" max="14849" width="11.42578125" style="1"/>
    <col min="14850" max="14850" width="26.42578125" style="1" customWidth="1"/>
    <col min="14851" max="14853" width="11.42578125" style="1"/>
    <col min="14854" max="14854" width="36.42578125" style="1" customWidth="1"/>
    <col min="14855" max="14857" width="11.42578125" style="1"/>
    <col min="14858" max="14858" width="27.42578125" style="1" customWidth="1"/>
    <col min="14859" max="14860" width="11.42578125" style="1"/>
    <col min="14861" max="14861" width="13.7109375" style="1" customWidth="1"/>
    <col min="14862" max="15097" width="11.42578125" style="1"/>
    <col min="15098" max="15098" width="62.140625" style="1" customWidth="1"/>
    <col min="15099" max="15099" width="12" style="1" bestFit="1" customWidth="1"/>
    <col min="15100" max="15100" width="7.7109375" style="1" customWidth="1"/>
    <col min="15101" max="15101" width="12" style="1" bestFit="1" customWidth="1"/>
    <col min="15102" max="15102" width="23.42578125" style="1" customWidth="1"/>
    <col min="15103" max="15105" width="11.42578125" style="1"/>
    <col min="15106" max="15106" width="26.42578125" style="1" customWidth="1"/>
    <col min="15107" max="15109" width="11.42578125" style="1"/>
    <col min="15110" max="15110" width="36.42578125" style="1" customWidth="1"/>
    <col min="15111" max="15113" width="11.42578125" style="1"/>
    <col min="15114" max="15114" width="27.42578125" style="1" customWidth="1"/>
    <col min="15115" max="15116" width="11.42578125" style="1"/>
    <col min="15117" max="15117" width="13.7109375" style="1" customWidth="1"/>
    <col min="15118" max="15353" width="11.42578125" style="1"/>
    <col min="15354" max="15354" width="62.140625" style="1" customWidth="1"/>
    <col min="15355" max="15355" width="12" style="1" bestFit="1" customWidth="1"/>
    <col min="15356" max="15356" width="7.7109375" style="1" customWidth="1"/>
    <col min="15357" max="15357" width="12" style="1" bestFit="1" customWidth="1"/>
    <col min="15358" max="15358" width="23.42578125" style="1" customWidth="1"/>
    <col min="15359" max="15361" width="11.42578125" style="1"/>
    <col min="15362" max="15362" width="26.42578125" style="1" customWidth="1"/>
    <col min="15363" max="15365" width="11.42578125" style="1"/>
    <col min="15366" max="15366" width="36.42578125" style="1" customWidth="1"/>
    <col min="15367" max="15369" width="11.42578125" style="1"/>
    <col min="15370" max="15370" width="27.42578125" style="1" customWidth="1"/>
    <col min="15371" max="15372" width="11.42578125" style="1"/>
    <col min="15373" max="15373" width="13.7109375" style="1" customWidth="1"/>
    <col min="15374" max="15609" width="11.42578125" style="1"/>
    <col min="15610" max="15610" width="62.140625" style="1" customWidth="1"/>
    <col min="15611" max="15611" width="12" style="1" bestFit="1" customWidth="1"/>
    <col min="15612" max="15612" width="7.7109375" style="1" customWidth="1"/>
    <col min="15613" max="15613" width="12" style="1" bestFit="1" customWidth="1"/>
    <col min="15614" max="15614" width="23.42578125" style="1" customWidth="1"/>
    <col min="15615" max="15617" width="11.42578125" style="1"/>
    <col min="15618" max="15618" width="26.42578125" style="1" customWidth="1"/>
    <col min="15619" max="15621" width="11.42578125" style="1"/>
    <col min="15622" max="15622" width="36.42578125" style="1" customWidth="1"/>
    <col min="15623" max="15625" width="11.42578125" style="1"/>
    <col min="15626" max="15626" width="27.42578125" style="1" customWidth="1"/>
    <col min="15627" max="15628" width="11.42578125" style="1"/>
    <col min="15629" max="15629" width="13.7109375" style="1" customWidth="1"/>
    <col min="15630" max="15865" width="11.42578125" style="1"/>
    <col min="15866" max="15866" width="62.140625" style="1" customWidth="1"/>
    <col min="15867" max="15867" width="12" style="1" bestFit="1" customWidth="1"/>
    <col min="15868" max="15868" width="7.7109375" style="1" customWidth="1"/>
    <col min="15869" max="15869" width="12" style="1" bestFit="1" customWidth="1"/>
    <col min="15870" max="15870" width="23.42578125" style="1" customWidth="1"/>
    <col min="15871" max="15873" width="11.42578125" style="1"/>
    <col min="15874" max="15874" width="26.42578125" style="1" customWidth="1"/>
    <col min="15875" max="15877" width="11.42578125" style="1"/>
    <col min="15878" max="15878" width="36.42578125" style="1" customWidth="1"/>
    <col min="15879" max="15881" width="11.42578125" style="1"/>
    <col min="15882" max="15882" width="27.42578125" style="1" customWidth="1"/>
    <col min="15883" max="15884" width="11.42578125" style="1"/>
    <col min="15885" max="15885" width="13.7109375" style="1" customWidth="1"/>
    <col min="15886" max="16121" width="11.42578125" style="1"/>
    <col min="16122" max="16122" width="62.140625" style="1" customWidth="1"/>
    <col min="16123" max="16123" width="12" style="1" bestFit="1" customWidth="1"/>
    <col min="16124" max="16124" width="7.7109375" style="1" customWidth="1"/>
    <col min="16125" max="16125" width="12" style="1" bestFit="1" customWidth="1"/>
    <col min="16126" max="16126" width="23.42578125" style="1" customWidth="1"/>
    <col min="16127" max="16129" width="11.42578125" style="1"/>
    <col min="16130" max="16130" width="26.42578125" style="1" customWidth="1"/>
    <col min="16131" max="16133" width="11.42578125" style="1"/>
    <col min="16134" max="16134" width="36.42578125" style="1" customWidth="1"/>
    <col min="16135" max="16137" width="11.42578125" style="1"/>
    <col min="16138" max="16138" width="27.42578125" style="1" customWidth="1"/>
    <col min="16139" max="16140" width="11.42578125" style="1"/>
    <col min="16141" max="16141" width="13.7109375" style="1" customWidth="1"/>
    <col min="16142" max="16384" width="11.42578125" style="1"/>
  </cols>
  <sheetData>
    <row r="1" spans="1:13" hidden="1"/>
    <row r="2" spans="1:13" hidden="1"/>
    <row r="3" spans="1:13" hidden="1"/>
    <row r="4" spans="1:13" ht="12.75" hidden="1" customHeight="1">
      <c r="A4" s="3" t="s">
        <v>35</v>
      </c>
      <c r="B4" s="3"/>
      <c r="C4" s="3"/>
      <c r="D4" s="1190"/>
      <c r="F4" s="3" t="s">
        <v>35</v>
      </c>
      <c r="G4" s="3"/>
      <c r="H4" s="3"/>
      <c r="J4" s="3" t="s">
        <v>35</v>
      </c>
      <c r="K4" s="3"/>
      <c r="L4" s="3"/>
    </row>
    <row r="5" spans="1:13" ht="12.75" hidden="1" customHeight="1">
      <c r="A5" s="4" t="s">
        <v>36</v>
      </c>
      <c r="B5" s="4"/>
      <c r="C5" s="4"/>
      <c r="D5" s="118"/>
      <c r="F5" s="4" t="s">
        <v>36</v>
      </c>
      <c r="G5" s="4"/>
      <c r="H5" s="4"/>
      <c r="J5" s="4" t="s">
        <v>36</v>
      </c>
      <c r="K5" s="4"/>
      <c r="L5" s="4"/>
    </row>
    <row r="6" spans="1:13" ht="13.5" hidden="1" thickBot="1">
      <c r="A6" s="70"/>
      <c r="B6" s="70"/>
      <c r="C6" s="70"/>
      <c r="D6" s="70"/>
      <c r="F6" s="70"/>
      <c r="G6" s="70"/>
      <c r="H6" s="70"/>
      <c r="J6" s="70"/>
      <c r="K6" s="70"/>
      <c r="L6" s="70"/>
    </row>
    <row r="7" spans="1:13" ht="13.5" hidden="1" customHeight="1" thickBot="1">
      <c r="A7" s="71" t="s">
        <v>3</v>
      </c>
      <c r="B7" s="72" t="s">
        <v>11</v>
      </c>
      <c r="C7" s="71" t="s">
        <v>12</v>
      </c>
      <c r="D7" s="71" t="s">
        <v>12</v>
      </c>
      <c r="F7" s="71" t="s">
        <v>3</v>
      </c>
      <c r="G7" s="72" t="s">
        <v>11</v>
      </c>
      <c r="H7" s="71" t="s">
        <v>12</v>
      </c>
      <c r="J7" s="71" t="s">
        <v>3</v>
      </c>
      <c r="K7" s="72" t="s">
        <v>11</v>
      </c>
      <c r="L7" s="71" t="s">
        <v>12</v>
      </c>
    </row>
    <row r="8" spans="1:13" ht="13.5" hidden="1" customHeight="1" thickBot="1">
      <c r="A8" s="73"/>
      <c r="B8" s="72" t="s">
        <v>37</v>
      </c>
      <c r="C8" s="73"/>
      <c r="D8" s="73"/>
      <c r="F8" s="73"/>
      <c r="G8" s="74">
        <v>38261</v>
      </c>
      <c r="H8" s="73"/>
      <c r="J8" s="75"/>
      <c r="K8" s="72" t="s">
        <v>38</v>
      </c>
      <c r="L8" s="75"/>
    </row>
    <row r="9" spans="1:13" hidden="1">
      <c r="A9" s="76" t="s">
        <v>14</v>
      </c>
      <c r="B9" s="77">
        <v>15246923</v>
      </c>
      <c r="C9" s="78">
        <v>100</v>
      </c>
      <c r="D9" s="78">
        <v>100</v>
      </c>
      <c r="F9" s="76" t="s">
        <v>14</v>
      </c>
      <c r="G9" s="77">
        <v>1671718</v>
      </c>
      <c r="H9" s="78">
        <v>100</v>
      </c>
      <c r="J9" s="76" t="s">
        <v>14</v>
      </c>
      <c r="K9" s="77">
        <v>4606869</v>
      </c>
      <c r="L9" s="78">
        <v>100</v>
      </c>
    </row>
    <row r="10" spans="1:13" hidden="1">
      <c r="A10" s="79"/>
      <c r="B10" s="80"/>
      <c r="C10" s="80"/>
      <c r="D10" s="80"/>
      <c r="F10" s="79"/>
      <c r="G10" s="80"/>
      <c r="H10" s="80"/>
      <c r="J10" s="79"/>
      <c r="K10" s="80"/>
      <c r="L10" s="80"/>
    </row>
    <row r="11" spans="1:13" hidden="1">
      <c r="A11" s="42" t="s">
        <v>39</v>
      </c>
      <c r="B11" s="81">
        <v>640805</v>
      </c>
      <c r="C11" s="82">
        <v>4.2</v>
      </c>
      <c r="D11" s="82">
        <v>3.7</v>
      </c>
      <c r="F11" s="42" t="s">
        <v>39</v>
      </c>
      <c r="G11" s="81">
        <v>46162</v>
      </c>
      <c r="H11" s="82">
        <v>2.8</v>
      </c>
      <c r="J11" s="83" t="s">
        <v>39</v>
      </c>
      <c r="K11" s="81">
        <v>128099</v>
      </c>
      <c r="L11" s="82">
        <v>2.8</v>
      </c>
      <c r="M11" s="68" t="e">
        <f>B11+#REF!+#REF!+G11+K11</f>
        <v>#REF!</v>
      </c>
    </row>
    <row r="12" spans="1:13" hidden="1">
      <c r="A12" s="83" t="s">
        <v>40</v>
      </c>
      <c r="B12" s="81">
        <v>3829262</v>
      </c>
      <c r="C12" s="82">
        <v>25.1</v>
      </c>
      <c r="D12" s="82">
        <v>29.7</v>
      </c>
      <c r="F12" s="83" t="s">
        <v>40</v>
      </c>
      <c r="G12" s="81">
        <v>477793</v>
      </c>
      <c r="H12" s="82">
        <v>28.6</v>
      </c>
      <c r="J12" s="83" t="s">
        <v>40</v>
      </c>
      <c r="K12" s="81">
        <v>926486</v>
      </c>
      <c r="L12" s="82">
        <v>20.100000000000001</v>
      </c>
      <c r="M12" s="68" t="e">
        <f>B12+#REF!+#REF!+G12+K12</f>
        <v>#REF!</v>
      </c>
    </row>
    <row r="13" spans="1:13" hidden="1">
      <c r="A13" s="83" t="s">
        <v>41</v>
      </c>
      <c r="B13" s="81">
        <v>9994426</v>
      </c>
      <c r="C13" s="82">
        <v>65.599999999999994</v>
      </c>
      <c r="D13" s="82">
        <v>55.6</v>
      </c>
      <c r="F13" s="83" t="s">
        <v>41</v>
      </c>
      <c r="G13" s="81">
        <v>750086</v>
      </c>
      <c r="H13" s="82">
        <v>44.9</v>
      </c>
      <c r="J13" s="83" t="s">
        <v>41</v>
      </c>
      <c r="K13" s="81">
        <v>2886871</v>
      </c>
      <c r="L13" s="82">
        <v>62.7</v>
      </c>
      <c r="M13" s="68" t="e">
        <f>B13+#REF!+#REF!+G13+K13</f>
        <v>#REF!</v>
      </c>
    </row>
    <row r="14" spans="1:13" hidden="1">
      <c r="A14" s="83" t="s">
        <v>42</v>
      </c>
      <c r="B14" s="81">
        <v>292767</v>
      </c>
      <c r="C14" s="82">
        <v>1.9</v>
      </c>
      <c r="D14" s="82">
        <v>3.1</v>
      </c>
      <c r="F14" s="83" t="s">
        <v>43</v>
      </c>
      <c r="G14" s="81">
        <v>62556</v>
      </c>
      <c r="H14" s="82">
        <v>3.7</v>
      </c>
      <c r="J14" s="83" t="s">
        <v>42</v>
      </c>
      <c r="K14" s="81">
        <v>121629</v>
      </c>
      <c r="L14" s="82">
        <v>2.6</v>
      </c>
      <c r="M14" s="68" t="e">
        <f>B14+#REF!+#REF!+G14+K14</f>
        <v>#REF!</v>
      </c>
    </row>
    <row r="15" spans="1:13" hidden="1">
      <c r="A15" s="83" t="s">
        <v>44</v>
      </c>
      <c r="B15" s="81">
        <v>241426</v>
      </c>
      <c r="C15" s="82">
        <v>1.6</v>
      </c>
      <c r="D15" s="82">
        <v>2.2999999999999998</v>
      </c>
      <c r="F15" s="83" t="s">
        <v>44</v>
      </c>
      <c r="G15" s="81">
        <v>39721</v>
      </c>
      <c r="H15" s="82">
        <v>2.4</v>
      </c>
      <c r="J15" s="83" t="s">
        <v>44</v>
      </c>
      <c r="K15" s="81">
        <v>230777</v>
      </c>
      <c r="L15" s="82"/>
      <c r="M15" s="68" t="e">
        <f>B15+#REF!+#REF!+G15+K15</f>
        <v>#REF!</v>
      </c>
    </row>
    <row r="16" spans="1:13" hidden="1">
      <c r="A16" s="83" t="s">
        <v>45</v>
      </c>
      <c r="B16" s="81">
        <v>78899</v>
      </c>
      <c r="C16" s="82">
        <v>0.5</v>
      </c>
      <c r="D16" s="82">
        <v>2.6</v>
      </c>
      <c r="F16" s="83" t="s">
        <v>46</v>
      </c>
      <c r="G16" s="81">
        <v>124668</v>
      </c>
      <c r="H16" s="82">
        <v>7.4</v>
      </c>
      <c r="J16" s="83" t="s">
        <v>45</v>
      </c>
      <c r="K16" s="81">
        <v>96335</v>
      </c>
      <c r="L16" s="82">
        <v>2.1</v>
      </c>
      <c r="M16" s="68" t="e">
        <f>B16+#REF!+#REF!+G16+K16</f>
        <v>#REF!</v>
      </c>
    </row>
    <row r="17" spans="1:13" hidden="1">
      <c r="A17" s="83" t="s">
        <v>47</v>
      </c>
      <c r="B17" s="81">
        <v>169338</v>
      </c>
      <c r="C17" s="82">
        <v>1.1000000000000001</v>
      </c>
      <c r="D17" s="82">
        <v>3</v>
      </c>
      <c r="F17" s="83" t="s">
        <v>48</v>
      </c>
      <c r="G17" s="81">
        <v>57282</v>
      </c>
      <c r="H17" s="82">
        <v>3.4</v>
      </c>
      <c r="J17" s="83" t="s">
        <v>47</v>
      </c>
      <c r="K17" s="81">
        <v>130122</v>
      </c>
      <c r="L17" s="82">
        <v>2.8</v>
      </c>
      <c r="M17" s="68" t="e">
        <f>B17+#REF!+#REF!+G17+K17</f>
        <v>#REF!</v>
      </c>
    </row>
    <row r="18" spans="1:13" ht="13.5" hidden="1" thickBot="1">
      <c r="A18" s="84" t="s">
        <v>49</v>
      </c>
      <c r="B18" s="85"/>
      <c r="C18" s="85"/>
      <c r="D18" s="85"/>
      <c r="F18" s="84" t="s">
        <v>49</v>
      </c>
      <c r="G18" s="87">
        <v>113450</v>
      </c>
      <c r="H18" s="88">
        <v>6.8</v>
      </c>
      <c r="J18" s="83" t="s">
        <v>49</v>
      </c>
      <c r="K18" s="81">
        <v>86550</v>
      </c>
      <c r="L18" s="82">
        <v>1.9</v>
      </c>
      <c r="M18" s="68" t="e">
        <f>B18+#REF!+#REF!+G18+K18</f>
        <v>#REF!</v>
      </c>
    </row>
    <row r="19" spans="1:13" ht="13.5" hidden="1" thickBot="1">
      <c r="J19" s="86"/>
      <c r="K19" s="85"/>
      <c r="L19" s="85"/>
    </row>
    <row r="20" spans="1:13" hidden="1">
      <c r="F20" s="89"/>
      <c r="G20" s="90"/>
      <c r="H20" s="91"/>
    </row>
    <row r="21" spans="1:13" hidden="1">
      <c r="A21" s="3" t="s">
        <v>35</v>
      </c>
      <c r="B21" s="3"/>
      <c r="C21" s="3"/>
    </row>
    <row r="22" spans="1:13" hidden="1">
      <c r="A22" s="4" t="s">
        <v>36</v>
      </c>
      <c r="B22" s="4"/>
      <c r="C22" s="4"/>
    </row>
    <row r="23" spans="1:13" ht="13.5" hidden="1" thickBot="1">
      <c r="A23" s="70"/>
      <c r="B23" s="70"/>
      <c r="C23" s="70"/>
    </row>
    <row r="24" spans="1:13" ht="13.5" hidden="1" thickBot="1">
      <c r="A24" s="71" t="s">
        <v>3</v>
      </c>
      <c r="B24" s="72" t="s">
        <v>11</v>
      </c>
      <c r="C24" s="71" t="s">
        <v>12</v>
      </c>
    </row>
    <row r="25" spans="1:13" ht="13.5" hidden="1" thickBot="1">
      <c r="A25" s="73"/>
      <c r="B25" s="72">
        <v>2004</v>
      </c>
      <c r="C25" s="73"/>
    </row>
    <row r="26" spans="1:13" hidden="1">
      <c r="A26" s="76" t="s">
        <v>14</v>
      </c>
      <c r="B26" s="77">
        <f>SUM(B28:B35)</f>
        <v>24832843</v>
      </c>
      <c r="C26" s="77">
        <f>SUM(C28:C35)</f>
        <v>100</v>
      </c>
    </row>
    <row r="27" spans="1:13" hidden="1">
      <c r="A27" s="79"/>
      <c r="B27" s="80"/>
      <c r="C27" s="80"/>
    </row>
    <row r="28" spans="1:13" hidden="1">
      <c r="A28" s="92" t="s">
        <v>39</v>
      </c>
      <c r="B28" s="81">
        <v>955095</v>
      </c>
      <c r="C28" s="93">
        <f>B28*100/B26</f>
        <v>3.8460960752661304</v>
      </c>
    </row>
    <row r="29" spans="1:13" hidden="1">
      <c r="A29" s="94" t="s">
        <v>40</v>
      </c>
      <c r="B29" s="81">
        <v>6216581</v>
      </c>
      <c r="C29" s="93">
        <f>B29*100/B26</f>
        <v>25.033706370229137</v>
      </c>
    </row>
    <row r="30" spans="1:13" hidden="1">
      <c r="A30" s="94" t="s">
        <v>41</v>
      </c>
      <c r="B30" s="81">
        <v>15354252</v>
      </c>
      <c r="C30" s="93">
        <f>B30*100/B26</f>
        <v>61.8304235242014</v>
      </c>
    </row>
    <row r="31" spans="1:13" hidden="1">
      <c r="A31" s="94" t="s">
        <v>42</v>
      </c>
      <c r="B31" s="81">
        <v>621368</v>
      </c>
      <c r="C31" s="93">
        <f>B31*100/B26</f>
        <v>2.5022024260371638</v>
      </c>
    </row>
    <row r="32" spans="1:13" hidden="1">
      <c r="A32" s="83" t="s">
        <v>44</v>
      </c>
      <c r="B32" s="81">
        <v>591424</v>
      </c>
      <c r="C32" s="93">
        <f>B32*100/B26</f>
        <v>2.3816201793729377</v>
      </c>
    </row>
    <row r="33" spans="1:3" hidden="1">
      <c r="A33" s="94" t="s">
        <v>45</v>
      </c>
      <c r="B33" s="81">
        <v>420200</v>
      </c>
      <c r="C33" s="93">
        <f>B33*100/B26</f>
        <v>1.6921139476458655</v>
      </c>
    </row>
    <row r="34" spans="1:3" hidden="1">
      <c r="A34" s="94" t="s">
        <v>47</v>
      </c>
      <c r="B34" s="81">
        <v>473923</v>
      </c>
      <c r="C34" s="93">
        <f>B34*100/B26</f>
        <v>1.9084524474302036</v>
      </c>
    </row>
    <row r="35" spans="1:3" ht="13.5" hidden="1" thickBot="1">
      <c r="A35" s="95" t="s">
        <v>49</v>
      </c>
      <c r="B35" s="87">
        <v>200000</v>
      </c>
      <c r="C35" s="96">
        <f>B35*100/B26</f>
        <v>0.80538502981716587</v>
      </c>
    </row>
    <row r="36" spans="1:3" hidden="1"/>
    <row r="37" spans="1:3" hidden="1"/>
    <row r="39" spans="1:3">
      <c r="A39" s="3" t="s">
        <v>0</v>
      </c>
      <c r="B39" s="3"/>
      <c r="C39" s="3"/>
    </row>
    <row r="40" spans="1:3">
      <c r="A40" s="3" t="s">
        <v>1</v>
      </c>
      <c r="B40" s="3"/>
      <c r="C40" s="3"/>
    </row>
    <row r="41" spans="1:3">
      <c r="A41" s="4" t="s">
        <v>50</v>
      </c>
      <c r="B41" s="4"/>
      <c r="C41" s="4"/>
    </row>
    <row r="42" spans="1:3" ht="13.5" thickBot="1">
      <c r="A42" s="70"/>
      <c r="B42" s="97"/>
      <c r="C42" s="70"/>
    </row>
    <row r="43" spans="1:3">
      <c r="A43" s="98" t="s">
        <v>3</v>
      </c>
      <c r="B43" s="99" t="s">
        <v>11</v>
      </c>
      <c r="C43" s="100" t="s">
        <v>12</v>
      </c>
    </row>
    <row r="44" spans="1:3" ht="13.5" thickBot="1">
      <c r="A44" s="101"/>
      <c r="B44" s="102" t="s">
        <v>7</v>
      </c>
      <c r="C44" s="103"/>
    </row>
    <row r="45" spans="1:3">
      <c r="A45" s="104" t="s">
        <v>14</v>
      </c>
      <c r="B45" s="105">
        <f>SUM(B47:B52)</f>
        <v>14317900507</v>
      </c>
      <c r="C45" s="106">
        <f>SUM(C47:C52)</f>
        <v>100</v>
      </c>
    </row>
    <row r="46" spans="1:3">
      <c r="A46" s="79"/>
      <c r="B46" s="107"/>
      <c r="C46" s="108"/>
    </row>
    <row r="47" spans="1:3">
      <c r="A47" s="109" t="s">
        <v>15</v>
      </c>
      <c r="B47" s="110">
        <f>'INGR 1 '!D13</f>
        <v>1324423705</v>
      </c>
      <c r="C47" s="111">
        <f>B47*100/B45</f>
        <v>9.2501250749192678</v>
      </c>
    </row>
    <row r="48" spans="1:3">
      <c r="A48" s="109" t="s">
        <v>27</v>
      </c>
      <c r="B48" s="110">
        <f>'INGR 1 '!D27</f>
        <v>3694089614</v>
      </c>
      <c r="C48" s="111">
        <f>B48*100/B45</f>
        <v>25.800497860660265</v>
      </c>
    </row>
    <row r="49" spans="1:3">
      <c r="A49" s="109" t="s">
        <v>51</v>
      </c>
      <c r="B49" s="110">
        <f>'INGR 1 '!D29</f>
        <v>6499876533</v>
      </c>
      <c r="C49" s="111">
        <f>B49*100/B45</f>
        <v>45.396855005538136</v>
      </c>
    </row>
    <row r="50" spans="1:3">
      <c r="A50" s="109" t="s">
        <v>30</v>
      </c>
      <c r="B50" s="110">
        <f>'INGR 1 '!D31</f>
        <v>1313856733</v>
      </c>
      <c r="C50" s="111">
        <f>B50*100/B45</f>
        <v>9.176322550625752</v>
      </c>
    </row>
    <row r="51" spans="1:3">
      <c r="A51" s="109" t="s">
        <v>52</v>
      </c>
      <c r="B51" s="110">
        <f>'INGR 1 '!D34</f>
        <v>475014758</v>
      </c>
      <c r="C51" s="111">
        <f>B51*100/B45</f>
        <v>3.3176285710867037</v>
      </c>
    </row>
    <row r="52" spans="1:3">
      <c r="A52" s="112" t="s">
        <v>32</v>
      </c>
      <c r="B52" s="110">
        <f>'INGR 1 '!D37</f>
        <v>1010639164</v>
      </c>
      <c r="C52" s="111">
        <f>B52*100/B45</f>
        <v>7.0585709371698737</v>
      </c>
    </row>
    <row r="53" spans="1:3" ht="13.5" thickBot="1">
      <c r="A53" s="113"/>
      <c r="B53" s="114"/>
      <c r="C53" s="115"/>
    </row>
    <row r="56" spans="1:3">
      <c r="A56" s="116"/>
    </row>
    <row r="61" spans="1:3">
      <c r="B61" s="68"/>
    </row>
  </sheetData>
  <mergeCells count="22">
    <mergeCell ref="A24:A25"/>
    <mergeCell ref="C24:C25"/>
    <mergeCell ref="A39:C39"/>
    <mergeCell ref="A40:C40"/>
    <mergeCell ref="A41:C41"/>
    <mergeCell ref="A43:A44"/>
    <mergeCell ref="C43:C44"/>
    <mergeCell ref="F7:F8"/>
    <mergeCell ref="H7:H8"/>
    <mergeCell ref="J7:J8"/>
    <mergeCell ref="L7:L8"/>
    <mergeCell ref="A21:C21"/>
    <mergeCell ref="A22:C22"/>
    <mergeCell ref="A7:A8"/>
    <mergeCell ref="C7:C8"/>
    <mergeCell ref="D7:D8"/>
    <mergeCell ref="A4:C4"/>
    <mergeCell ref="F4:H4"/>
    <mergeCell ref="J4:L4"/>
    <mergeCell ref="A5:C5"/>
    <mergeCell ref="F5:H5"/>
    <mergeCell ref="J5:L5"/>
  </mergeCells>
  <pageMargins left="0.75" right="0.75" top="1" bottom="1" header="0" footer="0"/>
  <pageSetup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HV106"/>
  <sheetViews>
    <sheetView showGridLines="0" zoomScale="80" zoomScaleNormal="80" zoomScaleSheetLayoutView="115" workbookViewId="0">
      <selection activeCell="F2" sqref="F2"/>
    </sheetView>
  </sheetViews>
  <sheetFormatPr baseColWidth="10" defaultRowHeight="11.25"/>
  <cols>
    <col min="1" max="1" width="38.5703125" style="601" customWidth="1"/>
    <col min="2" max="2" width="14.7109375" style="601" customWidth="1"/>
    <col min="3" max="4" width="14.7109375" style="585" customWidth="1"/>
    <col min="5" max="5" width="14.42578125" style="602" customWidth="1"/>
    <col min="6" max="6" width="7.85546875" style="585" customWidth="1"/>
    <col min="7" max="198" width="11.42578125" style="585"/>
    <col min="199" max="199" width="62.85546875" style="585" customWidth="1"/>
    <col min="200" max="200" width="14.42578125" style="585" bestFit="1" customWidth="1"/>
    <col min="201" max="201" width="14.140625" style="585" bestFit="1" customWidth="1"/>
    <col min="202" max="16384" width="11.42578125" style="585"/>
  </cols>
  <sheetData>
    <row r="1" spans="1:6" s="584" customFormat="1">
      <c r="A1" s="486" t="s">
        <v>234</v>
      </c>
      <c r="B1" s="486"/>
      <c r="C1" s="486"/>
      <c r="D1" s="486"/>
      <c r="E1" s="486"/>
    </row>
    <row r="2" spans="1:6" s="584" customFormat="1">
      <c r="A2" s="486" t="s">
        <v>272</v>
      </c>
      <c r="B2" s="486"/>
      <c r="C2" s="486"/>
      <c r="D2" s="486"/>
      <c r="E2" s="486"/>
    </row>
    <row r="3" spans="1:6" s="584" customFormat="1">
      <c r="A3" s="486" t="s">
        <v>305</v>
      </c>
      <c r="B3" s="486"/>
      <c r="C3" s="486"/>
      <c r="D3" s="486"/>
      <c r="E3" s="486"/>
    </row>
    <row r="4" spans="1:6" s="584" customFormat="1">
      <c r="A4" s="486" t="s">
        <v>237</v>
      </c>
      <c r="B4" s="486"/>
      <c r="C4" s="486"/>
      <c r="D4" s="486"/>
      <c r="E4" s="486"/>
    </row>
    <row r="5" spans="1:6" s="584" customFormat="1">
      <c r="A5" s="521"/>
      <c r="B5" s="521"/>
      <c r="C5" s="521"/>
      <c r="D5" s="521"/>
      <c r="E5" s="521"/>
    </row>
    <row r="6" spans="1:6">
      <c r="A6" s="467" t="s">
        <v>3</v>
      </c>
      <c r="B6" s="392">
        <v>2015</v>
      </c>
      <c r="C6" s="393">
        <v>2016</v>
      </c>
      <c r="D6" s="394"/>
      <c r="E6" s="393" t="s">
        <v>238</v>
      </c>
      <c r="F6" s="394"/>
    </row>
    <row r="7" spans="1:6" s="584" customFormat="1" ht="26.25" customHeight="1">
      <c r="A7" s="492"/>
      <c r="B7" s="398" t="s">
        <v>239</v>
      </c>
      <c r="C7" s="399" t="s">
        <v>240</v>
      </c>
      <c r="D7" s="399" t="s">
        <v>239</v>
      </c>
      <c r="E7" s="399" t="s">
        <v>241</v>
      </c>
      <c r="F7" s="399" t="s">
        <v>12</v>
      </c>
    </row>
    <row r="8" spans="1:6" s="584" customFormat="1">
      <c r="A8" s="586"/>
      <c r="B8" s="586"/>
      <c r="C8" s="587"/>
      <c r="D8" s="587"/>
      <c r="E8" s="588"/>
      <c r="F8" s="587"/>
    </row>
    <row r="9" spans="1:6" s="414" customFormat="1" ht="20.25" customHeight="1">
      <c r="A9" s="496" t="s">
        <v>242</v>
      </c>
      <c r="B9" s="589">
        <v>9119089945.6100006</v>
      </c>
      <c r="C9" s="590">
        <v>23801966915.360001</v>
      </c>
      <c r="D9" s="590">
        <v>13090857626.98</v>
      </c>
      <c r="E9" s="498">
        <f t="shared" ref="E9" si="0">D9-C9</f>
        <v>-10711109288.380001</v>
      </c>
      <c r="F9" s="499">
        <f t="shared" ref="F9" si="1">(D9*100/C9)-100</f>
        <v>-45.000941840095813</v>
      </c>
    </row>
    <row r="10" spans="1:6">
      <c r="A10" s="591"/>
      <c r="B10" s="592"/>
      <c r="C10" s="593"/>
      <c r="D10" s="593"/>
      <c r="E10" s="594"/>
      <c r="F10" s="595"/>
    </row>
    <row r="11" spans="1:6" s="414" customFormat="1" ht="25.5" customHeight="1">
      <c r="A11" s="557" t="s">
        <v>306</v>
      </c>
      <c r="B11" s="422">
        <v>4056008589.9299998</v>
      </c>
      <c r="C11" s="422">
        <v>13235653090.59</v>
      </c>
      <c r="D11" s="422">
        <v>4532031032.8800001</v>
      </c>
      <c r="E11" s="502">
        <f t="shared" ref="E11:E14" si="2">D11-C11</f>
        <v>-8703622057.7099991</v>
      </c>
      <c r="F11" s="596">
        <f t="shared" ref="F11:F14" si="3">(D11*100/C11)-100</f>
        <v>-65.758916451942326</v>
      </c>
    </row>
    <row r="12" spans="1:6" s="414" customFormat="1" ht="25.5" customHeight="1">
      <c r="A12" s="557" t="s">
        <v>307</v>
      </c>
      <c r="B12" s="422">
        <v>1202313372.97</v>
      </c>
      <c r="C12" s="422">
        <v>320469550.17000002</v>
      </c>
      <c r="D12" s="422">
        <v>1038166074.5</v>
      </c>
      <c r="E12" s="502">
        <f t="shared" si="2"/>
        <v>717696524.32999992</v>
      </c>
      <c r="F12" s="596">
        <f t="shared" si="3"/>
        <v>223.95154982720896</v>
      </c>
    </row>
    <row r="13" spans="1:6" s="414" customFormat="1" ht="25.5" customHeight="1">
      <c r="A13" s="557" t="s">
        <v>308</v>
      </c>
      <c r="B13" s="422">
        <v>2616265060.2800002</v>
      </c>
      <c r="C13" s="422">
        <v>8857121041.0100002</v>
      </c>
      <c r="D13" s="422">
        <v>6342182945.21</v>
      </c>
      <c r="E13" s="502">
        <f t="shared" si="2"/>
        <v>-2514938095.8000002</v>
      </c>
      <c r="F13" s="596">
        <f t="shared" si="3"/>
        <v>-28.394532310842337</v>
      </c>
    </row>
    <row r="14" spans="1:6" s="414" customFormat="1" ht="25.5" customHeight="1">
      <c r="A14" s="557" t="s">
        <v>309</v>
      </c>
      <c r="B14" s="422">
        <v>1244502922.4300001</v>
      </c>
      <c r="C14" s="422">
        <v>1388723233.5899999</v>
      </c>
      <c r="D14" s="422">
        <v>1178477574.3900001</v>
      </c>
      <c r="E14" s="502">
        <f t="shared" si="2"/>
        <v>-210245659.19999981</v>
      </c>
      <c r="F14" s="596">
        <f t="shared" si="3"/>
        <v>-15.139493177232438</v>
      </c>
    </row>
    <row r="15" spans="1:6" s="414" customFormat="1">
      <c r="A15" s="560"/>
      <c r="B15" s="561"/>
      <c r="C15" s="561"/>
      <c r="D15" s="561"/>
      <c r="E15" s="509"/>
      <c r="F15" s="597"/>
    </row>
    <row r="16" spans="1:6" s="414" customFormat="1">
      <c r="A16" s="598"/>
      <c r="B16" s="527"/>
      <c r="C16" s="527"/>
      <c r="D16" s="527"/>
      <c r="E16" s="599"/>
      <c r="F16" s="600"/>
    </row>
    <row r="17" spans="1:230" s="584" customFormat="1">
      <c r="A17" s="601"/>
      <c r="B17" s="601"/>
      <c r="C17" s="585"/>
      <c r="D17" s="585"/>
      <c r="E17" s="602"/>
      <c r="F17" s="585"/>
    </row>
    <row r="18" spans="1:230" s="584" customFormat="1">
      <c r="A18" s="601"/>
      <c r="B18" s="601"/>
      <c r="C18" s="585"/>
      <c r="D18" s="585"/>
      <c r="E18" s="602"/>
      <c r="F18" s="585"/>
    </row>
    <row r="19" spans="1:230" s="584" customFormat="1">
      <c r="A19" s="486" t="s">
        <v>280</v>
      </c>
      <c r="B19" s="486"/>
      <c r="C19" s="486"/>
      <c r="D19" s="486"/>
      <c r="E19" s="486"/>
    </row>
    <row r="20" spans="1:230" s="584" customFormat="1">
      <c r="A20" s="486" t="s">
        <v>272</v>
      </c>
      <c r="B20" s="486"/>
      <c r="C20" s="486"/>
      <c r="D20" s="486"/>
      <c r="E20" s="486"/>
    </row>
    <row r="21" spans="1:230" s="584" customFormat="1">
      <c r="A21" s="486" t="s">
        <v>310</v>
      </c>
      <c r="B21" s="486"/>
      <c r="C21" s="486"/>
      <c r="D21" s="486"/>
      <c r="E21" s="486"/>
      <c r="G21" s="521"/>
      <c r="H21" s="521"/>
      <c r="I21" s="521"/>
      <c r="J21" s="521"/>
      <c r="K21" s="521"/>
      <c r="L21" s="521"/>
      <c r="M21" s="521"/>
      <c r="N21" s="521"/>
      <c r="O21" s="521"/>
      <c r="P21" s="521"/>
      <c r="Q21" s="521"/>
      <c r="R21" s="521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1"/>
      <c r="AV21" s="521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1"/>
      <c r="BK21" s="521"/>
      <c r="BL21" s="521"/>
      <c r="BM21" s="521"/>
      <c r="BN21" s="521"/>
      <c r="BO21" s="521"/>
      <c r="BP21" s="521"/>
      <c r="BQ21" s="521"/>
      <c r="BR21" s="521"/>
      <c r="BS21" s="521"/>
      <c r="BT21" s="521"/>
      <c r="BU21" s="521"/>
      <c r="BV21" s="521"/>
      <c r="BW21" s="521"/>
      <c r="BX21" s="521"/>
      <c r="BY21" s="521"/>
      <c r="BZ21" s="521"/>
      <c r="CA21" s="521"/>
      <c r="CB21" s="521"/>
      <c r="CC21" s="521"/>
      <c r="CD21" s="521"/>
      <c r="CE21" s="521"/>
      <c r="CF21" s="521"/>
      <c r="CG21" s="521"/>
      <c r="CH21" s="521"/>
      <c r="CI21" s="521"/>
      <c r="CJ21" s="521"/>
      <c r="CK21" s="521"/>
      <c r="CL21" s="521"/>
      <c r="CM21" s="521"/>
      <c r="CN21" s="521"/>
      <c r="CO21" s="521"/>
      <c r="CP21" s="521"/>
      <c r="CQ21" s="521"/>
      <c r="CR21" s="521"/>
      <c r="CS21" s="521"/>
      <c r="CT21" s="521"/>
      <c r="CU21" s="521"/>
      <c r="CV21" s="521"/>
      <c r="CW21" s="521"/>
      <c r="CX21" s="521"/>
      <c r="CY21" s="521"/>
      <c r="CZ21" s="521"/>
      <c r="DA21" s="521"/>
      <c r="DB21" s="521"/>
      <c r="DC21" s="521"/>
      <c r="DD21" s="521"/>
      <c r="DE21" s="521"/>
      <c r="DF21" s="521"/>
      <c r="DG21" s="521"/>
      <c r="DH21" s="521"/>
      <c r="DI21" s="521"/>
      <c r="DJ21" s="521"/>
      <c r="DK21" s="521"/>
      <c r="DL21" s="521"/>
      <c r="DM21" s="521"/>
      <c r="DN21" s="521"/>
      <c r="DO21" s="521"/>
      <c r="DP21" s="521"/>
      <c r="DQ21" s="521"/>
      <c r="DR21" s="521"/>
      <c r="DS21" s="521"/>
      <c r="DT21" s="521"/>
      <c r="DU21" s="521"/>
      <c r="DV21" s="521"/>
      <c r="DW21" s="521"/>
      <c r="DX21" s="521"/>
      <c r="DY21" s="521"/>
      <c r="DZ21" s="521"/>
      <c r="EA21" s="521"/>
      <c r="EB21" s="521"/>
      <c r="EC21" s="521"/>
      <c r="ED21" s="521"/>
      <c r="EE21" s="521"/>
      <c r="EF21" s="521"/>
      <c r="EG21" s="521"/>
      <c r="EH21" s="521"/>
      <c r="EI21" s="521"/>
      <c r="EJ21" s="521"/>
      <c r="EK21" s="521"/>
      <c r="EL21" s="521"/>
      <c r="EM21" s="521"/>
      <c r="EN21" s="521"/>
      <c r="EO21" s="521"/>
      <c r="EP21" s="521"/>
      <c r="EQ21" s="521"/>
      <c r="ER21" s="521"/>
      <c r="ES21" s="521"/>
      <c r="ET21" s="521"/>
      <c r="EU21" s="521"/>
      <c r="EV21" s="521"/>
      <c r="EW21" s="521"/>
      <c r="EX21" s="521"/>
      <c r="EY21" s="521"/>
      <c r="EZ21" s="521"/>
      <c r="FA21" s="521"/>
      <c r="FB21" s="521"/>
      <c r="FC21" s="521"/>
      <c r="FD21" s="521"/>
      <c r="FE21" s="521"/>
      <c r="FF21" s="521"/>
      <c r="FG21" s="521"/>
      <c r="FH21" s="521"/>
      <c r="FI21" s="521"/>
      <c r="FJ21" s="521"/>
      <c r="FK21" s="521"/>
      <c r="FL21" s="521"/>
      <c r="FM21" s="521"/>
      <c r="FN21" s="521"/>
      <c r="FO21" s="521"/>
      <c r="FP21" s="521"/>
      <c r="FQ21" s="521"/>
      <c r="FR21" s="521"/>
      <c r="FS21" s="521"/>
      <c r="FT21" s="521"/>
      <c r="FU21" s="521"/>
      <c r="FV21" s="521"/>
      <c r="FW21" s="521"/>
      <c r="FX21" s="521"/>
      <c r="FY21" s="521"/>
      <c r="FZ21" s="521"/>
      <c r="GA21" s="521"/>
      <c r="GB21" s="521"/>
      <c r="GC21" s="521"/>
      <c r="GD21" s="521"/>
      <c r="GE21" s="521"/>
      <c r="GF21" s="521"/>
      <c r="GG21" s="521"/>
      <c r="GH21" s="521"/>
      <c r="GI21" s="521"/>
      <c r="GJ21" s="521"/>
      <c r="GK21" s="521"/>
      <c r="GL21" s="521"/>
      <c r="GM21" s="521"/>
      <c r="GN21" s="521"/>
      <c r="GO21" s="521"/>
      <c r="GP21" s="521"/>
      <c r="GQ21" s="521"/>
      <c r="GR21" s="521"/>
      <c r="GS21" s="521"/>
      <c r="GT21" s="521"/>
      <c r="GU21" s="521"/>
      <c r="GV21" s="521"/>
      <c r="GW21" s="521"/>
      <c r="GX21" s="521"/>
      <c r="GY21" s="521"/>
      <c r="GZ21" s="521"/>
      <c r="HA21" s="521"/>
      <c r="HB21" s="521"/>
      <c r="HC21" s="521"/>
      <c r="HD21" s="521"/>
      <c r="HE21" s="521"/>
      <c r="HF21" s="521"/>
      <c r="HG21" s="521"/>
      <c r="HH21" s="521"/>
      <c r="HI21" s="521"/>
      <c r="HJ21" s="521"/>
      <c r="HK21" s="521"/>
      <c r="HL21" s="521"/>
      <c r="HM21" s="521"/>
      <c r="HN21" s="521"/>
      <c r="HO21" s="521"/>
      <c r="HP21" s="521"/>
      <c r="HQ21" s="521"/>
      <c r="HR21" s="521"/>
      <c r="HS21" s="521"/>
      <c r="HT21" s="521"/>
      <c r="HU21" s="521"/>
      <c r="HV21" s="521"/>
    </row>
    <row r="22" spans="1:230" s="584" customFormat="1">
      <c r="A22" s="486" t="s">
        <v>237</v>
      </c>
      <c r="B22" s="486"/>
      <c r="C22" s="486"/>
      <c r="D22" s="486"/>
      <c r="E22" s="486"/>
    </row>
    <row r="23" spans="1:230" s="584" customFormat="1">
      <c r="A23" s="521"/>
      <c r="B23" s="521"/>
      <c r="C23" s="521"/>
      <c r="D23" s="521"/>
      <c r="E23" s="521"/>
      <c r="F23" s="521"/>
    </row>
    <row r="24" spans="1:230">
      <c r="A24" s="467" t="s">
        <v>306</v>
      </c>
      <c r="B24" s="392">
        <v>2015</v>
      </c>
      <c r="C24" s="393">
        <v>2016</v>
      </c>
      <c r="D24" s="394"/>
      <c r="E24" s="393" t="s">
        <v>238</v>
      </c>
      <c r="F24" s="394"/>
    </row>
    <row r="25" spans="1:230" s="584" customFormat="1" ht="26.25" customHeight="1">
      <c r="A25" s="492"/>
      <c r="B25" s="398" t="s">
        <v>239</v>
      </c>
      <c r="C25" s="399" t="s">
        <v>240</v>
      </c>
      <c r="D25" s="399" t="s">
        <v>239</v>
      </c>
      <c r="E25" s="399" t="s">
        <v>241</v>
      </c>
      <c r="F25" s="399" t="s">
        <v>12</v>
      </c>
    </row>
    <row r="26" spans="1:230" s="584" customFormat="1">
      <c r="A26" s="586"/>
      <c r="B26" s="586"/>
      <c r="C26" s="587"/>
      <c r="D26" s="587"/>
      <c r="E26" s="588"/>
      <c r="F26" s="587"/>
    </row>
    <row r="27" spans="1:230" s="487" customFormat="1" ht="27" customHeight="1">
      <c r="A27" s="496" t="s">
        <v>14</v>
      </c>
      <c r="B27" s="556">
        <v>4056008589.9299998</v>
      </c>
      <c r="C27" s="556">
        <v>13235653090.59</v>
      </c>
      <c r="D27" s="556">
        <v>4532031032.8800001</v>
      </c>
      <c r="E27" s="603">
        <f t="shared" ref="E27" si="4">D27-C27</f>
        <v>-8703622057.7099991</v>
      </c>
      <c r="F27" s="604">
        <f t="shared" ref="F27" si="5">(D27*100/C27)-100</f>
        <v>-65.758916451942326</v>
      </c>
    </row>
    <row r="28" spans="1:230" s="487" customFormat="1">
      <c r="A28" s="522"/>
      <c r="B28" s="556"/>
      <c r="C28" s="556"/>
      <c r="D28" s="556"/>
      <c r="E28" s="603"/>
      <c r="F28" s="604"/>
    </row>
    <row r="29" spans="1:230" s="487" customFormat="1">
      <c r="A29" s="539" t="s">
        <v>311</v>
      </c>
      <c r="B29" s="605">
        <v>138632769.44</v>
      </c>
      <c r="C29" s="605">
        <v>479208955.04000002</v>
      </c>
      <c r="D29" s="605">
        <v>430272326.76999998</v>
      </c>
      <c r="E29" s="606">
        <f t="shared" ref="E29:E35" si="6">D29-C29</f>
        <v>-48936628.270000041</v>
      </c>
      <c r="F29" s="607">
        <f t="shared" ref="F29:F35" si="7">(D29*100/C29)-100</f>
        <v>-10.21196030569071</v>
      </c>
    </row>
    <row r="30" spans="1:230" s="487" customFormat="1" ht="22.5">
      <c r="A30" s="524" t="s">
        <v>312</v>
      </c>
      <c r="B30" s="608">
        <v>349309487.56999999</v>
      </c>
      <c r="C30" s="608">
        <v>177134747.19999999</v>
      </c>
      <c r="D30" s="608">
        <v>221418082.47999999</v>
      </c>
      <c r="E30" s="606">
        <f t="shared" si="6"/>
        <v>44283335.280000001</v>
      </c>
      <c r="F30" s="607">
        <f t="shared" si="7"/>
        <v>24.999801552205014</v>
      </c>
    </row>
    <row r="31" spans="1:230" s="487" customFormat="1">
      <c r="A31" s="524" t="s">
        <v>313</v>
      </c>
      <c r="B31" s="608">
        <v>3025812078.3299999</v>
      </c>
      <c r="C31" s="608">
        <v>11805451593</v>
      </c>
      <c r="D31" s="608">
        <v>3024529048.4000001</v>
      </c>
      <c r="E31" s="606">
        <f t="shared" si="6"/>
        <v>-8780922544.6000004</v>
      </c>
      <c r="F31" s="607">
        <f t="shared" si="7"/>
        <v>-74.380234211511365</v>
      </c>
    </row>
    <row r="32" spans="1:230" s="487" customFormat="1" ht="22.5">
      <c r="A32" s="524" t="s">
        <v>314</v>
      </c>
      <c r="B32" s="608">
        <v>5085663.05</v>
      </c>
      <c r="C32" s="608">
        <v>6609638.9400000004</v>
      </c>
      <c r="D32" s="608">
        <v>6905849.7599999998</v>
      </c>
      <c r="E32" s="606">
        <f t="shared" si="6"/>
        <v>296210.81999999937</v>
      </c>
      <c r="F32" s="607">
        <f t="shared" si="7"/>
        <v>4.4814977442625548</v>
      </c>
    </row>
    <row r="33" spans="1:230" s="487" customFormat="1">
      <c r="A33" s="524" t="s">
        <v>315</v>
      </c>
      <c r="B33" s="608">
        <v>207619865.33000001</v>
      </c>
      <c r="C33" s="608">
        <v>421600038.44999999</v>
      </c>
      <c r="D33" s="608">
        <v>454777178.94</v>
      </c>
      <c r="E33" s="606">
        <f t="shared" si="6"/>
        <v>33177140.49000001</v>
      </c>
      <c r="F33" s="607">
        <f t="shared" si="7"/>
        <v>7.8693400057492369</v>
      </c>
    </row>
    <row r="34" spans="1:230" s="414" customFormat="1" ht="22.5">
      <c r="A34" s="524" t="s">
        <v>316</v>
      </c>
      <c r="B34" s="608">
        <v>5617766.8799999999</v>
      </c>
      <c r="C34" s="608">
        <v>1109815.6000000001</v>
      </c>
      <c r="D34" s="608">
        <v>10622974.189999999</v>
      </c>
      <c r="E34" s="606">
        <f t="shared" si="6"/>
        <v>9513158.5899999999</v>
      </c>
      <c r="F34" s="607">
        <f t="shared" si="7"/>
        <v>857.18371502436969</v>
      </c>
    </row>
    <row r="35" spans="1:230" s="487" customFormat="1">
      <c r="A35" s="539" t="s">
        <v>317</v>
      </c>
      <c r="B35" s="605">
        <v>323930959.32999998</v>
      </c>
      <c r="C35" s="605">
        <v>344538302.36000001</v>
      </c>
      <c r="D35" s="605">
        <v>383505572.33999997</v>
      </c>
      <c r="E35" s="606">
        <f t="shared" si="6"/>
        <v>38967269.979999959</v>
      </c>
      <c r="F35" s="607">
        <f t="shared" si="7"/>
        <v>11.30999651216834</v>
      </c>
    </row>
    <row r="36" spans="1:230" s="487" customFormat="1">
      <c r="A36" s="609"/>
      <c r="B36" s="610"/>
      <c r="C36" s="610"/>
      <c r="D36" s="610"/>
      <c r="E36" s="611"/>
      <c r="F36" s="612"/>
    </row>
    <row r="37" spans="1:230" s="487" customFormat="1">
      <c r="A37" s="613"/>
      <c r="B37" s="614"/>
      <c r="C37" s="614"/>
      <c r="D37" s="614"/>
      <c r="E37" s="615"/>
      <c r="F37" s="616"/>
    </row>
    <row r="38" spans="1:230" s="487" customFormat="1">
      <c r="A38" s="613"/>
      <c r="B38" s="614"/>
      <c r="C38" s="614"/>
      <c r="D38" s="614"/>
      <c r="E38" s="615"/>
      <c r="F38" s="616"/>
    </row>
    <row r="39" spans="1:230" s="487" customFormat="1">
      <c r="A39" s="613"/>
      <c r="B39" s="614"/>
      <c r="C39" s="614"/>
      <c r="D39" s="614"/>
      <c r="E39" s="615"/>
      <c r="F39" s="616"/>
    </row>
    <row r="40" spans="1:230" s="584" customFormat="1">
      <c r="A40" s="601"/>
      <c r="B40" s="601"/>
      <c r="C40" s="585"/>
      <c r="D40" s="585"/>
      <c r="E40" s="602"/>
      <c r="F40" s="585"/>
    </row>
    <row r="41" spans="1:230" s="584" customFormat="1">
      <c r="A41" s="486" t="s">
        <v>280</v>
      </c>
      <c r="B41" s="486"/>
      <c r="C41" s="486"/>
      <c r="D41" s="486"/>
      <c r="E41" s="486"/>
    </row>
    <row r="42" spans="1:230" s="584" customFormat="1">
      <c r="A42" s="486" t="s">
        <v>272</v>
      </c>
      <c r="B42" s="486"/>
      <c r="C42" s="486"/>
      <c r="D42" s="486"/>
      <c r="E42" s="486"/>
    </row>
    <row r="43" spans="1:230" s="584" customFormat="1">
      <c r="A43" s="486" t="s">
        <v>318</v>
      </c>
      <c r="B43" s="486"/>
      <c r="C43" s="486"/>
      <c r="D43" s="486"/>
      <c r="E43" s="486"/>
      <c r="G43" s="521"/>
      <c r="H43" s="521"/>
      <c r="I43" s="521"/>
      <c r="J43" s="521"/>
      <c r="K43" s="521"/>
      <c r="L43" s="521"/>
      <c r="M43" s="521"/>
      <c r="N43" s="521"/>
      <c r="O43" s="521"/>
      <c r="P43" s="521"/>
      <c r="Q43" s="521"/>
      <c r="R43" s="521"/>
      <c r="S43" s="521"/>
      <c r="T43" s="521"/>
      <c r="U43" s="521"/>
      <c r="V43" s="521"/>
      <c r="W43" s="521"/>
      <c r="X43" s="521"/>
      <c r="Y43" s="521"/>
      <c r="Z43" s="521"/>
      <c r="AA43" s="521"/>
      <c r="AB43" s="521"/>
      <c r="AC43" s="521"/>
      <c r="AD43" s="521"/>
      <c r="AE43" s="521"/>
      <c r="AF43" s="521"/>
      <c r="AG43" s="521"/>
      <c r="AH43" s="521"/>
      <c r="AI43" s="521"/>
      <c r="AJ43" s="521"/>
      <c r="AK43" s="521"/>
      <c r="AL43" s="521"/>
      <c r="AM43" s="521"/>
      <c r="AN43" s="521"/>
      <c r="AO43" s="521"/>
      <c r="AP43" s="521"/>
      <c r="AQ43" s="521"/>
      <c r="AR43" s="521"/>
      <c r="AS43" s="521"/>
      <c r="AT43" s="521"/>
      <c r="AU43" s="521"/>
      <c r="AV43" s="521"/>
      <c r="AW43" s="521"/>
      <c r="AX43" s="521"/>
      <c r="AY43" s="521"/>
      <c r="AZ43" s="521"/>
      <c r="BA43" s="521"/>
      <c r="BB43" s="521"/>
      <c r="BC43" s="521"/>
      <c r="BD43" s="521"/>
      <c r="BE43" s="521"/>
      <c r="BF43" s="521"/>
      <c r="BG43" s="521"/>
      <c r="BH43" s="521"/>
      <c r="BI43" s="521"/>
      <c r="BJ43" s="521"/>
      <c r="BK43" s="521"/>
      <c r="BL43" s="521"/>
      <c r="BM43" s="521"/>
      <c r="BN43" s="521"/>
      <c r="BO43" s="521"/>
      <c r="BP43" s="521"/>
      <c r="BQ43" s="521"/>
      <c r="BR43" s="521"/>
      <c r="BS43" s="521"/>
      <c r="BT43" s="521"/>
      <c r="BU43" s="521"/>
      <c r="BV43" s="521"/>
      <c r="BW43" s="521"/>
      <c r="BX43" s="521"/>
      <c r="BY43" s="521"/>
      <c r="BZ43" s="521"/>
      <c r="CA43" s="521"/>
      <c r="CB43" s="521"/>
      <c r="CC43" s="521"/>
      <c r="CD43" s="521"/>
      <c r="CE43" s="521"/>
      <c r="CF43" s="521"/>
      <c r="CG43" s="521"/>
      <c r="CH43" s="521"/>
      <c r="CI43" s="521"/>
      <c r="CJ43" s="521"/>
      <c r="CK43" s="521"/>
      <c r="CL43" s="521"/>
      <c r="CM43" s="521"/>
      <c r="CN43" s="521"/>
      <c r="CO43" s="521"/>
      <c r="CP43" s="521"/>
      <c r="CQ43" s="521"/>
      <c r="CR43" s="521"/>
      <c r="CS43" s="521"/>
      <c r="CT43" s="521"/>
      <c r="CU43" s="521"/>
      <c r="CV43" s="521"/>
      <c r="CW43" s="521"/>
      <c r="CX43" s="521"/>
      <c r="CY43" s="521"/>
      <c r="CZ43" s="521"/>
      <c r="DA43" s="521"/>
      <c r="DB43" s="521"/>
      <c r="DC43" s="521"/>
      <c r="DD43" s="521"/>
      <c r="DE43" s="521"/>
      <c r="DF43" s="521"/>
      <c r="DG43" s="521"/>
      <c r="DH43" s="521"/>
      <c r="DI43" s="521"/>
      <c r="DJ43" s="521"/>
      <c r="DK43" s="521"/>
      <c r="DL43" s="521"/>
      <c r="DM43" s="521"/>
      <c r="DN43" s="521"/>
      <c r="DO43" s="521"/>
      <c r="DP43" s="521"/>
      <c r="DQ43" s="521"/>
      <c r="DR43" s="521"/>
      <c r="DS43" s="521"/>
      <c r="DT43" s="521"/>
      <c r="DU43" s="521"/>
      <c r="DV43" s="521"/>
      <c r="DW43" s="521"/>
      <c r="DX43" s="521"/>
      <c r="DY43" s="521"/>
      <c r="DZ43" s="521"/>
      <c r="EA43" s="521"/>
      <c r="EB43" s="521"/>
      <c r="EC43" s="521"/>
      <c r="ED43" s="521"/>
      <c r="EE43" s="521"/>
      <c r="EF43" s="521"/>
      <c r="EG43" s="521"/>
      <c r="EH43" s="521"/>
      <c r="EI43" s="521"/>
      <c r="EJ43" s="521"/>
      <c r="EK43" s="521"/>
      <c r="EL43" s="521"/>
      <c r="EM43" s="521"/>
      <c r="EN43" s="521"/>
      <c r="EO43" s="521"/>
      <c r="EP43" s="521"/>
      <c r="EQ43" s="521"/>
      <c r="ER43" s="521"/>
      <c r="ES43" s="521"/>
      <c r="ET43" s="521"/>
      <c r="EU43" s="521"/>
      <c r="EV43" s="521"/>
      <c r="EW43" s="521"/>
      <c r="EX43" s="521"/>
      <c r="EY43" s="521"/>
      <c r="EZ43" s="521"/>
      <c r="FA43" s="521"/>
      <c r="FB43" s="521"/>
      <c r="FC43" s="521"/>
      <c r="FD43" s="521"/>
      <c r="FE43" s="521"/>
      <c r="FF43" s="521"/>
      <c r="FG43" s="521"/>
      <c r="FH43" s="521"/>
      <c r="FI43" s="521"/>
      <c r="FJ43" s="521"/>
      <c r="FK43" s="521"/>
      <c r="FL43" s="521"/>
      <c r="FM43" s="521"/>
      <c r="FN43" s="521"/>
      <c r="FO43" s="521"/>
      <c r="FP43" s="521"/>
      <c r="FQ43" s="521"/>
      <c r="FR43" s="521"/>
      <c r="FS43" s="521"/>
      <c r="FT43" s="521"/>
      <c r="FU43" s="521"/>
      <c r="FV43" s="521"/>
      <c r="FW43" s="521"/>
      <c r="FX43" s="521"/>
      <c r="FY43" s="521"/>
      <c r="FZ43" s="521"/>
      <c r="GA43" s="521"/>
      <c r="GB43" s="521"/>
      <c r="GC43" s="521"/>
      <c r="GD43" s="521"/>
      <c r="GE43" s="521"/>
      <c r="GF43" s="521"/>
      <c r="GG43" s="521"/>
      <c r="GH43" s="521"/>
      <c r="GI43" s="521"/>
      <c r="GJ43" s="521"/>
      <c r="GK43" s="521"/>
      <c r="GL43" s="521"/>
      <c r="GM43" s="521"/>
      <c r="GN43" s="521"/>
      <c r="GO43" s="521"/>
      <c r="GP43" s="521"/>
      <c r="GQ43" s="521"/>
      <c r="GR43" s="521"/>
      <c r="GS43" s="521"/>
      <c r="GT43" s="521"/>
      <c r="GU43" s="521"/>
      <c r="GV43" s="521"/>
      <c r="GW43" s="521"/>
      <c r="GX43" s="521"/>
      <c r="GY43" s="521"/>
      <c r="GZ43" s="521"/>
      <c r="HA43" s="521"/>
      <c r="HB43" s="521"/>
      <c r="HC43" s="521"/>
      <c r="HD43" s="521"/>
      <c r="HE43" s="521"/>
      <c r="HF43" s="521"/>
      <c r="HG43" s="521"/>
      <c r="HH43" s="521"/>
      <c r="HI43" s="521"/>
      <c r="HJ43" s="521"/>
      <c r="HK43" s="521"/>
      <c r="HL43" s="521"/>
      <c r="HM43" s="521"/>
      <c r="HN43" s="521"/>
      <c r="HO43" s="521"/>
      <c r="HP43" s="521"/>
      <c r="HQ43" s="521"/>
      <c r="HR43" s="521"/>
      <c r="HS43" s="521"/>
      <c r="HT43" s="521"/>
      <c r="HU43" s="521"/>
      <c r="HV43" s="521"/>
    </row>
    <row r="44" spans="1:230" s="584" customFormat="1">
      <c r="A44" s="486" t="s">
        <v>237</v>
      </c>
      <c r="B44" s="486"/>
      <c r="C44" s="486"/>
      <c r="D44" s="486"/>
      <c r="E44" s="486"/>
    </row>
    <row r="45" spans="1:230" s="584" customFormat="1">
      <c r="A45" s="521"/>
      <c r="B45" s="521"/>
      <c r="C45" s="521"/>
      <c r="D45" s="521"/>
      <c r="E45" s="521"/>
    </row>
    <row r="46" spans="1:230">
      <c r="A46" s="467" t="s">
        <v>307</v>
      </c>
      <c r="B46" s="392">
        <v>2015</v>
      </c>
      <c r="C46" s="393">
        <v>2016</v>
      </c>
      <c r="D46" s="394"/>
      <c r="E46" s="393" t="s">
        <v>238</v>
      </c>
      <c r="F46" s="394"/>
    </row>
    <row r="47" spans="1:230" s="584" customFormat="1" ht="26.25" customHeight="1">
      <c r="A47" s="492"/>
      <c r="B47" s="398" t="s">
        <v>239</v>
      </c>
      <c r="C47" s="399" t="s">
        <v>240</v>
      </c>
      <c r="D47" s="399" t="s">
        <v>239</v>
      </c>
      <c r="E47" s="399" t="s">
        <v>241</v>
      </c>
      <c r="F47" s="399" t="s">
        <v>12</v>
      </c>
    </row>
    <row r="48" spans="1:230" s="584" customFormat="1">
      <c r="A48" s="586"/>
      <c r="B48" s="586"/>
      <c r="C48" s="587"/>
      <c r="D48" s="587"/>
      <c r="E48" s="588"/>
      <c r="F48" s="587"/>
    </row>
    <row r="49" spans="1:6" s="487" customFormat="1" ht="27" customHeight="1">
      <c r="A49" s="522" t="s">
        <v>14</v>
      </c>
      <c r="B49" s="556">
        <v>1202313372.97</v>
      </c>
      <c r="C49" s="556">
        <v>320469550.17000002</v>
      </c>
      <c r="D49" s="556">
        <v>1038166074.5</v>
      </c>
      <c r="E49" s="617">
        <f t="shared" ref="E49" si="8">D49-C49</f>
        <v>717696524.32999992</v>
      </c>
      <c r="F49" s="499">
        <f t="shared" ref="F49" si="9">(D49*100/C49)-100</f>
        <v>223.95154982720896</v>
      </c>
    </row>
    <row r="50" spans="1:6" s="487" customFormat="1">
      <c r="A50" s="522"/>
      <c r="B50" s="556"/>
      <c r="C50" s="556"/>
      <c r="D50" s="556"/>
      <c r="E50" s="603"/>
      <c r="F50" s="618"/>
    </row>
    <row r="51" spans="1:6" s="487" customFormat="1">
      <c r="A51" s="524" t="s">
        <v>319</v>
      </c>
      <c r="B51" s="608">
        <v>3058680.89</v>
      </c>
      <c r="C51" s="608">
        <v>6352991.2199999997</v>
      </c>
      <c r="D51" s="608">
        <v>10390959.960000001</v>
      </c>
      <c r="E51" s="606">
        <f t="shared" ref="E51:E59" si="10">D51-C51</f>
        <v>4037968.7400000012</v>
      </c>
      <c r="F51" s="517">
        <f t="shared" ref="F51:F59" si="11">(D51*100/C51)-100</f>
        <v>63.560118378378633</v>
      </c>
    </row>
    <row r="52" spans="1:6" s="487" customFormat="1">
      <c r="A52" s="524" t="s">
        <v>320</v>
      </c>
      <c r="B52" s="608">
        <v>33495534.109999999</v>
      </c>
      <c r="C52" s="608">
        <v>43267002.07</v>
      </c>
      <c r="D52" s="608">
        <v>44734622.729999997</v>
      </c>
      <c r="E52" s="606">
        <f t="shared" si="10"/>
        <v>1467620.6599999964</v>
      </c>
      <c r="F52" s="517">
        <f t="shared" si="11"/>
        <v>3.3920091288635916</v>
      </c>
    </row>
    <row r="53" spans="1:6" s="487" customFormat="1">
      <c r="A53" s="524" t="s">
        <v>321</v>
      </c>
      <c r="B53" s="608">
        <v>40771407.399999999</v>
      </c>
      <c r="C53" s="608">
        <v>0</v>
      </c>
      <c r="D53" s="608">
        <v>0</v>
      </c>
      <c r="E53" s="606">
        <f t="shared" si="10"/>
        <v>0</v>
      </c>
      <c r="F53" s="517" t="s">
        <v>18</v>
      </c>
    </row>
    <row r="54" spans="1:6" s="487" customFormat="1">
      <c r="A54" s="524" t="s">
        <v>322</v>
      </c>
      <c r="B54" s="608">
        <v>47324935.840000004</v>
      </c>
      <c r="C54" s="608">
        <v>46770731.530000001</v>
      </c>
      <c r="D54" s="608">
        <v>41484153.380000003</v>
      </c>
      <c r="E54" s="606">
        <f t="shared" si="10"/>
        <v>-5286578.1499999985</v>
      </c>
      <c r="F54" s="517">
        <f t="shared" si="11"/>
        <v>-11.303176104074922</v>
      </c>
    </row>
    <row r="55" spans="1:6" s="487" customFormat="1" ht="22.5">
      <c r="A55" s="524" t="s">
        <v>323</v>
      </c>
      <c r="B55" s="608">
        <v>81946620.840000004</v>
      </c>
      <c r="C55" s="608">
        <v>54163874.299999997</v>
      </c>
      <c r="D55" s="608">
        <v>89897355.200000003</v>
      </c>
      <c r="E55" s="606">
        <f t="shared" si="10"/>
        <v>35733480.900000006</v>
      </c>
      <c r="F55" s="517">
        <f t="shared" si="11"/>
        <v>65.972904194558339</v>
      </c>
    </row>
    <row r="56" spans="1:6" s="487" customFormat="1">
      <c r="A56" s="524" t="s">
        <v>324</v>
      </c>
      <c r="B56" s="608">
        <v>2200</v>
      </c>
      <c r="C56" s="608">
        <v>76300</v>
      </c>
      <c r="D56" s="608">
        <v>53850</v>
      </c>
      <c r="E56" s="606">
        <f t="shared" si="10"/>
        <v>-22450</v>
      </c>
      <c r="F56" s="517">
        <f t="shared" si="11"/>
        <v>-29.423328964613361</v>
      </c>
    </row>
    <row r="57" spans="1:6" s="487" customFormat="1">
      <c r="A57" s="524" t="s">
        <v>325</v>
      </c>
      <c r="B57" s="608">
        <v>42557.919999999998</v>
      </c>
      <c r="C57" s="608">
        <v>0</v>
      </c>
      <c r="D57" s="608">
        <v>0</v>
      </c>
      <c r="E57" s="606">
        <f t="shared" si="10"/>
        <v>0</v>
      </c>
      <c r="F57" s="517" t="s">
        <v>18</v>
      </c>
    </row>
    <row r="58" spans="1:6">
      <c r="A58" s="524" t="s">
        <v>326</v>
      </c>
      <c r="B58" s="608">
        <v>35761186.780000001</v>
      </c>
      <c r="C58" s="608">
        <v>39736777.590000004</v>
      </c>
      <c r="D58" s="608">
        <v>232407884.28999999</v>
      </c>
      <c r="E58" s="606">
        <f t="shared" si="10"/>
        <v>192671106.69999999</v>
      </c>
      <c r="F58" s="517">
        <f t="shared" si="11"/>
        <v>484.8684729495701</v>
      </c>
    </row>
    <row r="59" spans="1:6">
      <c r="A59" s="524" t="s">
        <v>327</v>
      </c>
      <c r="B59" s="608">
        <v>959910249.19000006</v>
      </c>
      <c r="C59" s="608">
        <v>130101873.45999999</v>
      </c>
      <c r="D59" s="608">
        <v>619197248.94000006</v>
      </c>
      <c r="E59" s="606">
        <f t="shared" si="10"/>
        <v>489095375.48000008</v>
      </c>
      <c r="F59" s="517">
        <f t="shared" si="11"/>
        <v>375.9326153211569</v>
      </c>
    </row>
    <row r="60" spans="1:6">
      <c r="A60" s="529"/>
      <c r="B60" s="619"/>
      <c r="C60" s="619"/>
      <c r="D60" s="619"/>
      <c r="E60" s="620"/>
      <c r="F60" s="531"/>
    </row>
    <row r="61" spans="1:6">
      <c r="A61" s="533" t="s">
        <v>299</v>
      </c>
      <c r="B61" s="621"/>
      <c r="C61" s="621"/>
      <c r="D61" s="621"/>
      <c r="E61" s="622"/>
      <c r="F61" s="535"/>
    </row>
    <row r="63" spans="1:6" s="584" customFormat="1">
      <c r="A63" s="601"/>
      <c r="B63" s="601"/>
      <c r="C63" s="585"/>
      <c r="D63" s="585"/>
      <c r="E63" s="602"/>
      <c r="F63" s="585"/>
    </row>
    <row r="64" spans="1:6" s="584" customFormat="1">
      <c r="A64" s="601"/>
      <c r="B64" s="601"/>
      <c r="C64" s="585"/>
      <c r="D64" s="585"/>
      <c r="E64" s="602"/>
      <c r="F64" s="585"/>
    </row>
    <row r="65" spans="1:230" s="584" customFormat="1">
      <c r="A65" s="486" t="s">
        <v>280</v>
      </c>
      <c r="B65" s="486"/>
      <c r="C65" s="486"/>
      <c r="D65" s="486"/>
      <c r="E65" s="486"/>
    </row>
    <row r="66" spans="1:230" s="584" customFormat="1">
      <c r="A66" s="486" t="s">
        <v>272</v>
      </c>
      <c r="B66" s="486"/>
      <c r="C66" s="486"/>
      <c r="D66" s="486"/>
      <c r="E66" s="486"/>
    </row>
    <row r="67" spans="1:230" s="584" customFormat="1">
      <c r="A67" s="486" t="s">
        <v>328</v>
      </c>
      <c r="B67" s="486"/>
      <c r="C67" s="486"/>
      <c r="D67" s="486"/>
      <c r="E67" s="486"/>
      <c r="G67" s="488"/>
      <c r="H67" s="488"/>
      <c r="I67" s="488"/>
      <c r="J67" s="488"/>
      <c r="K67" s="488"/>
      <c r="L67" s="488"/>
      <c r="M67" s="488"/>
      <c r="N67" s="488"/>
      <c r="O67" s="488"/>
      <c r="P67" s="488"/>
      <c r="Q67" s="488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  <c r="AJ67" s="488"/>
      <c r="AK67" s="488"/>
      <c r="AL67" s="488"/>
      <c r="AM67" s="488"/>
      <c r="AN67" s="488"/>
      <c r="AO67" s="488"/>
      <c r="AP67" s="488"/>
      <c r="AQ67" s="488"/>
      <c r="AR67" s="488"/>
      <c r="AS67" s="488"/>
      <c r="AT67" s="488"/>
      <c r="AU67" s="488"/>
      <c r="AV67" s="488"/>
      <c r="AW67" s="488"/>
      <c r="AX67" s="488"/>
      <c r="AY67" s="488"/>
      <c r="AZ67" s="488"/>
      <c r="BA67" s="488"/>
      <c r="BB67" s="488"/>
      <c r="BC67" s="488"/>
      <c r="BD67" s="488"/>
      <c r="BE67" s="488"/>
      <c r="BF67" s="488"/>
      <c r="BG67" s="488"/>
      <c r="BH67" s="488"/>
      <c r="BI67" s="488"/>
      <c r="BJ67" s="488"/>
      <c r="BK67" s="488"/>
      <c r="BL67" s="488"/>
      <c r="BM67" s="488"/>
      <c r="BN67" s="488"/>
      <c r="BO67" s="488"/>
      <c r="BP67" s="488"/>
      <c r="BQ67" s="488"/>
      <c r="BR67" s="488"/>
      <c r="BS67" s="488"/>
      <c r="BT67" s="488"/>
      <c r="BU67" s="488"/>
      <c r="BV67" s="488"/>
      <c r="BW67" s="488"/>
      <c r="BX67" s="488"/>
      <c r="BY67" s="488"/>
      <c r="BZ67" s="488"/>
      <c r="CA67" s="488"/>
      <c r="CB67" s="488"/>
      <c r="CC67" s="488"/>
      <c r="CD67" s="488"/>
      <c r="CE67" s="488"/>
      <c r="CF67" s="488"/>
      <c r="CG67" s="488"/>
      <c r="CH67" s="488"/>
      <c r="CI67" s="488"/>
      <c r="CJ67" s="488"/>
      <c r="CK67" s="488"/>
      <c r="CL67" s="488"/>
      <c r="CM67" s="488"/>
      <c r="CN67" s="488"/>
      <c r="CO67" s="488"/>
      <c r="CP67" s="488"/>
      <c r="CQ67" s="488"/>
      <c r="CR67" s="488"/>
      <c r="CS67" s="488"/>
      <c r="CT67" s="488"/>
      <c r="CU67" s="488"/>
      <c r="CV67" s="488"/>
      <c r="CW67" s="488"/>
      <c r="CX67" s="488"/>
      <c r="CY67" s="488"/>
      <c r="CZ67" s="488"/>
      <c r="DA67" s="488"/>
      <c r="DB67" s="488"/>
      <c r="DC67" s="488"/>
      <c r="DD67" s="488"/>
      <c r="DE67" s="488"/>
      <c r="DF67" s="488"/>
      <c r="DG67" s="488"/>
      <c r="DH67" s="488"/>
      <c r="DI67" s="488"/>
      <c r="DJ67" s="488"/>
      <c r="DK67" s="488"/>
      <c r="DL67" s="488"/>
      <c r="DM67" s="488"/>
      <c r="DN67" s="488"/>
      <c r="DO67" s="488"/>
      <c r="DP67" s="488"/>
      <c r="DQ67" s="488"/>
      <c r="DR67" s="488"/>
      <c r="DS67" s="488"/>
      <c r="DT67" s="488"/>
      <c r="DU67" s="488"/>
      <c r="DV67" s="488"/>
      <c r="DW67" s="488"/>
      <c r="DX67" s="488"/>
      <c r="DY67" s="488"/>
      <c r="DZ67" s="488"/>
      <c r="EA67" s="488"/>
      <c r="EB67" s="488"/>
      <c r="EC67" s="488"/>
      <c r="ED67" s="488"/>
      <c r="EE67" s="488"/>
      <c r="EF67" s="488"/>
      <c r="EG67" s="488"/>
      <c r="EH67" s="488"/>
      <c r="EI67" s="488"/>
      <c r="EJ67" s="488"/>
      <c r="EK67" s="488"/>
      <c r="EL67" s="488"/>
      <c r="EM67" s="488"/>
      <c r="EN67" s="488"/>
      <c r="EO67" s="488"/>
      <c r="EP67" s="488"/>
      <c r="EQ67" s="488"/>
      <c r="ER67" s="488"/>
      <c r="ES67" s="488"/>
      <c r="ET67" s="488"/>
      <c r="EU67" s="488"/>
      <c r="EV67" s="488"/>
      <c r="EW67" s="488"/>
      <c r="EX67" s="488"/>
      <c r="EY67" s="488"/>
      <c r="EZ67" s="488"/>
      <c r="FA67" s="488"/>
      <c r="FB67" s="488"/>
      <c r="FC67" s="488"/>
      <c r="FD67" s="488"/>
      <c r="FE67" s="488"/>
      <c r="FF67" s="488"/>
      <c r="FG67" s="488"/>
      <c r="FH67" s="488"/>
      <c r="FI67" s="488"/>
      <c r="FJ67" s="488"/>
      <c r="FK67" s="488"/>
      <c r="FL67" s="488"/>
      <c r="FM67" s="488"/>
      <c r="FN67" s="488"/>
      <c r="FO67" s="488"/>
      <c r="FP67" s="488"/>
      <c r="FQ67" s="488"/>
      <c r="FR67" s="488"/>
      <c r="FS67" s="488"/>
      <c r="FT67" s="488"/>
      <c r="FU67" s="488"/>
      <c r="FV67" s="488"/>
      <c r="FW67" s="488"/>
      <c r="FX67" s="488"/>
      <c r="FY67" s="488"/>
      <c r="FZ67" s="488"/>
      <c r="GA67" s="488"/>
      <c r="GB67" s="488"/>
      <c r="GC67" s="488"/>
      <c r="GD67" s="488"/>
      <c r="GE67" s="488"/>
      <c r="GF67" s="488"/>
      <c r="GG67" s="488"/>
      <c r="GH67" s="488"/>
      <c r="GI67" s="488"/>
      <c r="GJ67" s="488"/>
      <c r="GK67" s="488"/>
      <c r="GL67" s="488"/>
      <c r="GM67" s="488"/>
      <c r="GN67" s="488"/>
      <c r="GO67" s="488"/>
      <c r="GP67" s="488"/>
      <c r="GQ67" s="488"/>
      <c r="GR67" s="488"/>
      <c r="GS67" s="488"/>
      <c r="GT67" s="488"/>
      <c r="GU67" s="488"/>
      <c r="GV67" s="488"/>
      <c r="GW67" s="488"/>
      <c r="GX67" s="488"/>
      <c r="GY67" s="488"/>
      <c r="GZ67" s="488"/>
      <c r="HA67" s="488"/>
      <c r="HB67" s="488"/>
      <c r="HC67" s="488"/>
      <c r="HD67" s="488"/>
      <c r="HE67" s="488"/>
      <c r="HF67" s="488"/>
      <c r="HG67" s="488"/>
      <c r="HH67" s="488"/>
      <c r="HI67" s="488"/>
      <c r="HJ67" s="488"/>
      <c r="HK67" s="488"/>
      <c r="HL67" s="488"/>
      <c r="HM67" s="488"/>
      <c r="HN67" s="488"/>
      <c r="HO67" s="488"/>
      <c r="HP67" s="488"/>
      <c r="HQ67" s="488"/>
      <c r="HR67" s="488"/>
      <c r="HS67" s="488"/>
      <c r="HT67" s="488"/>
      <c r="HU67" s="488"/>
      <c r="HV67" s="488"/>
    </row>
    <row r="68" spans="1:230" s="584" customFormat="1">
      <c r="A68" s="486" t="s">
        <v>237</v>
      </c>
      <c r="B68" s="486"/>
      <c r="C68" s="486"/>
      <c r="D68" s="486"/>
      <c r="E68" s="486"/>
    </row>
    <row r="69" spans="1:230" s="584" customFormat="1">
      <c r="A69" s="521"/>
      <c r="B69" s="521"/>
      <c r="C69" s="521"/>
      <c r="D69" s="521"/>
      <c r="E69" s="521"/>
      <c r="F69" s="488"/>
    </row>
    <row r="70" spans="1:230">
      <c r="A70" s="467" t="s">
        <v>308</v>
      </c>
      <c r="B70" s="392">
        <v>2015</v>
      </c>
      <c r="C70" s="393">
        <v>2016</v>
      </c>
      <c r="D70" s="394"/>
      <c r="E70" s="393" t="s">
        <v>238</v>
      </c>
      <c r="F70" s="394"/>
    </row>
    <row r="71" spans="1:230" s="584" customFormat="1" ht="26.25" customHeight="1">
      <c r="A71" s="492"/>
      <c r="B71" s="398" t="s">
        <v>239</v>
      </c>
      <c r="C71" s="399" t="s">
        <v>240</v>
      </c>
      <c r="D71" s="399" t="s">
        <v>239</v>
      </c>
      <c r="E71" s="399" t="s">
        <v>241</v>
      </c>
      <c r="F71" s="399" t="s">
        <v>12</v>
      </c>
    </row>
    <row r="72" spans="1:230" s="584" customFormat="1">
      <c r="A72" s="586"/>
      <c r="B72" s="586"/>
      <c r="C72" s="587"/>
      <c r="D72" s="587"/>
      <c r="E72" s="588"/>
      <c r="F72" s="587"/>
    </row>
    <row r="73" spans="1:230" s="487" customFormat="1" ht="27" customHeight="1">
      <c r="A73" s="522" t="s">
        <v>14</v>
      </c>
      <c r="B73" s="556">
        <v>2616265060.2800002</v>
      </c>
      <c r="C73" s="556">
        <v>8857121041.0100002</v>
      </c>
      <c r="D73" s="556">
        <v>6342182945.21</v>
      </c>
      <c r="E73" s="603">
        <f t="shared" ref="E73" si="12">D73-C73</f>
        <v>-2514938095.8000002</v>
      </c>
      <c r="F73" s="623">
        <f t="shared" ref="F73" si="13">(D73*100/C73)-100</f>
        <v>-28.394532310842337</v>
      </c>
    </row>
    <row r="74" spans="1:230" s="487" customFormat="1">
      <c r="A74" s="591"/>
      <c r="B74" s="624"/>
      <c r="C74" s="624"/>
      <c r="D74" s="624"/>
      <c r="E74" s="625"/>
      <c r="F74" s="626"/>
    </row>
    <row r="75" spans="1:230" s="487" customFormat="1" ht="22.5">
      <c r="A75" s="524" t="s">
        <v>329</v>
      </c>
      <c r="B75" s="608">
        <v>19888701.84</v>
      </c>
      <c r="C75" s="608">
        <v>132154250.73</v>
      </c>
      <c r="D75" s="608">
        <v>715101990.27999997</v>
      </c>
      <c r="E75" s="606">
        <f t="shared" ref="E75:E82" si="14">D75-C75</f>
        <v>582947739.54999995</v>
      </c>
      <c r="F75" s="627">
        <f t="shared" ref="F75:F82" si="15">(D75*100/C75)-100</f>
        <v>441.11160732998394</v>
      </c>
    </row>
    <row r="76" spans="1:230" s="487" customFormat="1">
      <c r="A76" s="524" t="s">
        <v>255</v>
      </c>
      <c r="B76" s="608">
        <v>1144286908.45</v>
      </c>
      <c r="C76" s="608">
        <v>6975715939.6300001</v>
      </c>
      <c r="D76" s="608">
        <v>4143311541.3600001</v>
      </c>
      <c r="E76" s="606">
        <f t="shared" si="14"/>
        <v>-2832404398.27</v>
      </c>
      <c r="F76" s="627">
        <f t="shared" si="15"/>
        <v>-40.60378064104821</v>
      </c>
    </row>
    <row r="77" spans="1:230" s="487" customFormat="1">
      <c r="A77" s="524" t="s">
        <v>330</v>
      </c>
      <c r="B77" s="608">
        <v>97083095.239999995</v>
      </c>
      <c r="C77" s="608">
        <v>54218574.950000003</v>
      </c>
      <c r="D77" s="608">
        <v>407929698.85000002</v>
      </c>
      <c r="E77" s="606">
        <f t="shared" si="14"/>
        <v>353711123.90000004</v>
      </c>
      <c r="F77" s="627">
        <f t="shared" si="15"/>
        <v>652.37997167242031</v>
      </c>
    </row>
    <row r="78" spans="1:230" s="487" customFormat="1">
      <c r="A78" s="524" t="s">
        <v>331</v>
      </c>
      <c r="B78" s="608">
        <v>54206.6</v>
      </c>
      <c r="C78" s="608">
        <v>0</v>
      </c>
      <c r="D78" s="608">
        <v>0</v>
      </c>
      <c r="E78" s="606">
        <f t="shared" si="14"/>
        <v>0</v>
      </c>
      <c r="F78" s="517" t="s">
        <v>18</v>
      </c>
    </row>
    <row r="79" spans="1:230" s="487" customFormat="1">
      <c r="A79" s="524" t="s">
        <v>332</v>
      </c>
      <c r="B79" s="608">
        <v>1297733847.52</v>
      </c>
      <c r="C79" s="608">
        <v>1628077615.74</v>
      </c>
      <c r="D79" s="608">
        <v>1006466126.8099999</v>
      </c>
      <c r="E79" s="606">
        <f t="shared" si="14"/>
        <v>-621611488.93000007</v>
      </c>
      <c r="F79" s="627">
        <f t="shared" si="15"/>
        <v>-38.180703605304643</v>
      </c>
    </row>
    <row r="80" spans="1:230" s="487" customFormat="1" ht="22.5">
      <c r="A80" s="524" t="s">
        <v>333</v>
      </c>
      <c r="B80" s="608">
        <v>49815483.759999998</v>
      </c>
      <c r="C80" s="608">
        <v>62591561.509999998</v>
      </c>
      <c r="D80" s="608">
        <v>65445147.899999999</v>
      </c>
      <c r="E80" s="606">
        <f t="shared" si="14"/>
        <v>2853586.3900000006</v>
      </c>
      <c r="F80" s="627">
        <f t="shared" si="15"/>
        <v>4.5590592743785407</v>
      </c>
    </row>
    <row r="81" spans="1:230" ht="22.5">
      <c r="A81" s="524" t="s">
        <v>334</v>
      </c>
      <c r="B81" s="608">
        <v>5254512.01</v>
      </c>
      <c r="C81" s="608">
        <v>1979461.13</v>
      </c>
      <c r="D81" s="608">
        <v>1671969.44</v>
      </c>
      <c r="E81" s="606">
        <f t="shared" si="14"/>
        <v>-307491.68999999994</v>
      </c>
      <c r="F81" s="627">
        <f t="shared" si="15"/>
        <v>-15.534111043645495</v>
      </c>
    </row>
    <row r="82" spans="1:230">
      <c r="A82" s="524" t="s">
        <v>335</v>
      </c>
      <c r="B82" s="608">
        <v>2148304.86</v>
      </c>
      <c r="C82" s="608">
        <v>2383637.3199999998</v>
      </c>
      <c r="D82" s="608">
        <v>2256470.5699999998</v>
      </c>
      <c r="E82" s="606">
        <f t="shared" si="14"/>
        <v>-127166.75</v>
      </c>
      <c r="F82" s="627">
        <f t="shared" si="15"/>
        <v>-5.3349873713170552</v>
      </c>
    </row>
    <row r="83" spans="1:230">
      <c r="A83" s="529"/>
      <c r="B83" s="507"/>
      <c r="C83" s="507"/>
      <c r="D83" s="507"/>
      <c r="E83" s="509"/>
      <c r="F83" s="628"/>
    </row>
    <row r="84" spans="1:230">
      <c r="A84" s="533" t="s">
        <v>299</v>
      </c>
      <c r="B84" s="511"/>
      <c r="C84" s="511"/>
      <c r="D84" s="511"/>
      <c r="E84" s="599"/>
      <c r="F84" s="629"/>
    </row>
    <row r="85" spans="1:230">
      <c r="A85" s="533"/>
      <c r="B85" s="511"/>
      <c r="C85" s="511"/>
      <c r="D85" s="511"/>
      <c r="E85" s="599"/>
      <c r="F85" s="629"/>
    </row>
    <row r="86" spans="1:230" s="584" customFormat="1">
      <c r="A86" s="601"/>
      <c r="B86" s="601"/>
      <c r="C86" s="585"/>
      <c r="D86" s="585"/>
      <c r="E86" s="602"/>
      <c r="F86" s="585"/>
    </row>
    <row r="87" spans="1:230" s="584" customFormat="1">
      <c r="A87" s="601"/>
      <c r="B87" s="601"/>
      <c r="C87" s="585"/>
      <c r="D87" s="585"/>
      <c r="E87" s="602"/>
      <c r="F87" s="585"/>
    </row>
    <row r="88" spans="1:230" s="584" customFormat="1">
      <c r="A88" s="486" t="s">
        <v>280</v>
      </c>
      <c r="B88" s="486"/>
      <c r="C88" s="486"/>
      <c r="D88" s="486"/>
      <c r="E88" s="486"/>
    </row>
    <row r="89" spans="1:230" s="584" customFormat="1">
      <c r="A89" s="486" t="s">
        <v>272</v>
      </c>
      <c r="B89" s="486"/>
      <c r="C89" s="486"/>
      <c r="D89" s="486"/>
      <c r="E89" s="486"/>
    </row>
    <row r="90" spans="1:230" s="584" customFormat="1">
      <c r="A90" s="486" t="s">
        <v>336</v>
      </c>
      <c r="B90" s="486"/>
      <c r="C90" s="486"/>
      <c r="D90" s="486"/>
      <c r="E90" s="486"/>
      <c r="G90" s="488"/>
      <c r="H90" s="488"/>
      <c r="I90" s="488"/>
      <c r="J90" s="488"/>
      <c r="K90" s="488"/>
      <c r="L90" s="488"/>
      <c r="M90" s="488"/>
      <c r="N90" s="488"/>
      <c r="O90" s="488"/>
      <c r="P90" s="488"/>
      <c r="Q90" s="488"/>
      <c r="R90" s="488"/>
      <c r="S90" s="488"/>
      <c r="T90" s="488"/>
      <c r="U90" s="488"/>
      <c r="V90" s="488"/>
      <c r="W90" s="488"/>
      <c r="X90" s="488"/>
      <c r="Y90" s="488"/>
      <c r="Z90" s="488"/>
      <c r="AA90" s="488"/>
      <c r="AB90" s="488"/>
      <c r="AC90" s="488"/>
      <c r="AD90" s="488"/>
      <c r="AE90" s="488"/>
      <c r="AF90" s="488"/>
      <c r="AG90" s="488"/>
      <c r="AH90" s="488"/>
      <c r="AI90" s="488"/>
      <c r="AJ90" s="488"/>
      <c r="AK90" s="488"/>
      <c r="AL90" s="488"/>
      <c r="AM90" s="488"/>
      <c r="AN90" s="488"/>
      <c r="AO90" s="488"/>
      <c r="AP90" s="488"/>
      <c r="AQ90" s="488"/>
      <c r="AR90" s="488"/>
      <c r="AS90" s="488"/>
      <c r="AT90" s="488"/>
      <c r="AU90" s="488"/>
      <c r="AV90" s="488"/>
      <c r="AW90" s="488"/>
      <c r="AX90" s="488"/>
      <c r="AY90" s="488"/>
      <c r="AZ90" s="488"/>
      <c r="BA90" s="488"/>
      <c r="BB90" s="488"/>
      <c r="BC90" s="488"/>
      <c r="BD90" s="488"/>
      <c r="BE90" s="488"/>
      <c r="BF90" s="488"/>
      <c r="BG90" s="488"/>
      <c r="BH90" s="488"/>
      <c r="BI90" s="488"/>
      <c r="BJ90" s="488"/>
      <c r="BK90" s="488"/>
      <c r="BL90" s="488"/>
      <c r="BM90" s="488"/>
      <c r="BN90" s="488"/>
      <c r="BO90" s="488"/>
      <c r="BP90" s="488"/>
      <c r="BQ90" s="488"/>
      <c r="BR90" s="488"/>
      <c r="BS90" s="488"/>
      <c r="BT90" s="488"/>
      <c r="BU90" s="488"/>
      <c r="BV90" s="488"/>
      <c r="BW90" s="488"/>
      <c r="BX90" s="488"/>
      <c r="BY90" s="488"/>
      <c r="BZ90" s="488"/>
      <c r="CA90" s="488"/>
      <c r="CB90" s="488"/>
      <c r="CC90" s="488"/>
      <c r="CD90" s="488"/>
      <c r="CE90" s="488"/>
      <c r="CF90" s="488"/>
      <c r="CG90" s="488"/>
      <c r="CH90" s="488"/>
      <c r="CI90" s="488"/>
      <c r="CJ90" s="488"/>
      <c r="CK90" s="488"/>
      <c r="CL90" s="488"/>
      <c r="CM90" s="488"/>
      <c r="CN90" s="488"/>
      <c r="CO90" s="488"/>
      <c r="CP90" s="488"/>
      <c r="CQ90" s="488"/>
      <c r="CR90" s="488"/>
      <c r="CS90" s="488"/>
      <c r="CT90" s="488"/>
      <c r="CU90" s="488"/>
      <c r="CV90" s="488"/>
      <c r="CW90" s="488"/>
      <c r="CX90" s="488"/>
      <c r="CY90" s="488"/>
      <c r="CZ90" s="488"/>
      <c r="DA90" s="488"/>
      <c r="DB90" s="488"/>
      <c r="DC90" s="488"/>
      <c r="DD90" s="488"/>
      <c r="DE90" s="488"/>
      <c r="DF90" s="488"/>
      <c r="DG90" s="488"/>
      <c r="DH90" s="488"/>
      <c r="DI90" s="488"/>
      <c r="DJ90" s="488"/>
      <c r="DK90" s="488"/>
      <c r="DL90" s="488"/>
      <c r="DM90" s="488"/>
      <c r="DN90" s="488"/>
      <c r="DO90" s="488"/>
      <c r="DP90" s="488"/>
      <c r="DQ90" s="488"/>
      <c r="DR90" s="488"/>
      <c r="DS90" s="488"/>
      <c r="DT90" s="488"/>
      <c r="DU90" s="488"/>
      <c r="DV90" s="488"/>
      <c r="DW90" s="488"/>
      <c r="DX90" s="488"/>
      <c r="DY90" s="488"/>
      <c r="DZ90" s="488"/>
      <c r="EA90" s="488"/>
      <c r="EB90" s="488"/>
      <c r="EC90" s="488"/>
      <c r="ED90" s="488"/>
      <c r="EE90" s="488"/>
      <c r="EF90" s="488"/>
      <c r="EG90" s="488"/>
      <c r="EH90" s="488"/>
      <c r="EI90" s="488"/>
      <c r="EJ90" s="488"/>
      <c r="EK90" s="488"/>
      <c r="EL90" s="488"/>
      <c r="EM90" s="488"/>
      <c r="EN90" s="488"/>
      <c r="EO90" s="488"/>
      <c r="EP90" s="488"/>
      <c r="EQ90" s="488"/>
      <c r="ER90" s="488"/>
      <c r="ES90" s="488"/>
      <c r="ET90" s="488"/>
      <c r="EU90" s="488"/>
      <c r="EV90" s="488"/>
      <c r="EW90" s="488"/>
      <c r="EX90" s="488"/>
      <c r="EY90" s="488"/>
      <c r="EZ90" s="488"/>
      <c r="FA90" s="488"/>
      <c r="FB90" s="488"/>
      <c r="FC90" s="488"/>
      <c r="FD90" s="488"/>
      <c r="FE90" s="488"/>
      <c r="FF90" s="488"/>
      <c r="FG90" s="488"/>
      <c r="FH90" s="488"/>
      <c r="FI90" s="488"/>
      <c r="FJ90" s="488"/>
      <c r="FK90" s="488"/>
      <c r="FL90" s="488"/>
      <c r="FM90" s="488"/>
      <c r="FN90" s="488"/>
      <c r="FO90" s="488"/>
      <c r="FP90" s="488"/>
      <c r="FQ90" s="488"/>
      <c r="FR90" s="488"/>
      <c r="FS90" s="488"/>
      <c r="FT90" s="488"/>
      <c r="FU90" s="488"/>
      <c r="FV90" s="488"/>
      <c r="FW90" s="488"/>
      <c r="FX90" s="488"/>
      <c r="FY90" s="488"/>
      <c r="FZ90" s="488"/>
      <c r="GA90" s="488"/>
      <c r="GB90" s="488"/>
      <c r="GC90" s="488"/>
      <c r="GD90" s="488"/>
      <c r="GE90" s="488"/>
      <c r="GF90" s="488"/>
      <c r="GG90" s="488"/>
      <c r="GH90" s="488"/>
      <c r="GI90" s="488"/>
      <c r="GJ90" s="488"/>
      <c r="GK90" s="488"/>
      <c r="GL90" s="488"/>
      <c r="GM90" s="488"/>
      <c r="GN90" s="488"/>
      <c r="GO90" s="488"/>
      <c r="GP90" s="488"/>
      <c r="GQ90" s="488"/>
      <c r="GR90" s="488"/>
      <c r="GS90" s="488"/>
      <c r="GT90" s="488"/>
      <c r="GU90" s="488"/>
      <c r="GV90" s="488"/>
      <c r="GW90" s="488"/>
      <c r="GX90" s="488"/>
      <c r="GY90" s="488"/>
      <c r="GZ90" s="488"/>
      <c r="HA90" s="488"/>
      <c r="HB90" s="488"/>
      <c r="HC90" s="488"/>
      <c r="HD90" s="488"/>
      <c r="HE90" s="488"/>
      <c r="HF90" s="488"/>
      <c r="HG90" s="488"/>
      <c r="HH90" s="488"/>
      <c r="HI90" s="488"/>
      <c r="HJ90" s="488"/>
      <c r="HK90" s="488"/>
      <c r="HL90" s="488"/>
      <c r="HM90" s="488"/>
      <c r="HN90" s="488"/>
      <c r="HO90" s="488"/>
      <c r="HP90" s="488"/>
      <c r="HQ90" s="488"/>
      <c r="HR90" s="488"/>
      <c r="HS90" s="488"/>
      <c r="HT90" s="488"/>
      <c r="HU90" s="488"/>
      <c r="HV90" s="488"/>
    </row>
    <row r="91" spans="1:230" s="584" customFormat="1" ht="15" customHeight="1">
      <c r="A91" s="486" t="s">
        <v>237</v>
      </c>
      <c r="B91" s="486"/>
      <c r="C91" s="486"/>
      <c r="D91" s="486"/>
      <c r="E91" s="486"/>
    </row>
    <row r="92" spans="1:230" s="584" customFormat="1">
      <c r="A92" s="488"/>
      <c r="B92" s="488"/>
      <c r="C92" s="488"/>
      <c r="D92" s="488"/>
      <c r="E92" s="488"/>
      <c r="F92" s="488"/>
    </row>
    <row r="93" spans="1:230">
      <c r="A93" s="467" t="s">
        <v>309</v>
      </c>
      <c r="B93" s="392">
        <v>2015</v>
      </c>
      <c r="C93" s="393">
        <v>2016</v>
      </c>
      <c r="D93" s="394"/>
      <c r="E93" s="393" t="s">
        <v>238</v>
      </c>
      <c r="F93" s="394"/>
    </row>
    <row r="94" spans="1:230" s="584" customFormat="1" ht="26.25" customHeight="1">
      <c r="A94" s="492"/>
      <c r="B94" s="398" t="s">
        <v>239</v>
      </c>
      <c r="C94" s="399" t="s">
        <v>240</v>
      </c>
      <c r="D94" s="399" t="s">
        <v>239</v>
      </c>
      <c r="E94" s="399" t="s">
        <v>241</v>
      </c>
      <c r="F94" s="399" t="s">
        <v>12</v>
      </c>
    </row>
    <row r="95" spans="1:230" s="584" customFormat="1">
      <c r="A95" s="630"/>
      <c r="B95" s="630"/>
      <c r="C95" s="631"/>
      <c r="D95" s="631"/>
      <c r="E95" s="632"/>
      <c r="F95" s="631"/>
    </row>
    <row r="96" spans="1:230" s="487" customFormat="1" ht="27" customHeight="1">
      <c r="A96" s="522" t="s">
        <v>14</v>
      </c>
      <c r="B96" s="556">
        <v>1244502922.4300001</v>
      </c>
      <c r="C96" s="556">
        <v>1388723233.5899999</v>
      </c>
      <c r="D96" s="556">
        <v>1178477574.3900001</v>
      </c>
      <c r="E96" s="603">
        <f t="shared" ref="E96:E103" si="16">D96-C96</f>
        <v>-210245659.19999981</v>
      </c>
      <c r="F96" s="499">
        <f t="shared" ref="F96:F103" si="17">(D96*100/C96)-100</f>
        <v>-15.139493177232438</v>
      </c>
    </row>
    <row r="97" spans="1:6" s="487" customFormat="1">
      <c r="A97" s="522"/>
      <c r="B97" s="556"/>
      <c r="C97" s="556"/>
      <c r="D97" s="556"/>
      <c r="E97" s="603"/>
      <c r="F97" s="499"/>
    </row>
    <row r="98" spans="1:6" s="487" customFormat="1" ht="22.5">
      <c r="A98" s="633" t="s">
        <v>337</v>
      </c>
      <c r="B98" s="634">
        <v>36540228.130000003</v>
      </c>
      <c r="C98" s="634">
        <v>32097675.949999999</v>
      </c>
      <c r="D98" s="634">
        <v>34504808.57</v>
      </c>
      <c r="E98" s="635">
        <f t="shared" si="16"/>
        <v>2407132.620000001</v>
      </c>
      <c r="F98" s="499">
        <f t="shared" si="17"/>
        <v>7.499398472804387</v>
      </c>
    </row>
    <row r="99" spans="1:6" s="487" customFormat="1" ht="22.5">
      <c r="A99" s="633" t="s">
        <v>338</v>
      </c>
      <c r="B99" s="634">
        <v>369169179.88999999</v>
      </c>
      <c r="C99" s="634">
        <v>743686223.85000002</v>
      </c>
      <c r="D99" s="634">
        <v>746088035.12</v>
      </c>
      <c r="E99" s="635">
        <f t="shared" si="16"/>
        <v>2401811.2699999809</v>
      </c>
      <c r="F99" s="499">
        <f t="shared" si="17"/>
        <v>0.32296030139781351</v>
      </c>
    </row>
    <row r="100" spans="1:6" s="487" customFormat="1">
      <c r="A100" s="633" t="s">
        <v>339</v>
      </c>
      <c r="B100" s="634">
        <v>112311111.22</v>
      </c>
      <c r="C100" s="634">
        <v>179058857.91</v>
      </c>
      <c r="D100" s="634">
        <v>254330311.25999999</v>
      </c>
      <c r="E100" s="635">
        <f t="shared" si="16"/>
        <v>75271453.349999994</v>
      </c>
      <c r="F100" s="499">
        <f t="shared" si="17"/>
        <v>42.037268766582628</v>
      </c>
    </row>
    <row r="101" spans="1:6" s="487" customFormat="1" ht="22.5">
      <c r="A101" s="633" t="s">
        <v>340</v>
      </c>
      <c r="B101" s="634">
        <v>32734521.550000001</v>
      </c>
      <c r="C101" s="634">
        <v>412610555.69</v>
      </c>
      <c r="D101" s="634">
        <v>100829175.59999999</v>
      </c>
      <c r="E101" s="635">
        <f t="shared" si="16"/>
        <v>-311781380.09000003</v>
      </c>
      <c r="F101" s="499">
        <f t="shared" si="17"/>
        <v>-75.563112913729157</v>
      </c>
    </row>
    <row r="102" spans="1:6" s="414" customFormat="1" ht="22.5">
      <c r="A102" s="633" t="s">
        <v>341</v>
      </c>
      <c r="B102" s="634">
        <v>206980610.38999999</v>
      </c>
      <c r="C102" s="634">
        <v>0</v>
      </c>
      <c r="D102" s="634">
        <v>0</v>
      </c>
      <c r="E102" s="635">
        <f t="shared" si="16"/>
        <v>0</v>
      </c>
      <c r="F102" s="499" t="s">
        <v>18</v>
      </c>
    </row>
    <row r="103" spans="1:6" s="414" customFormat="1">
      <c r="A103" s="636" t="s">
        <v>342</v>
      </c>
      <c r="B103" s="637">
        <v>486767271.25</v>
      </c>
      <c r="C103" s="637">
        <v>21269920.190000001</v>
      </c>
      <c r="D103" s="637">
        <v>42725243.840000004</v>
      </c>
      <c r="E103" s="638">
        <f t="shared" si="16"/>
        <v>21455323.650000002</v>
      </c>
      <c r="F103" s="639">
        <f t="shared" si="17"/>
        <v>100.87166974931654</v>
      </c>
    </row>
    <row r="104" spans="1:6">
      <c r="A104" s="533" t="s">
        <v>299</v>
      </c>
    </row>
    <row r="106" spans="1:6">
      <c r="A106" s="640"/>
      <c r="B106" s="640"/>
      <c r="C106" s="641"/>
      <c r="D106" s="641"/>
    </row>
  </sheetData>
  <mergeCells count="35">
    <mergeCell ref="A88:E88"/>
    <mergeCell ref="A89:E89"/>
    <mergeCell ref="A90:E90"/>
    <mergeCell ref="A91:E91"/>
    <mergeCell ref="A93:A94"/>
    <mergeCell ref="C93:D93"/>
    <mergeCell ref="E93:F93"/>
    <mergeCell ref="A65:E65"/>
    <mergeCell ref="A66:E66"/>
    <mergeCell ref="A67:E67"/>
    <mergeCell ref="A68:E68"/>
    <mergeCell ref="A70:A71"/>
    <mergeCell ref="C70:D70"/>
    <mergeCell ref="E70:F70"/>
    <mergeCell ref="A41:E41"/>
    <mergeCell ref="A42:E42"/>
    <mergeCell ref="A43:E43"/>
    <mergeCell ref="A44:E44"/>
    <mergeCell ref="A46:A47"/>
    <mergeCell ref="C46:D46"/>
    <mergeCell ref="E46:F46"/>
    <mergeCell ref="A19:E19"/>
    <mergeCell ref="A20:E20"/>
    <mergeCell ref="A21:E21"/>
    <mergeCell ref="A22:E22"/>
    <mergeCell ref="A24:A25"/>
    <mergeCell ref="C24:D24"/>
    <mergeCell ref="E24:F24"/>
    <mergeCell ref="A1:E1"/>
    <mergeCell ref="A2:E2"/>
    <mergeCell ref="A3:E3"/>
    <mergeCell ref="A4:E4"/>
    <mergeCell ref="A6:A7"/>
    <mergeCell ref="C6:D6"/>
    <mergeCell ref="E6:F6"/>
  </mergeCells>
  <pageMargins left="0.8" right="0.19719757252565651" top="0.61" bottom="0.46" header="1.1126239316962329E-308" footer="0.19719757252565651"/>
  <pageSetup orientation="portrait" errors="NA" r:id="rId1"/>
  <headerFooter alignWithMargins="0"/>
  <rowBreaks count="4" manualBreakCount="4">
    <brk id="16" max="16383" man="1"/>
    <brk id="39" max="3" man="1"/>
    <brk id="61" max="16383" man="1"/>
    <brk id="8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I92"/>
  <sheetViews>
    <sheetView showGridLines="0" zoomScale="110" zoomScaleNormal="110" zoomScaleSheetLayoutView="115" workbookViewId="0">
      <selection sqref="A1:H1"/>
    </sheetView>
  </sheetViews>
  <sheetFormatPr baseColWidth="10" defaultRowHeight="11.25"/>
  <cols>
    <col min="1" max="1" width="39" style="514" customWidth="1"/>
    <col min="2" max="2" width="13.5703125" style="663" customWidth="1"/>
    <col min="3" max="3" width="4.7109375" style="664" bestFit="1" customWidth="1"/>
    <col min="4" max="4" width="13.7109375" style="663" customWidth="1"/>
    <col min="5" max="5" width="4.7109375" style="663" customWidth="1"/>
    <col min="6" max="6" width="13.5703125" style="663" customWidth="1"/>
    <col min="7" max="7" width="4.7109375" style="663" customWidth="1"/>
    <col min="8" max="8" width="14" style="663" customWidth="1"/>
    <col min="9" max="9" width="3.7109375" style="663" customWidth="1"/>
    <col min="10" max="16384" width="11.42578125" style="663"/>
  </cols>
  <sheetData>
    <row r="1" spans="1:9" s="438" customFormat="1">
      <c r="A1" s="642" t="s">
        <v>234</v>
      </c>
      <c r="B1" s="642"/>
      <c r="C1" s="642"/>
      <c r="D1" s="642"/>
      <c r="E1" s="642"/>
      <c r="F1" s="642"/>
      <c r="G1" s="642"/>
      <c r="H1" s="642"/>
      <c r="I1" s="643"/>
    </row>
    <row r="2" spans="1:9" s="438" customFormat="1">
      <c r="A2" s="642" t="s">
        <v>235</v>
      </c>
      <c r="B2" s="642"/>
      <c r="C2" s="642"/>
      <c r="D2" s="642"/>
      <c r="E2" s="642"/>
      <c r="F2" s="642"/>
      <c r="G2" s="642"/>
      <c r="H2" s="642"/>
      <c r="I2" s="643"/>
    </row>
    <row r="3" spans="1:9" s="438" customFormat="1">
      <c r="A3" s="642" t="s">
        <v>343</v>
      </c>
      <c r="B3" s="642"/>
      <c r="C3" s="642"/>
      <c r="D3" s="642"/>
      <c r="E3" s="642"/>
      <c r="F3" s="642"/>
      <c r="G3" s="642"/>
      <c r="H3" s="642"/>
      <c r="I3" s="643"/>
    </row>
    <row r="4" spans="1:9" s="438" customFormat="1">
      <c r="A4" s="642" t="s">
        <v>237</v>
      </c>
      <c r="B4" s="642"/>
      <c r="C4" s="642"/>
      <c r="D4" s="642"/>
      <c r="E4" s="642"/>
      <c r="F4" s="642"/>
      <c r="G4" s="642"/>
      <c r="H4" s="642"/>
      <c r="I4" s="643"/>
    </row>
    <row r="5" spans="1:9" s="438" customFormat="1">
      <c r="A5" s="644"/>
      <c r="C5" s="645"/>
      <c r="E5" s="645"/>
      <c r="G5" s="645"/>
      <c r="H5" s="646"/>
      <c r="I5" s="645"/>
    </row>
    <row r="6" spans="1:9" s="438" customFormat="1" ht="15" customHeight="1">
      <c r="A6" s="647" t="s">
        <v>3</v>
      </c>
      <c r="B6" s="553">
        <v>2016</v>
      </c>
      <c r="C6" s="553"/>
      <c r="D6" s="553"/>
      <c r="E6" s="553"/>
      <c r="F6" s="553"/>
      <c r="G6" s="553"/>
      <c r="H6" s="553"/>
      <c r="I6" s="553"/>
    </row>
    <row r="7" spans="1:9" s="438" customFormat="1">
      <c r="A7" s="647"/>
      <c r="B7" s="648" t="s">
        <v>262</v>
      </c>
      <c r="C7" s="649" t="s">
        <v>12</v>
      </c>
      <c r="D7" s="650" t="s">
        <v>263</v>
      </c>
      <c r="E7" s="649" t="s">
        <v>12</v>
      </c>
      <c r="F7" s="650" t="s">
        <v>264</v>
      </c>
      <c r="G7" s="649" t="s">
        <v>12</v>
      </c>
      <c r="H7" s="650" t="s">
        <v>265</v>
      </c>
      <c r="I7" s="649" t="s">
        <v>12</v>
      </c>
    </row>
    <row r="8" spans="1:9" s="438" customFormat="1">
      <c r="A8" s="651"/>
      <c r="B8" s="651"/>
      <c r="C8" s="652"/>
      <c r="D8" s="653"/>
      <c r="E8" s="652"/>
      <c r="F8" s="653"/>
      <c r="G8" s="652"/>
      <c r="H8" s="653"/>
      <c r="I8" s="652"/>
    </row>
    <row r="9" spans="1:9" s="438" customFormat="1">
      <c r="A9" s="554" t="s">
        <v>242</v>
      </c>
      <c r="B9" s="406">
        <v>4508930745.4899998</v>
      </c>
      <c r="C9" s="654"/>
      <c r="D9" s="406">
        <v>5927459448.8999996</v>
      </c>
      <c r="E9" s="654"/>
      <c r="F9" s="406">
        <v>2654467432.5900002</v>
      </c>
      <c r="G9" s="654"/>
      <c r="H9" s="406">
        <v>13090857626.98</v>
      </c>
      <c r="I9" s="655"/>
    </row>
    <row r="10" spans="1:9" s="438" customFormat="1">
      <c r="A10" s="656"/>
      <c r="B10" s="657"/>
      <c r="C10" s="655"/>
      <c r="D10" s="657"/>
      <c r="E10" s="655"/>
      <c r="F10" s="657"/>
      <c r="G10" s="655"/>
      <c r="H10" s="657"/>
      <c r="I10" s="655"/>
    </row>
    <row r="11" spans="1:9" s="438" customFormat="1">
      <c r="A11" s="658" t="s">
        <v>306</v>
      </c>
      <c r="B11" s="657">
        <v>1408788771.9400001</v>
      </c>
      <c r="C11" s="655">
        <v>31.244409183909578</v>
      </c>
      <c r="D11" s="657">
        <v>2032095216.54</v>
      </c>
      <c r="E11" s="655">
        <v>34.282735024313162</v>
      </c>
      <c r="F11" s="657">
        <v>1091147044.4000001</v>
      </c>
      <c r="G11" s="655">
        <v>41.106062594836693</v>
      </c>
      <c r="H11" s="657">
        <v>4532031032.8800001</v>
      </c>
      <c r="I11" s="655">
        <v>34.619817601098752</v>
      </c>
    </row>
    <row r="12" spans="1:9" s="438" customFormat="1">
      <c r="A12" s="658" t="s">
        <v>307</v>
      </c>
      <c r="B12" s="657">
        <v>692729158.94000006</v>
      </c>
      <c r="C12" s="655">
        <v>15.363490770686456</v>
      </c>
      <c r="D12" s="657">
        <v>85718927.879999995</v>
      </c>
      <c r="E12" s="655">
        <v>1.4461326748664212</v>
      </c>
      <c r="F12" s="657">
        <v>259717987.68000001</v>
      </c>
      <c r="G12" s="655">
        <v>9.7841843712729073</v>
      </c>
      <c r="H12" s="657">
        <v>1038166074.5</v>
      </c>
      <c r="I12" s="655">
        <v>7.9304664681430808</v>
      </c>
    </row>
    <row r="13" spans="1:9" s="438" customFormat="1">
      <c r="A13" s="658" t="s">
        <v>308</v>
      </c>
      <c r="B13" s="657">
        <v>1465753938.76</v>
      </c>
      <c r="C13" s="655">
        <v>32.507794452733648</v>
      </c>
      <c r="D13" s="657">
        <v>3596076409.9699998</v>
      </c>
      <c r="E13" s="655">
        <v>60.668089608564912</v>
      </c>
      <c r="F13" s="657">
        <v>1280352596.48</v>
      </c>
      <c r="G13" s="655">
        <v>48.233878508380961</v>
      </c>
      <c r="H13" s="657">
        <v>6342182945.21</v>
      </c>
      <c r="I13" s="655">
        <v>48.447421291473567</v>
      </c>
    </row>
    <row r="14" spans="1:9" s="438" customFormat="1">
      <c r="A14" s="658" t="s">
        <v>309</v>
      </c>
      <c r="B14" s="657">
        <v>941658875.85000002</v>
      </c>
      <c r="C14" s="655">
        <v>20.88430559267033</v>
      </c>
      <c r="D14" s="657">
        <v>213568894.50999999</v>
      </c>
      <c r="E14" s="655">
        <v>3.603042692255507</v>
      </c>
      <c r="F14" s="657">
        <v>23249804.030000001</v>
      </c>
      <c r="G14" s="655">
        <v>0.87587452550942968</v>
      </c>
      <c r="H14" s="657">
        <v>1178477574.3900001</v>
      </c>
      <c r="I14" s="655">
        <v>9.0022946392846031</v>
      </c>
    </row>
    <row r="15" spans="1:9" s="438" customFormat="1">
      <c r="A15" s="659"/>
      <c r="B15" s="660"/>
      <c r="C15" s="661"/>
      <c r="D15" s="660"/>
      <c r="E15" s="661"/>
      <c r="F15" s="660"/>
      <c r="G15" s="661"/>
      <c r="H15" s="660"/>
      <c r="I15" s="661"/>
    </row>
    <row r="16" spans="1:9">
      <c r="A16" s="662" t="s">
        <v>234</v>
      </c>
      <c r="B16" s="662"/>
      <c r="C16" s="662"/>
      <c r="D16" s="662"/>
      <c r="E16" s="662"/>
      <c r="F16" s="662"/>
      <c r="G16" s="662"/>
      <c r="H16" s="662"/>
      <c r="I16" s="515"/>
    </row>
    <row r="17" spans="1:9">
      <c r="A17" s="662" t="s">
        <v>235</v>
      </c>
      <c r="B17" s="662"/>
      <c r="C17" s="662"/>
      <c r="D17" s="662"/>
      <c r="E17" s="662"/>
      <c r="F17" s="662"/>
      <c r="G17" s="662"/>
      <c r="H17" s="662"/>
      <c r="I17" s="515"/>
    </row>
    <row r="18" spans="1:9">
      <c r="A18" s="662" t="s">
        <v>344</v>
      </c>
      <c r="B18" s="662"/>
      <c r="C18" s="662"/>
      <c r="D18" s="662"/>
      <c r="E18" s="662"/>
      <c r="F18" s="662"/>
      <c r="G18" s="662"/>
      <c r="H18" s="662"/>
      <c r="I18" s="515"/>
    </row>
    <row r="19" spans="1:9">
      <c r="A19" s="662" t="s">
        <v>237</v>
      </c>
      <c r="B19" s="662"/>
      <c r="C19" s="662"/>
      <c r="D19" s="662"/>
      <c r="E19" s="662"/>
      <c r="F19" s="662"/>
      <c r="G19" s="662"/>
      <c r="H19" s="662"/>
      <c r="I19" s="515"/>
    </row>
    <row r="20" spans="1:9">
      <c r="H20" s="665"/>
      <c r="I20" s="665"/>
    </row>
    <row r="21" spans="1:9" ht="15" customHeight="1">
      <c r="A21" s="666" t="s">
        <v>306</v>
      </c>
      <c r="B21" s="667">
        <v>2016</v>
      </c>
      <c r="C21" s="667"/>
      <c r="D21" s="667"/>
      <c r="E21" s="667"/>
      <c r="F21" s="667"/>
      <c r="G21" s="667"/>
      <c r="H21" s="667"/>
      <c r="I21" s="667"/>
    </row>
    <row r="22" spans="1:9">
      <c r="A22" s="666"/>
      <c r="B22" s="648" t="s">
        <v>262</v>
      </c>
      <c r="C22" s="649" t="s">
        <v>12</v>
      </c>
      <c r="D22" s="650" t="s">
        <v>263</v>
      </c>
      <c r="E22" s="649" t="s">
        <v>12</v>
      </c>
      <c r="F22" s="650" t="s">
        <v>264</v>
      </c>
      <c r="G22" s="649" t="s">
        <v>12</v>
      </c>
      <c r="H22" s="650" t="s">
        <v>265</v>
      </c>
      <c r="I22" s="649" t="s">
        <v>12</v>
      </c>
    </row>
    <row r="23" spans="1:9">
      <c r="A23" s="668"/>
      <c r="B23" s="651"/>
      <c r="C23" s="652"/>
      <c r="D23" s="653"/>
      <c r="E23" s="652"/>
      <c r="F23" s="653"/>
      <c r="G23" s="652"/>
      <c r="H23" s="653"/>
      <c r="I23" s="652"/>
    </row>
    <row r="24" spans="1:9" s="669" customFormat="1">
      <c r="A24" s="554" t="s">
        <v>14</v>
      </c>
      <c r="B24" s="406">
        <v>1408788771.9400001</v>
      </c>
      <c r="C24" s="654">
        <v>31.244409183909578</v>
      </c>
      <c r="D24" s="406">
        <v>2032095216.54</v>
      </c>
      <c r="E24" s="654">
        <v>34.282735024313162</v>
      </c>
      <c r="F24" s="406">
        <v>1091147044.4000001</v>
      </c>
      <c r="G24" s="654">
        <v>41.106062594836693</v>
      </c>
      <c r="H24" s="406">
        <v>4532031032.8800001</v>
      </c>
      <c r="I24" s="654">
        <v>34.619817601098752</v>
      </c>
    </row>
    <row r="25" spans="1:9" s="438" customFormat="1">
      <c r="A25" s="656"/>
      <c r="B25" s="657"/>
      <c r="C25" s="655"/>
      <c r="D25" s="657"/>
      <c r="E25" s="655"/>
      <c r="F25" s="657"/>
      <c r="G25" s="655"/>
      <c r="H25" s="657"/>
      <c r="I25" s="655"/>
    </row>
    <row r="26" spans="1:9">
      <c r="A26" s="633" t="s">
        <v>311</v>
      </c>
      <c r="B26" s="670">
        <v>426619116.56999999</v>
      </c>
      <c r="C26" s="671">
        <f>B26/B24*100</f>
        <v>30.282688580951412</v>
      </c>
      <c r="D26" s="670">
        <v>3653210.2</v>
      </c>
      <c r="E26" s="671">
        <f>D26/D24*100</f>
        <v>0.17977554251715794</v>
      </c>
      <c r="F26" s="670">
        <v>0</v>
      </c>
      <c r="G26" s="671">
        <f>F26/F24*100</f>
        <v>0</v>
      </c>
      <c r="H26" s="670">
        <v>430272326.76999998</v>
      </c>
      <c r="I26" s="671">
        <f>H26/H24*100</f>
        <v>9.4940286959282343</v>
      </c>
    </row>
    <row r="27" spans="1:9" ht="22.5">
      <c r="A27" s="633" t="s">
        <v>312</v>
      </c>
      <c r="B27" s="670">
        <v>221418082.47999999</v>
      </c>
      <c r="C27" s="671">
        <f>B27/B24*100</f>
        <v>15.716911356064536</v>
      </c>
      <c r="D27" s="670">
        <v>0</v>
      </c>
      <c r="E27" s="671">
        <f>D27/D24*100</f>
        <v>0</v>
      </c>
      <c r="F27" s="670">
        <v>0</v>
      </c>
      <c r="G27" s="671">
        <f>F27/F24*100</f>
        <v>0</v>
      </c>
      <c r="H27" s="670">
        <v>221418082.47999999</v>
      </c>
      <c r="I27" s="671">
        <f>H27/H24*100</f>
        <v>4.8856259119499885</v>
      </c>
    </row>
    <row r="28" spans="1:9">
      <c r="A28" s="633" t="s">
        <v>313</v>
      </c>
      <c r="B28" s="670">
        <v>8500000</v>
      </c>
      <c r="C28" s="671">
        <f>B28/B24*100</f>
        <v>0.60335517781667924</v>
      </c>
      <c r="D28" s="670">
        <v>1924882004</v>
      </c>
      <c r="E28" s="671">
        <f>D28/D24*100</f>
        <v>94.724006450714</v>
      </c>
      <c r="F28" s="670">
        <v>1091147044.4000001</v>
      </c>
      <c r="G28" s="671">
        <f>F28/F24*100</f>
        <v>100</v>
      </c>
      <c r="H28" s="670">
        <v>3024529048.4000001</v>
      </c>
      <c r="I28" s="671">
        <f>H28/H24*100</f>
        <v>66.736724141052107</v>
      </c>
    </row>
    <row r="29" spans="1:9" ht="22.5">
      <c r="A29" s="633" t="s">
        <v>314</v>
      </c>
      <c r="B29" s="670">
        <v>6666505.6100000003</v>
      </c>
      <c r="C29" s="671">
        <f>B29/B24*100</f>
        <v>0.47320831502793415</v>
      </c>
      <c r="D29" s="670">
        <v>239344.15</v>
      </c>
      <c r="E29" s="671">
        <f>D29/D24*100</f>
        <v>1.177819563039598E-2</v>
      </c>
      <c r="F29" s="670">
        <v>0</v>
      </c>
      <c r="G29" s="671">
        <f>F29/F24*100</f>
        <v>0</v>
      </c>
      <c r="H29" s="670">
        <v>6905849.7599999998</v>
      </c>
      <c r="I29" s="671">
        <f>H29/H24*100</f>
        <v>0.15237869533323767</v>
      </c>
    </row>
    <row r="30" spans="1:9">
      <c r="A30" s="633" t="s">
        <v>315</v>
      </c>
      <c r="B30" s="670">
        <v>422181984.94999999</v>
      </c>
      <c r="C30" s="671">
        <f>B30/B24*100</f>
        <v>29.967727835353632</v>
      </c>
      <c r="D30" s="670">
        <v>32595193.989999998</v>
      </c>
      <c r="E30" s="671">
        <f>D30/D24*100</f>
        <v>1.604019030441844</v>
      </c>
      <c r="F30" s="670">
        <v>0</v>
      </c>
      <c r="G30" s="671">
        <f>F30/F24*100</f>
        <v>0</v>
      </c>
      <c r="H30" s="670">
        <v>454777178.94</v>
      </c>
      <c r="I30" s="671">
        <f>H30/H24*100</f>
        <v>10.034732234633434</v>
      </c>
    </row>
    <row r="31" spans="1:9" ht="22.5">
      <c r="A31" s="633" t="s">
        <v>316</v>
      </c>
      <c r="B31" s="670">
        <v>10622974.189999999</v>
      </c>
      <c r="C31" s="671">
        <f>B31/B24*100</f>
        <v>0.75405017427640519</v>
      </c>
      <c r="D31" s="670">
        <v>0</v>
      </c>
      <c r="E31" s="671">
        <f>D31/D24*100</f>
        <v>0</v>
      </c>
      <c r="F31" s="670">
        <v>0</v>
      </c>
      <c r="G31" s="671">
        <f>F31/F24*100</f>
        <v>0</v>
      </c>
      <c r="H31" s="670">
        <v>10622974.189999999</v>
      </c>
      <c r="I31" s="671">
        <f>H31/H24*100</f>
        <v>0.23439764893333809</v>
      </c>
    </row>
    <row r="32" spans="1:9">
      <c r="A32" s="633" t="s">
        <v>317</v>
      </c>
      <c r="B32" s="670">
        <v>312780108.13999999</v>
      </c>
      <c r="C32" s="671">
        <f>B32/B24*100</f>
        <v>22.202058560509396</v>
      </c>
      <c r="D32" s="670">
        <v>70725464.200000003</v>
      </c>
      <c r="E32" s="671">
        <f>D32/D24*100</f>
        <v>3.4804207806966136</v>
      </c>
      <c r="F32" s="670">
        <v>0</v>
      </c>
      <c r="G32" s="671">
        <f>F32/F24*100</f>
        <v>0</v>
      </c>
      <c r="H32" s="670">
        <v>383505572.33999997</v>
      </c>
      <c r="I32" s="671">
        <f>H32/H24*100</f>
        <v>8.4621126721696598</v>
      </c>
    </row>
    <row r="33" spans="1:9">
      <c r="A33" s="636"/>
      <c r="B33" s="672"/>
      <c r="C33" s="673"/>
      <c r="D33" s="672"/>
      <c r="E33" s="673"/>
      <c r="F33" s="672"/>
      <c r="G33" s="673"/>
      <c r="H33" s="672"/>
      <c r="I33" s="673"/>
    </row>
    <row r="34" spans="1:9">
      <c r="A34" s="674"/>
      <c r="B34" s="675"/>
      <c r="C34" s="676"/>
      <c r="D34" s="675"/>
      <c r="E34" s="676"/>
      <c r="F34" s="675"/>
      <c r="G34" s="676"/>
      <c r="H34" s="675"/>
      <c r="I34" s="676"/>
    </row>
    <row r="35" spans="1:9">
      <c r="A35" s="674"/>
      <c r="B35" s="675"/>
      <c r="C35" s="676"/>
      <c r="D35" s="675"/>
      <c r="E35" s="676"/>
      <c r="F35" s="675"/>
      <c r="G35" s="676"/>
      <c r="H35" s="675"/>
      <c r="I35" s="676"/>
    </row>
    <row r="36" spans="1:9">
      <c r="A36" s="662" t="s">
        <v>234</v>
      </c>
      <c r="B36" s="662"/>
      <c r="C36" s="662"/>
      <c r="D36" s="662"/>
      <c r="E36" s="662"/>
      <c r="F36" s="662"/>
      <c r="G36" s="662"/>
      <c r="H36" s="662"/>
      <c r="I36" s="515"/>
    </row>
    <row r="37" spans="1:9">
      <c r="A37" s="662" t="s">
        <v>235</v>
      </c>
      <c r="B37" s="662"/>
      <c r="C37" s="662"/>
      <c r="D37" s="662"/>
      <c r="E37" s="662"/>
      <c r="F37" s="662"/>
      <c r="G37" s="662"/>
      <c r="H37" s="662"/>
      <c r="I37" s="515"/>
    </row>
    <row r="38" spans="1:9">
      <c r="A38" s="662" t="s">
        <v>318</v>
      </c>
      <c r="B38" s="662"/>
      <c r="C38" s="662"/>
      <c r="D38" s="662"/>
      <c r="E38" s="662"/>
      <c r="F38" s="662"/>
      <c r="G38" s="662"/>
      <c r="H38" s="662"/>
      <c r="I38" s="515"/>
    </row>
    <row r="39" spans="1:9">
      <c r="A39" s="662" t="s">
        <v>237</v>
      </c>
      <c r="B39" s="662"/>
      <c r="C39" s="662"/>
      <c r="D39" s="662"/>
      <c r="E39" s="662"/>
      <c r="F39" s="662"/>
      <c r="G39" s="662"/>
      <c r="H39" s="662"/>
      <c r="I39" s="515"/>
    </row>
    <row r="40" spans="1:9">
      <c r="H40" s="665"/>
      <c r="I40" s="665"/>
    </row>
    <row r="41" spans="1:9" ht="15" customHeight="1">
      <c r="A41" s="666" t="s">
        <v>307</v>
      </c>
      <c r="B41" s="667">
        <v>2016</v>
      </c>
      <c r="C41" s="667"/>
      <c r="D41" s="667"/>
      <c r="E41" s="667"/>
      <c r="F41" s="667"/>
      <c r="G41" s="667"/>
      <c r="H41" s="667"/>
      <c r="I41" s="667"/>
    </row>
    <row r="42" spans="1:9">
      <c r="A42" s="666"/>
      <c r="B42" s="648" t="s">
        <v>262</v>
      </c>
      <c r="C42" s="649" t="s">
        <v>12</v>
      </c>
      <c r="D42" s="650" t="s">
        <v>263</v>
      </c>
      <c r="E42" s="649" t="s">
        <v>12</v>
      </c>
      <c r="F42" s="650" t="s">
        <v>264</v>
      </c>
      <c r="G42" s="649" t="s">
        <v>12</v>
      </c>
      <c r="H42" s="650" t="s">
        <v>265</v>
      </c>
      <c r="I42" s="649" t="s">
        <v>12</v>
      </c>
    </row>
    <row r="43" spans="1:9">
      <c r="A43" s="668"/>
      <c r="B43" s="651"/>
      <c r="C43" s="652"/>
      <c r="D43" s="653"/>
      <c r="E43" s="652"/>
      <c r="F43" s="653"/>
      <c r="G43" s="652"/>
      <c r="H43" s="653"/>
      <c r="I43" s="652"/>
    </row>
    <row r="44" spans="1:9" s="669" customFormat="1">
      <c r="A44" s="554" t="s">
        <v>14</v>
      </c>
      <c r="B44" s="406">
        <v>692729158.94000006</v>
      </c>
      <c r="C44" s="654">
        <v>15.363490770686456</v>
      </c>
      <c r="D44" s="406">
        <v>85718927.879999995</v>
      </c>
      <c r="E44" s="654">
        <v>1.4461326748664212</v>
      </c>
      <c r="F44" s="406">
        <v>259717987.68000001</v>
      </c>
      <c r="G44" s="654">
        <v>9.7841843712729073</v>
      </c>
      <c r="H44" s="406">
        <v>1038166074.5</v>
      </c>
      <c r="I44" s="654">
        <v>7.9304664681430808</v>
      </c>
    </row>
    <row r="45" spans="1:9" s="438" customFormat="1">
      <c r="A45" s="656"/>
      <c r="B45" s="657"/>
      <c r="C45" s="655"/>
      <c r="D45" s="657"/>
      <c r="E45" s="655"/>
      <c r="F45" s="657"/>
      <c r="G45" s="655"/>
      <c r="H45" s="657"/>
      <c r="I45" s="655"/>
    </row>
    <row r="46" spans="1:9">
      <c r="A46" s="633" t="s">
        <v>319</v>
      </c>
      <c r="B46" s="670">
        <v>4255747.79</v>
      </c>
      <c r="C46" s="671">
        <f>B46/B44*100</f>
        <v>0.61434512104442929</v>
      </c>
      <c r="D46" s="670">
        <v>51981.1</v>
      </c>
      <c r="E46" s="671">
        <f>D46/D44*100</f>
        <v>6.0641332417000829E-2</v>
      </c>
      <c r="F46" s="670">
        <v>6083231.0700000003</v>
      </c>
      <c r="G46" s="671">
        <f>F46/F44*100</f>
        <v>2.3422448034270094</v>
      </c>
      <c r="H46" s="670">
        <v>10390959.960000001</v>
      </c>
      <c r="I46" s="671">
        <f>H46/H44*100</f>
        <v>1.0008957348181964</v>
      </c>
    </row>
    <row r="47" spans="1:9">
      <c r="A47" s="633" t="s">
        <v>326</v>
      </c>
      <c r="B47" s="670">
        <v>32015086.09</v>
      </c>
      <c r="C47" s="671">
        <f>B47/B44*100</f>
        <v>4.6215877701739636</v>
      </c>
      <c r="D47" s="670">
        <v>1337720.3999999999</v>
      </c>
      <c r="E47" s="671">
        <f>D47/D44*100</f>
        <v>1.560589280669384</v>
      </c>
      <c r="F47" s="670">
        <v>11381816.24</v>
      </c>
      <c r="G47" s="671">
        <f>F47/F44*100</f>
        <v>4.3823750298048667</v>
      </c>
      <c r="H47" s="670">
        <v>44734622.729999997</v>
      </c>
      <c r="I47" s="671">
        <f>H47/H44*100</f>
        <v>4.3090044867383108</v>
      </c>
    </row>
    <row r="48" spans="1:9">
      <c r="A48" s="633" t="s">
        <v>322</v>
      </c>
      <c r="B48" s="670">
        <v>36657992.82</v>
      </c>
      <c r="C48" s="671">
        <f>B48/B44*100</f>
        <v>5.2918218248663464</v>
      </c>
      <c r="D48" s="670">
        <v>0</v>
      </c>
      <c r="E48" s="671">
        <f>D48/D44*100</f>
        <v>0</v>
      </c>
      <c r="F48" s="670">
        <v>4826160.5599999996</v>
      </c>
      <c r="G48" s="671">
        <f>F48/F44*100</f>
        <v>1.8582311541495304</v>
      </c>
      <c r="H48" s="670">
        <v>41484153.380000003</v>
      </c>
      <c r="I48" s="671">
        <f>H48/H44*100</f>
        <v>3.9959072444145836</v>
      </c>
    </row>
    <row r="49" spans="1:9" ht="22.5">
      <c r="A49" s="633" t="s">
        <v>323</v>
      </c>
      <c r="B49" s="670">
        <v>89664127.560000002</v>
      </c>
      <c r="C49" s="671">
        <f>B49/B44*100</f>
        <v>12.943605217543061</v>
      </c>
      <c r="D49" s="670">
        <v>0</v>
      </c>
      <c r="E49" s="671">
        <f>D49/D44*100</f>
        <v>0</v>
      </c>
      <c r="F49" s="670">
        <v>233227.64</v>
      </c>
      <c r="G49" s="671">
        <f>F49/F44*100</f>
        <v>8.9800341548680523E-2</v>
      </c>
      <c r="H49" s="670">
        <v>89897355.200000003</v>
      </c>
      <c r="I49" s="671">
        <f>H49/H44*100</f>
        <v>8.6592460886661353</v>
      </c>
    </row>
    <row r="50" spans="1:9">
      <c r="A50" s="633" t="s">
        <v>324</v>
      </c>
      <c r="B50" s="670">
        <v>53850</v>
      </c>
      <c r="C50" s="671">
        <f>B50/B44*100</f>
        <v>7.7736008806674412E-3</v>
      </c>
      <c r="D50" s="670">
        <v>0</v>
      </c>
      <c r="E50" s="671">
        <f>D50/D44*100</f>
        <v>0</v>
      </c>
      <c r="F50" s="670">
        <v>0</v>
      </c>
      <c r="G50" s="671">
        <f>F50/F44*100</f>
        <v>0</v>
      </c>
      <c r="H50" s="670">
        <v>53850</v>
      </c>
      <c r="I50" s="671">
        <f>H50/H44*100</f>
        <v>5.1870313741407088E-3</v>
      </c>
    </row>
    <row r="51" spans="1:9">
      <c r="A51" s="633" t="s">
        <v>326</v>
      </c>
      <c r="B51" s="670">
        <v>230115526.24000001</v>
      </c>
      <c r="C51" s="671">
        <f>B51/B44*100</f>
        <v>33.218686303333619</v>
      </c>
      <c r="D51" s="670">
        <v>2292358.0499999998</v>
      </c>
      <c r="E51" s="671">
        <f>D51/D44*100</f>
        <v>2.6742728901242527</v>
      </c>
      <c r="F51" s="670">
        <v>0</v>
      </c>
      <c r="G51" s="671">
        <f>F51/F44*100</f>
        <v>0</v>
      </c>
      <c r="H51" s="670">
        <v>232407884.28999999</v>
      </c>
      <c r="I51" s="671">
        <f>H51/H44*100</f>
        <v>22.386387881335068</v>
      </c>
    </row>
    <row r="52" spans="1:9">
      <c r="A52" s="633" t="s">
        <v>327</v>
      </c>
      <c r="B52" s="670">
        <v>299966828.44</v>
      </c>
      <c r="C52" s="671">
        <f>B52/B44*100</f>
        <v>43.302180162157903</v>
      </c>
      <c r="D52" s="670">
        <v>82036868.329999998</v>
      </c>
      <c r="E52" s="671">
        <f>D52/D44*100</f>
        <v>95.704496496789375</v>
      </c>
      <c r="F52" s="670">
        <v>237193552.16999999</v>
      </c>
      <c r="G52" s="671">
        <f>F52/F44*100</f>
        <v>91.327348671069913</v>
      </c>
      <c r="H52" s="670">
        <v>619197248.94000006</v>
      </c>
      <c r="I52" s="671">
        <f>H52/H44*100</f>
        <v>59.643371532653568</v>
      </c>
    </row>
    <row r="53" spans="1:9">
      <c r="A53" s="636"/>
      <c r="B53" s="672"/>
      <c r="C53" s="673"/>
      <c r="D53" s="672"/>
      <c r="E53" s="673"/>
      <c r="F53" s="672"/>
      <c r="G53" s="673"/>
      <c r="H53" s="672"/>
      <c r="I53" s="673"/>
    </row>
    <row r="54" spans="1:9">
      <c r="A54" s="674"/>
      <c r="B54" s="675"/>
      <c r="C54" s="676"/>
      <c r="D54" s="675"/>
      <c r="E54" s="676"/>
      <c r="F54" s="675"/>
      <c r="G54" s="676"/>
      <c r="H54" s="675"/>
      <c r="I54" s="676"/>
    </row>
    <row r="55" spans="1:9">
      <c r="A55" s="674"/>
      <c r="B55" s="675"/>
      <c r="C55" s="676"/>
      <c r="D55" s="675"/>
      <c r="E55" s="676"/>
      <c r="F55" s="675"/>
      <c r="G55" s="676"/>
      <c r="H55" s="675"/>
      <c r="I55" s="676"/>
    </row>
    <row r="56" spans="1:9">
      <c r="A56" s="662" t="s">
        <v>234</v>
      </c>
      <c r="B56" s="662"/>
      <c r="C56" s="662"/>
      <c r="D56" s="662"/>
      <c r="E56" s="662"/>
      <c r="F56" s="662"/>
      <c r="G56" s="662"/>
      <c r="H56" s="662"/>
      <c r="I56" s="515"/>
    </row>
    <row r="57" spans="1:9">
      <c r="A57" s="662" t="s">
        <v>235</v>
      </c>
      <c r="B57" s="662"/>
      <c r="C57" s="662"/>
      <c r="D57" s="662"/>
      <c r="E57" s="662"/>
      <c r="F57" s="662"/>
      <c r="G57" s="662"/>
      <c r="H57" s="662"/>
      <c r="I57" s="515"/>
    </row>
    <row r="58" spans="1:9">
      <c r="A58" s="662" t="s">
        <v>328</v>
      </c>
      <c r="B58" s="662"/>
      <c r="C58" s="662"/>
      <c r="D58" s="662"/>
      <c r="E58" s="662"/>
      <c r="F58" s="662"/>
      <c r="G58" s="662"/>
      <c r="H58" s="662"/>
      <c r="I58" s="515"/>
    </row>
    <row r="59" spans="1:9">
      <c r="A59" s="662" t="s">
        <v>237</v>
      </c>
      <c r="B59" s="662"/>
      <c r="C59" s="662"/>
      <c r="D59" s="662"/>
      <c r="E59" s="662"/>
      <c r="F59" s="662"/>
      <c r="G59" s="662"/>
      <c r="H59" s="662"/>
      <c r="I59" s="515"/>
    </row>
    <row r="60" spans="1:9">
      <c r="H60" s="665"/>
      <c r="I60" s="665"/>
    </row>
    <row r="61" spans="1:9" ht="15" customHeight="1">
      <c r="A61" s="666" t="s">
        <v>308</v>
      </c>
      <c r="B61" s="667">
        <v>2016</v>
      </c>
      <c r="C61" s="667"/>
      <c r="D61" s="667"/>
      <c r="E61" s="667"/>
      <c r="F61" s="667"/>
      <c r="G61" s="667"/>
      <c r="H61" s="667"/>
      <c r="I61" s="667"/>
    </row>
    <row r="62" spans="1:9">
      <c r="A62" s="666" t="s">
        <v>14</v>
      </c>
      <c r="B62" s="648" t="s">
        <v>262</v>
      </c>
      <c r="C62" s="649" t="s">
        <v>12</v>
      </c>
      <c r="D62" s="650" t="s">
        <v>263</v>
      </c>
      <c r="E62" s="649" t="s">
        <v>12</v>
      </c>
      <c r="F62" s="650" t="s">
        <v>264</v>
      </c>
      <c r="G62" s="649" t="s">
        <v>12</v>
      </c>
      <c r="H62" s="650" t="s">
        <v>265</v>
      </c>
      <c r="I62" s="649" t="s">
        <v>12</v>
      </c>
    </row>
    <row r="63" spans="1:9">
      <c r="A63" s="668"/>
      <c r="B63" s="651"/>
      <c r="C63" s="652"/>
      <c r="D63" s="653"/>
      <c r="E63" s="652"/>
      <c r="F63" s="653"/>
      <c r="G63" s="652"/>
      <c r="H63" s="653"/>
      <c r="I63" s="652"/>
    </row>
    <row r="64" spans="1:9" s="669" customFormat="1">
      <c r="A64" s="554" t="s">
        <v>14</v>
      </c>
      <c r="B64" s="406">
        <v>1465753938.76</v>
      </c>
      <c r="C64" s="654">
        <v>32.507794452733648</v>
      </c>
      <c r="D64" s="406">
        <v>3596076409.9699998</v>
      </c>
      <c r="E64" s="654">
        <v>60.668089608564912</v>
      </c>
      <c r="F64" s="406">
        <v>1280352596.48</v>
      </c>
      <c r="G64" s="654">
        <v>48.233878508380961</v>
      </c>
      <c r="H64" s="406">
        <v>6342182945.21</v>
      </c>
      <c r="I64" s="654">
        <v>48.447421291473567</v>
      </c>
    </row>
    <row r="65" spans="1:9" s="438" customFormat="1">
      <c r="A65" s="656"/>
      <c r="B65" s="657"/>
      <c r="C65" s="655"/>
      <c r="D65" s="657"/>
      <c r="E65" s="655"/>
      <c r="F65" s="657"/>
      <c r="G65" s="655"/>
      <c r="H65" s="657"/>
      <c r="I65" s="655"/>
    </row>
    <row r="66" spans="1:9" ht="22.5">
      <c r="A66" s="633" t="s">
        <v>329</v>
      </c>
      <c r="B66" s="670">
        <v>288587870.70999998</v>
      </c>
      <c r="C66" s="671">
        <f>B66/B64*100</f>
        <v>19.688698292302721</v>
      </c>
      <c r="D66" s="670">
        <v>53756594.270000003</v>
      </c>
      <c r="E66" s="671">
        <f>D66/D64*100</f>
        <v>1.4948679655682975</v>
      </c>
      <c r="F66" s="670">
        <v>372757525.30000001</v>
      </c>
      <c r="G66" s="671">
        <f>F66/F64*100</f>
        <v>29.11366184009006</v>
      </c>
      <c r="H66" s="670">
        <v>715101990.27999997</v>
      </c>
      <c r="I66" s="671">
        <f>H66/H64*100</f>
        <v>11.275328959409602</v>
      </c>
    </row>
    <row r="67" spans="1:9">
      <c r="A67" s="633" t="s">
        <v>345</v>
      </c>
      <c r="B67" s="670">
        <v>643522454.82000005</v>
      </c>
      <c r="C67" s="671">
        <f>B67/B64*100</f>
        <v>43.903853013992773</v>
      </c>
      <c r="D67" s="670">
        <v>2749346857.6300001</v>
      </c>
      <c r="E67" s="671">
        <f>D67/D64*100</f>
        <v>76.454072277427954</v>
      </c>
      <c r="F67" s="670">
        <v>750442228.90999997</v>
      </c>
      <c r="G67" s="671">
        <f>F67/F64*100</f>
        <v>58.612153478123744</v>
      </c>
      <c r="H67" s="670">
        <v>4143311541.3600001</v>
      </c>
      <c r="I67" s="671">
        <f>H67/H64*100</f>
        <v>65.329423278293788</v>
      </c>
    </row>
    <row r="68" spans="1:9">
      <c r="A68" s="633" t="s">
        <v>330</v>
      </c>
      <c r="B68" s="670">
        <v>339317152.93000001</v>
      </c>
      <c r="C68" s="671">
        <f>B68/B64*100</f>
        <v>23.149666799944328</v>
      </c>
      <c r="D68" s="670">
        <v>1703499.07</v>
      </c>
      <c r="E68" s="671">
        <f>D68/D64*100</f>
        <v>4.737104765841757E-2</v>
      </c>
      <c r="F68" s="670">
        <v>66909046.850000001</v>
      </c>
      <c r="G68" s="671">
        <f>F68/F64*100</f>
        <v>5.2258297467392349</v>
      </c>
      <c r="H68" s="670">
        <v>407929698.85000002</v>
      </c>
      <c r="I68" s="671">
        <f>H68/H64*100</f>
        <v>6.4320077546500487</v>
      </c>
    </row>
    <row r="69" spans="1:9">
      <c r="A69" s="633" t="s">
        <v>332</v>
      </c>
      <c r="B69" s="670">
        <v>129372197.95</v>
      </c>
      <c r="C69" s="671">
        <f>B69/B64*100</f>
        <v>8.8263244279218132</v>
      </c>
      <c r="D69" s="670">
        <v>791269459</v>
      </c>
      <c r="E69" s="671">
        <f>D69/D64*100</f>
        <v>22.003688709345337</v>
      </c>
      <c r="F69" s="670">
        <v>85824469.859999999</v>
      </c>
      <c r="G69" s="671">
        <f>F69/F64*100</f>
        <v>6.7031902068189888</v>
      </c>
      <c r="H69" s="670">
        <v>1006466126.8099999</v>
      </c>
      <c r="I69" s="671">
        <f>H69/H64*100</f>
        <v>15.869396002998368</v>
      </c>
    </row>
    <row r="70" spans="1:9" ht="22.5">
      <c r="A70" s="633" t="s">
        <v>333</v>
      </c>
      <c r="B70" s="670">
        <v>61025822.340000004</v>
      </c>
      <c r="C70" s="671">
        <f>B70/B64*100</f>
        <v>4.1634424937398897</v>
      </c>
      <c r="D70" s="670">
        <v>0</v>
      </c>
      <c r="E70" s="671">
        <f>D70/D64*100</f>
        <v>0</v>
      </c>
      <c r="F70" s="670">
        <v>4419325.5599999996</v>
      </c>
      <c r="G70" s="671">
        <f>F70/F64*100</f>
        <v>0.34516472822797389</v>
      </c>
      <c r="H70" s="670">
        <v>65445147.899999999</v>
      </c>
      <c r="I70" s="671">
        <f>H70/H64*100</f>
        <v>1.0319025557190546</v>
      </c>
    </row>
    <row r="71" spans="1:9" ht="22.5">
      <c r="A71" s="633" t="s">
        <v>334</v>
      </c>
      <c r="B71" s="670">
        <v>1671969.44</v>
      </c>
      <c r="C71" s="671">
        <f>B71/B64*100</f>
        <v>0.11406890309395684</v>
      </c>
      <c r="D71" s="670">
        <v>0</v>
      </c>
      <c r="E71" s="671">
        <f>D71/D64*100</f>
        <v>0</v>
      </c>
      <c r="F71" s="670">
        <v>0</v>
      </c>
      <c r="G71" s="671">
        <f>F71/F64*100</f>
        <v>0</v>
      </c>
      <c r="H71" s="670">
        <v>1671969.44</v>
      </c>
      <c r="I71" s="671">
        <f>H71/H64*100</f>
        <v>2.6362680711737786E-2</v>
      </c>
    </row>
    <row r="72" spans="1:9">
      <c r="A72" s="633" t="s">
        <v>335</v>
      </c>
      <c r="B72" s="670">
        <v>2256470.5699999998</v>
      </c>
      <c r="C72" s="671">
        <f>B72/B64*100</f>
        <v>0.15394606900452412</v>
      </c>
      <c r="D72" s="670">
        <v>0</v>
      </c>
      <c r="E72" s="671">
        <f>D72/D64*100</f>
        <v>0</v>
      </c>
      <c r="F72" s="670">
        <v>0</v>
      </c>
      <c r="G72" s="671">
        <f>F72/F64*100</f>
        <v>0</v>
      </c>
      <c r="H72" s="670">
        <v>2256470.5699999998</v>
      </c>
      <c r="I72" s="671">
        <f>H72/H64*100</f>
        <v>3.5578768217404112E-2</v>
      </c>
    </row>
    <row r="73" spans="1:9">
      <c r="A73" s="636"/>
      <c r="B73" s="672"/>
      <c r="C73" s="673"/>
      <c r="D73" s="672"/>
      <c r="E73" s="673"/>
      <c r="F73" s="672"/>
      <c r="G73" s="673"/>
      <c r="H73" s="672"/>
      <c r="I73" s="673"/>
    </row>
    <row r="74" spans="1:9">
      <c r="A74" s="674"/>
      <c r="B74" s="675"/>
      <c r="C74" s="676"/>
      <c r="D74" s="675"/>
      <c r="E74" s="676"/>
      <c r="F74" s="675"/>
      <c r="G74" s="676"/>
      <c r="H74" s="675"/>
      <c r="I74" s="676"/>
    </row>
    <row r="75" spans="1:9">
      <c r="A75" s="674"/>
      <c r="B75" s="675"/>
      <c r="C75" s="676"/>
      <c r="D75" s="675"/>
      <c r="E75" s="676"/>
      <c r="F75" s="675"/>
      <c r="G75" s="676"/>
      <c r="H75" s="675"/>
      <c r="I75" s="676"/>
    </row>
    <row r="76" spans="1:9">
      <c r="A76" s="662" t="s">
        <v>234</v>
      </c>
      <c r="B76" s="662"/>
      <c r="C76" s="662"/>
      <c r="D76" s="662"/>
      <c r="E76" s="662"/>
      <c r="F76" s="662"/>
      <c r="G76" s="662"/>
      <c r="H76" s="662"/>
      <c r="I76" s="515"/>
    </row>
    <row r="77" spans="1:9">
      <c r="A77" s="662" t="s">
        <v>255</v>
      </c>
      <c r="B77" s="662"/>
      <c r="C77" s="662"/>
      <c r="D77" s="662"/>
      <c r="E77" s="662"/>
      <c r="F77" s="662"/>
      <c r="G77" s="662"/>
      <c r="H77" s="662"/>
      <c r="I77" s="515"/>
    </row>
    <row r="78" spans="1:9">
      <c r="A78" s="662" t="s">
        <v>346</v>
      </c>
      <c r="B78" s="662"/>
      <c r="C78" s="662"/>
      <c r="D78" s="662"/>
      <c r="E78" s="662"/>
      <c r="F78" s="662"/>
      <c r="G78" s="662"/>
      <c r="H78" s="662"/>
      <c r="I78" s="515"/>
    </row>
    <row r="79" spans="1:9">
      <c r="A79" s="662" t="s">
        <v>237</v>
      </c>
      <c r="B79" s="662"/>
      <c r="C79" s="662"/>
      <c r="D79" s="662"/>
      <c r="E79" s="662"/>
      <c r="F79" s="662"/>
      <c r="G79" s="662"/>
      <c r="H79" s="662"/>
      <c r="I79" s="515"/>
    </row>
    <row r="80" spans="1:9">
      <c r="H80" s="665"/>
      <c r="I80" s="665"/>
    </row>
    <row r="81" spans="1:9" ht="15" customHeight="1">
      <c r="A81" s="666" t="s">
        <v>309</v>
      </c>
      <c r="B81" s="667">
        <v>2016</v>
      </c>
      <c r="C81" s="667"/>
      <c r="D81" s="667"/>
      <c r="E81" s="667"/>
      <c r="F81" s="667"/>
      <c r="G81" s="667"/>
      <c r="H81" s="667"/>
      <c r="I81" s="667"/>
    </row>
    <row r="82" spans="1:9">
      <c r="A82" s="666"/>
      <c r="B82" s="648" t="s">
        <v>262</v>
      </c>
      <c r="C82" s="649" t="s">
        <v>12</v>
      </c>
      <c r="D82" s="650" t="s">
        <v>263</v>
      </c>
      <c r="E82" s="649" t="s">
        <v>12</v>
      </c>
      <c r="F82" s="650" t="s">
        <v>264</v>
      </c>
      <c r="G82" s="649" t="s">
        <v>12</v>
      </c>
      <c r="H82" s="650" t="s">
        <v>265</v>
      </c>
      <c r="I82" s="649" t="s">
        <v>12</v>
      </c>
    </row>
    <row r="83" spans="1:9">
      <c r="A83" s="668"/>
      <c r="B83" s="651"/>
      <c r="C83" s="652"/>
      <c r="D83" s="653"/>
      <c r="E83" s="652"/>
      <c r="F83" s="653"/>
      <c r="G83" s="652"/>
      <c r="H83" s="653"/>
      <c r="I83" s="652"/>
    </row>
    <row r="84" spans="1:9" s="669" customFormat="1">
      <c r="A84" s="554" t="s">
        <v>14</v>
      </c>
      <c r="B84" s="406">
        <v>941658875.85000002</v>
      </c>
      <c r="C84" s="654">
        <v>20.88430559267033</v>
      </c>
      <c r="D84" s="406">
        <v>213568894.50999999</v>
      </c>
      <c r="E84" s="654">
        <v>3.603042692255507</v>
      </c>
      <c r="F84" s="406">
        <v>23249804.030000001</v>
      </c>
      <c r="G84" s="654">
        <v>0.87587452550942968</v>
      </c>
      <c r="H84" s="406">
        <v>1178477574.3900001</v>
      </c>
      <c r="I84" s="677">
        <v>9.0022946392846031</v>
      </c>
    </row>
    <row r="85" spans="1:9" s="438" customFormat="1">
      <c r="A85" s="656"/>
      <c r="B85" s="657"/>
      <c r="C85" s="655"/>
      <c r="D85" s="657"/>
      <c r="E85" s="655"/>
      <c r="F85" s="657"/>
      <c r="G85" s="655"/>
      <c r="H85" s="657"/>
      <c r="I85" s="655"/>
    </row>
    <row r="86" spans="1:9" ht="22.5">
      <c r="A86" s="633" t="s">
        <v>337</v>
      </c>
      <c r="B86" s="670">
        <v>30974436.739999998</v>
      </c>
      <c r="C86" s="671">
        <f>B86/B84*100</f>
        <v>3.2893479299539909</v>
      </c>
      <c r="D86" s="670">
        <v>0</v>
      </c>
      <c r="E86" s="671">
        <f>D86/D84*100</f>
        <v>0</v>
      </c>
      <c r="F86" s="670">
        <v>3530371.83</v>
      </c>
      <c r="G86" s="671">
        <f>F86/F84*100</f>
        <v>15.184522955310259</v>
      </c>
      <c r="H86" s="670">
        <v>34504808.57</v>
      </c>
      <c r="I86" s="671">
        <f>H86/H84*100</f>
        <v>2.9279138882095634</v>
      </c>
    </row>
    <row r="87" spans="1:9" ht="22.5">
      <c r="A87" s="633" t="s">
        <v>338</v>
      </c>
      <c r="B87" s="670">
        <v>530979260.80000001</v>
      </c>
      <c r="C87" s="671">
        <f>B87/B84*100</f>
        <v>56.387644657488636</v>
      </c>
      <c r="D87" s="670">
        <v>213389342.12</v>
      </c>
      <c r="E87" s="671">
        <f>D87/D84*100</f>
        <v>99.915927649289969</v>
      </c>
      <c r="F87" s="670">
        <v>1719432.2</v>
      </c>
      <c r="G87" s="671">
        <f>F87/F84*100</f>
        <v>7.3954696468897501</v>
      </c>
      <c r="H87" s="670">
        <v>746088035.12</v>
      </c>
      <c r="I87" s="671">
        <f>H87/H84*100</f>
        <v>63.309480921279956</v>
      </c>
    </row>
    <row r="88" spans="1:9">
      <c r="A88" s="633" t="s">
        <v>339</v>
      </c>
      <c r="B88" s="670">
        <v>254330311.25999999</v>
      </c>
      <c r="C88" s="671">
        <f>B88/B84*100</f>
        <v>27.008752084498283</v>
      </c>
      <c r="D88" s="670">
        <v>0</v>
      </c>
      <c r="E88" s="671">
        <f>D88/D84*100</f>
        <v>0</v>
      </c>
      <c r="F88" s="670">
        <v>0</v>
      </c>
      <c r="G88" s="671">
        <f>F88/F84*100</f>
        <v>0</v>
      </c>
      <c r="H88" s="670">
        <v>254330311.25999999</v>
      </c>
      <c r="I88" s="671">
        <f>H88/H84*100</f>
        <v>21.581260160308581</v>
      </c>
    </row>
    <row r="89" spans="1:9" ht="22.5">
      <c r="A89" s="633" t="s">
        <v>340</v>
      </c>
      <c r="B89" s="670">
        <v>100829175.59999999</v>
      </c>
      <c r="C89" s="671">
        <f>B89/B84*100</f>
        <v>10.707611661280767</v>
      </c>
      <c r="D89" s="670">
        <v>0</v>
      </c>
      <c r="E89" s="671">
        <f>D89/D84*100</f>
        <v>0</v>
      </c>
      <c r="F89" s="670">
        <v>0</v>
      </c>
      <c r="G89" s="671">
        <f>F89/F84*100</f>
        <v>0</v>
      </c>
      <c r="H89" s="670">
        <v>100829175.59999999</v>
      </c>
      <c r="I89" s="671">
        <f>H89/H84*100</f>
        <v>8.5558841161819199</v>
      </c>
    </row>
    <row r="90" spans="1:9">
      <c r="A90" s="633" t="s">
        <v>342</v>
      </c>
      <c r="B90" s="670">
        <v>24545691.449999999</v>
      </c>
      <c r="C90" s="671">
        <f>B90/B84*100</f>
        <v>2.6066436667783255</v>
      </c>
      <c r="D90" s="670">
        <v>179552.39</v>
      </c>
      <c r="E90" s="671">
        <f>D90/D84*100</f>
        <v>8.407235071003881E-2</v>
      </c>
      <c r="F90" s="670">
        <v>18000000</v>
      </c>
      <c r="G90" s="671">
        <f>F90/F84*100</f>
        <v>77.420007397799978</v>
      </c>
      <c r="H90" s="670">
        <v>42725243.840000004</v>
      </c>
      <c r="I90" s="671">
        <f>H90/H84*100</f>
        <v>3.6254609140199645</v>
      </c>
    </row>
    <row r="91" spans="1:9">
      <c r="A91" s="636"/>
      <c r="B91" s="672"/>
      <c r="C91" s="673"/>
      <c r="D91" s="672"/>
      <c r="E91" s="673"/>
      <c r="F91" s="672"/>
      <c r="G91" s="673"/>
      <c r="H91" s="672"/>
      <c r="I91" s="673"/>
    </row>
    <row r="92" spans="1:9">
      <c r="A92" s="674"/>
      <c r="B92" s="675"/>
      <c r="C92" s="676"/>
      <c r="D92" s="675"/>
      <c r="E92" s="676"/>
      <c r="F92" s="675"/>
      <c r="G92" s="676"/>
      <c r="H92" s="675"/>
      <c r="I92" s="676"/>
    </row>
  </sheetData>
  <mergeCells count="30">
    <mergeCell ref="A76:H76"/>
    <mergeCell ref="A77:H77"/>
    <mergeCell ref="A78:H78"/>
    <mergeCell ref="A79:H79"/>
    <mergeCell ref="A81:A82"/>
    <mergeCell ref="B81:I81"/>
    <mergeCell ref="A56:H56"/>
    <mergeCell ref="A57:H57"/>
    <mergeCell ref="A58:H58"/>
    <mergeCell ref="A59:H59"/>
    <mergeCell ref="A61:A62"/>
    <mergeCell ref="B61:I61"/>
    <mergeCell ref="A36:H36"/>
    <mergeCell ref="A37:H37"/>
    <mergeCell ref="A38:H38"/>
    <mergeCell ref="A39:H39"/>
    <mergeCell ref="A41:A42"/>
    <mergeCell ref="B41:I41"/>
    <mergeCell ref="A16:H16"/>
    <mergeCell ref="A17:H17"/>
    <mergeCell ref="A18:H18"/>
    <mergeCell ref="A19:H19"/>
    <mergeCell ref="A21:A22"/>
    <mergeCell ref="B21:I21"/>
    <mergeCell ref="A1:H1"/>
    <mergeCell ref="A2:H2"/>
    <mergeCell ref="A3:H3"/>
    <mergeCell ref="A4:H4"/>
    <mergeCell ref="A6:A7"/>
    <mergeCell ref="B6:I6"/>
  </mergeCells>
  <pageMargins left="0.19719757252565651" right="0.19719757252565651" top="0.39370078740157477" bottom="0.19719757252565651" header="1.1126239316962329E-308" footer="0.19719757252565651"/>
  <pageSetup orientation="portrait" errors="NA" r:id="rId1"/>
  <headerFooter alignWithMargins="0"/>
  <rowBreaks count="4" manualBreakCount="4">
    <brk id="15" max="16383" man="1"/>
    <brk id="35" max="16383" man="1"/>
    <brk id="55" max="16383" man="1"/>
    <brk id="7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HY229"/>
  <sheetViews>
    <sheetView showGridLines="0" zoomScaleNormal="100" zoomScaleSheetLayoutView="100" workbookViewId="0">
      <selection activeCell="F1" sqref="F1"/>
    </sheetView>
  </sheetViews>
  <sheetFormatPr baseColWidth="10" defaultRowHeight="11.25"/>
  <cols>
    <col min="1" max="1" width="38.7109375" style="438" customWidth="1"/>
    <col min="2" max="4" width="14.7109375" style="438" customWidth="1"/>
    <col min="5" max="5" width="15" style="711" customWidth="1"/>
    <col min="6" max="6" width="7" style="678" bestFit="1" customWidth="1"/>
    <col min="7" max="16384" width="11.42578125" style="438"/>
  </cols>
  <sheetData>
    <row r="1" spans="1:233">
      <c r="A1" s="642" t="s">
        <v>234</v>
      </c>
      <c r="B1" s="642"/>
      <c r="C1" s="642"/>
      <c r="D1" s="642"/>
      <c r="E1" s="642"/>
    </row>
    <row r="2" spans="1:233">
      <c r="A2" s="642" t="s">
        <v>235</v>
      </c>
      <c r="B2" s="642"/>
      <c r="C2" s="642"/>
      <c r="D2" s="642"/>
      <c r="E2" s="642"/>
      <c r="G2" s="679"/>
      <c r="H2" s="642"/>
      <c r="I2" s="642"/>
      <c r="J2" s="642"/>
      <c r="K2" s="642"/>
      <c r="L2" s="642"/>
      <c r="M2" s="642"/>
      <c r="N2" s="642"/>
      <c r="O2" s="642"/>
      <c r="P2" s="642"/>
      <c r="Q2" s="642"/>
      <c r="R2" s="642"/>
      <c r="S2" s="642"/>
      <c r="T2" s="642"/>
      <c r="U2" s="642"/>
      <c r="V2" s="642"/>
      <c r="W2" s="642"/>
      <c r="X2" s="642"/>
      <c r="Y2" s="642"/>
      <c r="Z2" s="642"/>
      <c r="AA2" s="642"/>
      <c r="AB2" s="642"/>
      <c r="AC2" s="642"/>
      <c r="AD2" s="642"/>
      <c r="AE2" s="642"/>
      <c r="AF2" s="642"/>
      <c r="AG2" s="642"/>
      <c r="AH2" s="642"/>
      <c r="AI2" s="642"/>
      <c r="AJ2" s="642"/>
      <c r="AK2" s="642"/>
      <c r="AL2" s="642"/>
      <c r="AM2" s="642"/>
      <c r="AN2" s="642"/>
      <c r="AO2" s="642"/>
      <c r="AP2" s="642"/>
      <c r="AQ2" s="642"/>
      <c r="AR2" s="642"/>
      <c r="AS2" s="642"/>
      <c r="AT2" s="642"/>
      <c r="AU2" s="642"/>
      <c r="AV2" s="642"/>
      <c r="AW2" s="642"/>
      <c r="AX2" s="642"/>
      <c r="AY2" s="642"/>
      <c r="AZ2" s="642"/>
      <c r="BA2" s="642"/>
      <c r="BB2" s="642"/>
      <c r="BC2" s="642"/>
      <c r="BD2" s="642"/>
      <c r="BE2" s="642"/>
      <c r="BF2" s="642"/>
      <c r="BG2" s="642"/>
      <c r="BH2" s="642"/>
      <c r="BI2" s="642"/>
      <c r="BJ2" s="642"/>
      <c r="BK2" s="642"/>
      <c r="BL2" s="642"/>
      <c r="BM2" s="642"/>
      <c r="BN2" s="642"/>
      <c r="BO2" s="642"/>
      <c r="BP2" s="642"/>
      <c r="BQ2" s="642"/>
      <c r="BR2" s="642"/>
      <c r="BS2" s="642"/>
      <c r="BT2" s="642"/>
      <c r="BU2" s="642"/>
      <c r="BV2" s="642"/>
      <c r="BW2" s="642"/>
      <c r="BX2" s="642"/>
      <c r="BY2" s="642"/>
      <c r="BZ2" s="642"/>
      <c r="CA2" s="642"/>
      <c r="CB2" s="642"/>
      <c r="CC2" s="642"/>
      <c r="CD2" s="642"/>
      <c r="CE2" s="642"/>
      <c r="CF2" s="642"/>
      <c r="CG2" s="642"/>
      <c r="CH2" s="642"/>
      <c r="CI2" s="642"/>
      <c r="CJ2" s="642"/>
      <c r="CK2" s="642"/>
      <c r="CL2" s="642"/>
      <c r="CM2" s="642"/>
      <c r="CN2" s="642"/>
      <c r="CO2" s="642"/>
      <c r="CP2" s="642"/>
      <c r="CQ2" s="642"/>
      <c r="CR2" s="642"/>
      <c r="CS2" s="642"/>
      <c r="CT2" s="642"/>
      <c r="CU2" s="642"/>
      <c r="CV2" s="642"/>
      <c r="CW2" s="642"/>
      <c r="CX2" s="642"/>
      <c r="CY2" s="642"/>
      <c r="CZ2" s="642"/>
      <c r="DA2" s="642"/>
      <c r="DB2" s="642"/>
      <c r="DC2" s="642"/>
      <c r="DD2" s="642"/>
      <c r="DE2" s="642"/>
      <c r="DF2" s="642"/>
      <c r="DG2" s="642"/>
      <c r="DH2" s="642"/>
      <c r="DI2" s="642"/>
      <c r="DJ2" s="642"/>
      <c r="DK2" s="642"/>
      <c r="DL2" s="642"/>
      <c r="DM2" s="642"/>
      <c r="DN2" s="642"/>
      <c r="DO2" s="642"/>
      <c r="DP2" s="642"/>
      <c r="DQ2" s="642"/>
      <c r="DR2" s="642"/>
      <c r="DS2" s="642"/>
      <c r="DT2" s="642"/>
      <c r="DU2" s="642"/>
      <c r="DV2" s="642"/>
      <c r="DW2" s="642"/>
      <c r="DX2" s="642"/>
      <c r="DY2" s="642"/>
      <c r="DZ2" s="642"/>
      <c r="EA2" s="642"/>
      <c r="EB2" s="642"/>
      <c r="EC2" s="642"/>
      <c r="ED2" s="642"/>
      <c r="EE2" s="642"/>
      <c r="EF2" s="642"/>
      <c r="EG2" s="642"/>
      <c r="EH2" s="642"/>
      <c r="EI2" s="642"/>
      <c r="EJ2" s="642"/>
      <c r="EK2" s="642"/>
      <c r="EL2" s="642"/>
      <c r="EM2" s="642"/>
      <c r="EN2" s="642"/>
      <c r="EO2" s="642"/>
      <c r="EP2" s="642"/>
      <c r="EQ2" s="642"/>
      <c r="ER2" s="642"/>
      <c r="ES2" s="642"/>
      <c r="ET2" s="642"/>
      <c r="EU2" s="642"/>
      <c r="EV2" s="642"/>
      <c r="EW2" s="642"/>
      <c r="EX2" s="642"/>
      <c r="EY2" s="642"/>
      <c r="EZ2" s="642"/>
      <c r="FA2" s="642"/>
      <c r="FB2" s="642"/>
      <c r="FC2" s="642"/>
      <c r="FD2" s="642"/>
      <c r="FE2" s="642"/>
      <c r="FF2" s="642"/>
      <c r="FG2" s="642"/>
      <c r="FH2" s="642"/>
      <c r="FI2" s="642"/>
      <c r="FJ2" s="642"/>
      <c r="FK2" s="642"/>
      <c r="FL2" s="642"/>
      <c r="FM2" s="642"/>
      <c r="FN2" s="642"/>
      <c r="FO2" s="642"/>
      <c r="FP2" s="642"/>
      <c r="FQ2" s="642"/>
      <c r="FR2" s="642"/>
      <c r="FS2" s="642"/>
      <c r="FT2" s="642"/>
      <c r="FU2" s="642"/>
      <c r="FV2" s="642"/>
      <c r="FW2" s="642"/>
      <c r="FX2" s="642"/>
      <c r="FY2" s="642"/>
      <c r="FZ2" s="642"/>
      <c r="GA2" s="642"/>
      <c r="GB2" s="642"/>
      <c r="GC2" s="642"/>
      <c r="GD2" s="642"/>
      <c r="GE2" s="642"/>
      <c r="GF2" s="642"/>
      <c r="GG2" s="642"/>
      <c r="GH2" s="642"/>
      <c r="GI2" s="642"/>
      <c r="GJ2" s="642"/>
      <c r="GK2" s="642"/>
      <c r="GL2" s="642"/>
      <c r="GM2" s="642"/>
      <c r="GN2" s="642"/>
      <c r="GO2" s="642"/>
      <c r="GP2" s="642"/>
      <c r="GQ2" s="642"/>
      <c r="GR2" s="642"/>
      <c r="GS2" s="642"/>
      <c r="GT2" s="642"/>
      <c r="GU2" s="642"/>
      <c r="GV2" s="642"/>
      <c r="GW2" s="642"/>
      <c r="GX2" s="642"/>
      <c r="GY2" s="642"/>
      <c r="GZ2" s="642"/>
      <c r="HA2" s="642"/>
      <c r="HB2" s="642"/>
      <c r="HC2" s="642"/>
      <c r="HD2" s="642"/>
      <c r="HE2" s="642"/>
      <c r="HF2" s="642"/>
      <c r="HG2" s="642"/>
      <c r="HH2" s="642"/>
      <c r="HI2" s="642"/>
      <c r="HJ2" s="642"/>
      <c r="HK2" s="642"/>
      <c r="HL2" s="642"/>
      <c r="HM2" s="642"/>
      <c r="HN2" s="642"/>
      <c r="HO2" s="642"/>
      <c r="HP2" s="642"/>
      <c r="HQ2" s="642"/>
      <c r="HR2" s="642"/>
      <c r="HS2" s="642"/>
      <c r="HT2" s="642"/>
      <c r="HU2" s="642"/>
      <c r="HV2" s="642"/>
      <c r="HW2" s="642"/>
      <c r="HX2" s="642"/>
      <c r="HY2" s="679"/>
    </row>
    <row r="3" spans="1:233">
      <c r="A3" s="642" t="s">
        <v>347</v>
      </c>
      <c r="B3" s="642"/>
      <c r="C3" s="642"/>
      <c r="D3" s="642"/>
      <c r="E3" s="642"/>
      <c r="G3" s="679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42"/>
      <c r="AC3" s="642"/>
      <c r="AD3" s="642"/>
      <c r="AE3" s="642"/>
      <c r="AF3" s="642"/>
      <c r="AG3" s="642"/>
      <c r="AH3" s="642"/>
      <c r="AI3" s="642"/>
      <c r="AJ3" s="642"/>
      <c r="AK3" s="642"/>
      <c r="AL3" s="642"/>
      <c r="AM3" s="642"/>
      <c r="AN3" s="642"/>
      <c r="AO3" s="642"/>
      <c r="AP3" s="642"/>
      <c r="AQ3" s="642"/>
      <c r="AR3" s="642"/>
      <c r="AS3" s="642"/>
      <c r="AT3" s="642"/>
      <c r="AU3" s="642"/>
      <c r="AV3" s="642"/>
      <c r="AW3" s="642"/>
      <c r="AX3" s="642"/>
      <c r="AY3" s="642"/>
      <c r="AZ3" s="642"/>
      <c r="BA3" s="642"/>
      <c r="BB3" s="642"/>
      <c r="BC3" s="642"/>
      <c r="BD3" s="642"/>
      <c r="BE3" s="642"/>
      <c r="BF3" s="642"/>
      <c r="BG3" s="642"/>
      <c r="BH3" s="642"/>
      <c r="BI3" s="642"/>
      <c r="BJ3" s="642"/>
      <c r="BK3" s="642"/>
      <c r="BL3" s="642"/>
      <c r="BM3" s="642"/>
      <c r="BN3" s="642"/>
      <c r="BO3" s="642"/>
      <c r="BP3" s="642"/>
      <c r="BQ3" s="642"/>
      <c r="BR3" s="642"/>
      <c r="BS3" s="642"/>
      <c r="BT3" s="642"/>
      <c r="BU3" s="642"/>
      <c r="BV3" s="642"/>
      <c r="BW3" s="642"/>
      <c r="BX3" s="642"/>
      <c r="BY3" s="642"/>
      <c r="BZ3" s="642"/>
      <c r="CA3" s="642"/>
      <c r="CB3" s="642"/>
      <c r="CC3" s="642"/>
      <c r="CD3" s="642"/>
      <c r="CE3" s="642"/>
      <c r="CF3" s="642"/>
      <c r="CG3" s="642"/>
      <c r="CH3" s="642"/>
      <c r="CI3" s="642"/>
      <c r="CJ3" s="642"/>
      <c r="CK3" s="642"/>
      <c r="CL3" s="642"/>
      <c r="CM3" s="642"/>
      <c r="CN3" s="642"/>
      <c r="CO3" s="642"/>
      <c r="CP3" s="642"/>
      <c r="CQ3" s="642"/>
      <c r="CR3" s="642"/>
      <c r="CS3" s="642"/>
      <c r="CT3" s="642"/>
      <c r="CU3" s="642"/>
      <c r="CV3" s="642"/>
      <c r="CW3" s="642"/>
      <c r="CX3" s="642"/>
      <c r="CY3" s="642"/>
      <c r="CZ3" s="642"/>
      <c r="DA3" s="642"/>
      <c r="DB3" s="642"/>
      <c r="DC3" s="642"/>
      <c r="DD3" s="642"/>
      <c r="DE3" s="642"/>
      <c r="DF3" s="642"/>
      <c r="DG3" s="642"/>
      <c r="DH3" s="642"/>
      <c r="DI3" s="642"/>
      <c r="DJ3" s="642"/>
      <c r="DK3" s="642"/>
      <c r="DL3" s="642"/>
      <c r="DM3" s="642"/>
      <c r="DN3" s="642"/>
      <c r="DO3" s="642"/>
      <c r="DP3" s="642"/>
      <c r="DQ3" s="642"/>
      <c r="DR3" s="642"/>
      <c r="DS3" s="642"/>
      <c r="DT3" s="642"/>
      <c r="DU3" s="642"/>
      <c r="DV3" s="642"/>
      <c r="DW3" s="642"/>
      <c r="DX3" s="642"/>
      <c r="DY3" s="642"/>
      <c r="DZ3" s="642"/>
      <c r="EA3" s="642"/>
      <c r="EB3" s="642"/>
      <c r="EC3" s="642"/>
      <c r="ED3" s="642"/>
      <c r="EE3" s="642"/>
      <c r="EF3" s="642"/>
      <c r="EG3" s="642"/>
      <c r="EH3" s="642"/>
      <c r="EI3" s="642"/>
      <c r="EJ3" s="642"/>
      <c r="EK3" s="642"/>
      <c r="EL3" s="642"/>
      <c r="EM3" s="642"/>
      <c r="EN3" s="642"/>
      <c r="EO3" s="642"/>
      <c r="EP3" s="642"/>
      <c r="EQ3" s="642"/>
      <c r="ER3" s="642"/>
      <c r="ES3" s="642"/>
      <c r="ET3" s="642"/>
      <c r="EU3" s="642"/>
      <c r="EV3" s="642"/>
      <c r="EW3" s="642"/>
      <c r="EX3" s="642"/>
      <c r="EY3" s="642"/>
      <c r="EZ3" s="642"/>
      <c r="FA3" s="642"/>
      <c r="FB3" s="642"/>
      <c r="FC3" s="642"/>
      <c r="FD3" s="642"/>
      <c r="FE3" s="642"/>
      <c r="FF3" s="642"/>
      <c r="FG3" s="642"/>
      <c r="FH3" s="642"/>
      <c r="FI3" s="642"/>
      <c r="FJ3" s="642"/>
      <c r="FK3" s="642"/>
      <c r="FL3" s="642"/>
      <c r="FM3" s="642"/>
      <c r="FN3" s="642"/>
      <c r="FO3" s="642"/>
      <c r="FP3" s="642"/>
      <c r="FQ3" s="642"/>
      <c r="FR3" s="642"/>
      <c r="FS3" s="642"/>
      <c r="FT3" s="642"/>
      <c r="FU3" s="642"/>
      <c r="FV3" s="642"/>
      <c r="FW3" s="642"/>
      <c r="FX3" s="642"/>
      <c r="FY3" s="642"/>
      <c r="FZ3" s="642"/>
      <c r="GA3" s="642"/>
      <c r="GB3" s="642"/>
      <c r="GC3" s="642"/>
      <c r="GD3" s="642"/>
      <c r="GE3" s="642"/>
      <c r="GF3" s="642"/>
      <c r="GG3" s="642"/>
      <c r="GH3" s="642"/>
      <c r="GI3" s="642"/>
      <c r="GJ3" s="642"/>
      <c r="GK3" s="642"/>
      <c r="GL3" s="642"/>
      <c r="GM3" s="642"/>
      <c r="GN3" s="642"/>
      <c r="GO3" s="642"/>
      <c r="GP3" s="642"/>
      <c r="GQ3" s="642"/>
      <c r="GR3" s="642"/>
      <c r="GS3" s="642"/>
      <c r="GT3" s="642"/>
      <c r="GU3" s="642"/>
      <c r="GV3" s="642"/>
      <c r="GW3" s="642"/>
      <c r="GX3" s="642"/>
      <c r="GY3" s="642"/>
      <c r="GZ3" s="642"/>
      <c r="HA3" s="642"/>
      <c r="HB3" s="642"/>
      <c r="HC3" s="642"/>
      <c r="HD3" s="642"/>
      <c r="HE3" s="642"/>
      <c r="HF3" s="642"/>
      <c r="HG3" s="642"/>
      <c r="HH3" s="642"/>
      <c r="HI3" s="642"/>
      <c r="HJ3" s="642"/>
      <c r="HK3" s="642"/>
      <c r="HL3" s="642"/>
      <c r="HM3" s="642"/>
      <c r="HN3" s="642"/>
      <c r="HO3" s="642"/>
      <c r="HP3" s="642"/>
      <c r="HQ3" s="642"/>
      <c r="HR3" s="642"/>
      <c r="HS3" s="642"/>
      <c r="HT3" s="642"/>
      <c r="HU3" s="642"/>
      <c r="HV3" s="642"/>
      <c r="HW3" s="642"/>
      <c r="HX3" s="642"/>
      <c r="HY3" s="679"/>
    </row>
    <row r="4" spans="1:233">
      <c r="A4" s="642" t="s">
        <v>237</v>
      </c>
      <c r="B4" s="642"/>
      <c r="C4" s="642"/>
      <c r="D4" s="642"/>
      <c r="E4" s="642"/>
      <c r="G4" s="679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42"/>
      <c r="AC4" s="642"/>
      <c r="AD4" s="642"/>
      <c r="AE4" s="642"/>
      <c r="AF4" s="642"/>
      <c r="AG4" s="642"/>
      <c r="AH4" s="642"/>
      <c r="AI4" s="642"/>
      <c r="AJ4" s="642"/>
      <c r="AK4" s="642"/>
      <c r="AL4" s="642"/>
      <c r="AM4" s="642"/>
      <c r="AN4" s="642"/>
      <c r="AO4" s="642"/>
      <c r="AP4" s="642"/>
      <c r="AQ4" s="642"/>
      <c r="AR4" s="642"/>
      <c r="AS4" s="642"/>
      <c r="AT4" s="642"/>
      <c r="AU4" s="642"/>
      <c r="AV4" s="642"/>
      <c r="AW4" s="642"/>
      <c r="AX4" s="642"/>
      <c r="AY4" s="642"/>
      <c r="AZ4" s="642"/>
      <c r="BA4" s="642"/>
      <c r="BB4" s="642"/>
      <c r="BC4" s="642"/>
      <c r="BD4" s="642"/>
      <c r="BE4" s="642"/>
      <c r="BF4" s="642"/>
      <c r="BG4" s="642"/>
      <c r="BH4" s="642"/>
      <c r="BI4" s="642"/>
      <c r="BJ4" s="642"/>
      <c r="BK4" s="642"/>
      <c r="BL4" s="642"/>
      <c r="BM4" s="642"/>
      <c r="BN4" s="642"/>
      <c r="BO4" s="642"/>
      <c r="BP4" s="642"/>
      <c r="BQ4" s="642"/>
      <c r="BR4" s="642"/>
      <c r="BS4" s="642"/>
      <c r="BT4" s="642"/>
      <c r="BU4" s="642"/>
      <c r="BV4" s="642"/>
      <c r="BW4" s="642"/>
      <c r="BX4" s="642"/>
      <c r="BY4" s="642"/>
      <c r="BZ4" s="642"/>
      <c r="CA4" s="642"/>
      <c r="CB4" s="642"/>
      <c r="CC4" s="642"/>
      <c r="CD4" s="642"/>
      <c r="CE4" s="642"/>
      <c r="CF4" s="642"/>
      <c r="CG4" s="642"/>
      <c r="CH4" s="642"/>
      <c r="CI4" s="642"/>
      <c r="CJ4" s="642"/>
      <c r="CK4" s="642"/>
      <c r="CL4" s="642"/>
      <c r="CM4" s="642"/>
      <c r="CN4" s="642"/>
      <c r="CO4" s="642"/>
      <c r="CP4" s="642"/>
      <c r="CQ4" s="642"/>
      <c r="CR4" s="642"/>
      <c r="CS4" s="642"/>
      <c r="CT4" s="642"/>
      <c r="CU4" s="642"/>
      <c r="CV4" s="642"/>
      <c r="CW4" s="642"/>
      <c r="CX4" s="642"/>
      <c r="CY4" s="642"/>
      <c r="CZ4" s="642"/>
      <c r="DA4" s="642"/>
      <c r="DB4" s="642"/>
      <c r="DC4" s="642"/>
      <c r="DD4" s="642"/>
      <c r="DE4" s="642"/>
      <c r="DF4" s="642"/>
      <c r="DG4" s="642"/>
      <c r="DH4" s="642"/>
      <c r="DI4" s="642"/>
      <c r="DJ4" s="642"/>
      <c r="DK4" s="642"/>
      <c r="DL4" s="642"/>
      <c r="DM4" s="642"/>
      <c r="DN4" s="642"/>
      <c r="DO4" s="642"/>
      <c r="DP4" s="642"/>
      <c r="DQ4" s="642"/>
      <c r="DR4" s="642"/>
      <c r="DS4" s="642"/>
      <c r="DT4" s="642"/>
      <c r="DU4" s="642"/>
      <c r="DV4" s="642"/>
      <c r="DW4" s="642"/>
      <c r="DX4" s="642"/>
      <c r="DY4" s="642"/>
      <c r="DZ4" s="642"/>
      <c r="EA4" s="642"/>
      <c r="EB4" s="642"/>
      <c r="EC4" s="642"/>
      <c r="ED4" s="642"/>
      <c r="EE4" s="642"/>
      <c r="EF4" s="642"/>
      <c r="EG4" s="642"/>
      <c r="EH4" s="642"/>
      <c r="EI4" s="642"/>
      <c r="EJ4" s="642"/>
      <c r="EK4" s="642"/>
      <c r="EL4" s="642"/>
      <c r="EM4" s="642"/>
      <c r="EN4" s="642"/>
      <c r="EO4" s="642"/>
      <c r="EP4" s="642"/>
      <c r="EQ4" s="642"/>
      <c r="ER4" s="642"/>
      <c r="ES4" s="642"/>
      <c r="ET4" s="642"/>
      <c r="EU4" s="642"/>
      <c r="EV4" s="642"/>
      <c r="EW4" s="642"/>
      <c r="EX4" s="642"/>
      <c r="EY4" s="642"/>
      <c r="EZ4" s="642"/>
      <c r="FA4" s="642"/>
      <c r="FB4" s="642"/>
      <c r="FC4" s="642"/>
      <c r="FD4" s="642"/>
      <c r="FE4" s="642"/>
      <c r="FF4" s="642"/>
      <c r="FG4" s="642"/>
      <c r="FH4" s="642"/>
      <c r="FI4" s="642"/>
      <c r="FJ4" s="642"/>
      <c r="FK4" s="642"/>
      <c r="FL4" s="642"/>
      <c r="FM4" s="642"/>
      <c r="FN4" s="642"/>
      <c r="FO4" s="642"/>
      <c r="FP4" s="642"/>
      <c r="FQ4" s="642"/>
      <c r="FR4" s="642"/>
      <c r="FS4" s="642"/>
      <c r="FT4" s="642"/>
      <c r="FU4" s="642"/>
      <c r="FV4" s="642"/>
      <c r="FW4" s="642"/>
      <c r="FX4" s="642"/>
      <c r="FY4" s="642"/>
      <c r="FZ4" s="642"/>
      <c r="GA4" s="642"/>
      <c r="GB4" s="642"/>
      <c r="GC4" s="642"/>
      <c r="GD4" s="642"/>
      <c r="GE4" s="642"/>
      <c r="GF4" s="642"/>
      <c r="GG4" s="642"/>
      <c r="GH4" s="642"/>
      <c r="GI4" s="642"/>
      <c r="GJ4" s="642"/>
      <c r="GK4" s="642"/>
      <c r="GL4" s="642"/>
      <c r="GM4" s="642"/>
      <c r="GN4" s="642"/>
      <c r="GO4" s="642"/>
      <c r="GP4" s="642"/>
      <c r="GQ4" s="642"/>
      <c r="GR4" s="642"/>
      <c r="GS4" s="642"/>
      <c r="GT4" s="642"/>
      <c r="GU4" s="642"/>
      <c r="GV4" s="642"/>
      <c r="GW4" s="642"/>
      <c r="GX4" s="642"/>
      <c r="GY4" s="642"/>
      <c r="GZ4" s="642"/>
      <c r="HA4" s="642"/>
      <c r="HB4" s="642"/>
      <c r="HC4" s="642"/>
      <c r="HD4" s="642"/>
      <c r="HE4" s="642"/>
      <c r="HF4" s="642"/>
      <c r="HG4" s="642"/>
      <c r="HH4" s="642"/>
      <c r="HI4" s="642"/>
      <c r="HJ4" s="642"/>
      <c r="HK4" s="642"/>
      <c r="HL4" s="642"/>
      <c r="HM4" s="642"/>
      <c r="HN4" s="642"/>
      <c r="HO4" s="642"/>
      <c r="HP4" s="642"/>
      <c r="HQ4" s="642"/>
      <c r="HR4" s="642"/>
      <c r="HS4" s="642"/>
      <c r="HT4" s="642"/>
      <c r="HU4" s="642"/>
      <c r="HV4" s="642"/>
      <c r="HW4" s="642"/>
      <c r="HX4" s="642"/>
      <c r="HY4" s="679"/>
    </row>
    <row r="6" spans="1:233" s="585" customFormat="1">
      <c r="A6" s="467" t="s">
        <v>309</v>
      </c>
      <c r="B6" s="392">
        <v>2015</v>
      </c>
      <c r="C6" s="393">
        <v>2016</v>
      </c>
      <c r="D6" s="394"/>
      <c r="E6" s="680" t="s">
        <v>238</v>
      </c>
      <c r="F6" s="681"/>
    </row>
    <row r="7" spans="1:233" s="584" customFormat="1" ht="26.25" customHeight="1">
      <c r="A7" s="492"/>
      <c r="B7" s="398" t="s">
        <v>239</v>
      </c>
      <c r="C7" s="399" t="s">
        <v>240</v>
      </c>
      <c r="D7" s="399" t="s">
        <v>239</v>
      </c>
      <c r="E7" s="682" t="s">
        <v>241</v>
      </c>
      <c r="F7" s="682" t="s">
        <v>12</v>
      </c>
    </row>
    <row r="8" spans="1:233" s="584" customFormat="1">
      <c r="A8" s="630"/>
      <c r="B8" s="630"/>
      <c r="C8" s="631"/>
      <c r="D8" s="631"/>
      <c r="E8" s="683"/>
      <c r="F8" s="683"/>
    </row>
    <row r="9" spans="1:233" s="669" customFormat="1">
      <c r="A9" s="684" t="s">
        <v>242</v>
      </c>
      <c r="B9" s="556">
        <v>6194363377.7400007</v>
      </c>
      <c r="C9" s="556">
        <v>23801966915.360001</v>
      </c>
      <c r="D9" s="556">
        <v>13090857626.98</v>
      </c>
      <c r="E9" s="685">
        <f t="shared" ref="E9" si="0">D9-C9</f>
        <v>-10711109288.380001</v>
      </c>
      <c r="F9" s="686">
        <f t="shared" ref="F9" si="1">(D9*100/C9)-100</f>
        <v>-45.000941840095813</v>
      </c>
    </row>
    <row r="10" spans="1:233">
      <c r="A10" s="687"/>
      <c r="B10" s="688"/>
      <c r="C10" s="688"/>
      <c r="D10" s="688"/>
      <c r="E10" s="689"/>
      <c r="F10" s="690"/>
    </row>
    <row r="11" spans="1:233">
      <c r="A11" s="658" t="s">
        <v>348</v>
      </c>
      <c r="B11" s="688">
        <v>6578245701.4899998</v>
      </c>
      <c r="C11" s="688">
        <v>14206016409.6</v>
      </c>
      <c r="D11" s="688">
        <v>6442352150.1300011</v>
      </c>
      <c r="E11" s="689">
        <f t="shared" ref="E11:E17" si="2">D11-C11</f>
        <v>-7763664259.4699993</v>
      </c>
      <c r="F11" s="690">
        <f t="shared" ref="F11:F17" si="3">(D11*100/C11)-100</f>
        <v>-54.650537037417102</v>
      </c>
    </row>
    <row r="12" spans="1:233">
      <c r="A12" s="658" t="s">
        <v>349</v>
      </c>
      <c r="B12" s="688">
        <v>183153139.38</v>
      </c>
      <c r="C12" s="688">
        <v>181630130.43999997</v>
      </c>
      <c r="D12" s="688">
        <v>225891764.72</v>
      </c>
      <c r="E12" s="689">
        <f t="shared" si="2"/>
        <v>44261634.280000031</v>
      </c>
      <c r="F12" s="690">
        <f t="shared" si="3"/>
        <v>24.369103393129748</v>
      </c>
    </row>
    <row r="13" spans="1:233">
      <c r="A13" s="658" t="s">
        <v>350</v>
      </c>
      <c r="B13" s="688">
        <v>150829005.78999999</v>
      </c>
      <c r="C13" s="688">
        <v>192419941.49000004</v>
      </c>
      <c r="D13" s="688">
        <v>196345388.33000001</v>
      </c>
      <c r="E13" s="689">
        <f t="shared" si="2"/>
        <v>3925446.8399999738</v>
      </c>
      <c r="F13" s="690">
        <f t="shared" si="3"/>
        <v>2.0400415931962925</v>
      </c>
    </row>
    <row r="14" spans="1:233">
      <c r="A14" s="658" t="s">
        <v>351</v>
      </c>
      <c r="B14" s="688">
        <v>319738672.54000002</v>
      </c>
      <c r="C14" s="688">
        <v>493942331.67000002</v>
      </c>
      <c r="D14" s="688">
        <v>535749052.33999997</v>
      </c>
      <c r="E14" s="689">
        <f t="shared" si="2"/>
        <v>41806720.669999957</v>
      </c>
      <c r="F14" s="690">
        <f t="shared" si="3"/>
        <v>8.4638869741439322</v>
      </c>
    </row>
    <row r="15" spans="1:233">
      <c r="A15" s="658" t="s">
        <v>352</v>
      </c>
      <c r="B15" s="688">
        <v>2240999381.2499995</v>
      </c>
      <c r="C15" s="688">
        <v>8703640854.8600006</v>
      </c>
      <c r="D15" s="688">
        <v>5667493412.6099997</v>
      </c>
      <c r="E15" s="689">
        <f t="shared" si="2"/>
        <v>-3036147442.250001</v>
      </c>
      <c r="F15" s="690">
        <f t="shared" si="3"/>
        <v>-34.883648037414773</v>
      </c>
    </row>
    <row r="16" spans="1:233">
      <c r="A16" s="658" t="s">
        <v>353</v>
      </c>
      <c r="B16" s="688">
        <v>12366892.189999999</v>
      </c>
      <c r="C16" s="688">
        <v>3784218.35</v>
      </c>
      <c r="D16" s="688">
        <v>3018705.92</v>
      </c>
      <c r="E16" s="689">
        <f t="shared" si="2"/>
        <v>-765512.43000000017</v>
      </c>
      <c r="F16" s="690">
        <f t="shared" si="3"/>
        <v>-20.229076633487608</v>
      </c>
    </row>
    <row r="17" spans="1:233">
      <c r="A17" s="658" t="s">
        <v>354</v>
      </c>
      <c r="B17" s="688">
        <v>17639476.719999999</v>
      </c>
      <c r="C17" s="688">
        <v>20533028.949999999</v>
      </c>
      <c r="D17" s="688">
        <v>20007152.93</v>
      </c>
      <c r="E17" s="689">
        <f t="shared" si="2"/>
        <v>-525876.01999999955</v>
      </c>
      <c r="F17" s="690">
        <f t="shared" si="3"/>
        <v>-2.5611224787173938</v>
      </c>
    </row>
    <row r="18" spans="1:233">
      <c r="A18" s="691"/>
      <c r="B18" s="692"/>
      <c r="C18" s="692"/>
      <c r="D18" s="692"/>
      <c r="E18" s="693"/>
      <c r="F18" s="694"/>
    </row>
    <row r="19" spans="1:233">
      <c r="A19" s="695"/>
      <c r="B19" s="696"/>
      <c r="C19" s="696"/>
      <c r="D19" s="696"/>
      <c r="E19" s="697"/>
    </row>
    <row r="20" spans="1:233">
      <c r="A20" s="695"/>
      <c r="B20" s="698"/>
      <c r="C20" s="698"/>
      <c r="D20" s="698"/>
      <c r="E20" s="697"/>
    </row>
    <row r="21" spans="1:233">
      <c r="A21" s="642" t="s">
        <v>234</v>
      </c>
      <c r="B21" s="642"/>
      <c r="C21" s="642"/>
      <c r="D21" s="642"/>
      <c r="E21" s="642"/>
    </row>
    <row r="22" spans="1:233">
      <c r="A22" s="642" t="s">
        <v>235</v>
      </c>
      <c r="B22" s="642"/>
      <c r="C22" s="642"/>
      <c r="D22" s="642"/>
      <c r="E22" s="642"/>
      <c r="G22" s="679"/>
      <c r="H22" s="642"/>
      <c r="I22" s="642"/>
      <c r="J22" s="642"/>
      <c r="K22" s="642"/>
      <c r="L22" s="642"/>
      <c r="M22" s="642"/>
      <c r="N22" s="642"/>
      <c r="O22" s="642"/>
      <c r="P22" s="642"/>
      <c r="Q22" s="642"/>
      <c r="R22" s="642"/>
      <c r="S22" s="642"/>
      <c r="T22" s="642"/>
      <c r="U22" s="642"/>
      <c r="V22" s="642"/>
      <c r="W22" s="642"/>
      <c r="X22" s="642"/>
      <c r="Y22" s="642"/>
      <c r="Z22" s="642"/>
      <c r="AA22" s="642"/>
      <c r="AB22" s="642"/>
      <c r="AC22" s="642"/>
      <c r="AD22" s="642"/>
      <c r="AE22" s="642"/>
      <c r="AF22" s="642"/>
      <c r="AG22" s="642"/>
      <c r="AH22" s="642"/>
      <c r="AI22" s="642"/>
      <c r="AJ22" s="642"/>
      <c r="AK22" s="642"/>
      <c r="AL22" s="642"/>
      <c r="AM22" s="642"/>
      <c r="AN22" s="642"/>
      <c r="AO22" s="642"/>
      <c r="AP22" s="642"/>
      <c r="AQ22" s="642"/>
      <c r="AR22" s="642"/>
      <c r="AS22" s="642"/>
      <c r="AT22" s="642"/>
      <c r="AU22" s="642"/>
      <c r="AV22" s="642"/>
      <c r="AW22" s="642"/>
      <c r="AX22" s="642"/>
      <c r="AY22" s="642"/>
      <c r="AZ22" s="642"/>
      <c r="BA22" s="642"/>
      <c r="BB22" s="642"/>
      <c r="BC22" s="642"/>
      <c r="BD22" s="642"/>
      <c r="BE22" s="642"/>
      <c r="BF22" s="642"/>
      <c r="BG22" s="642"/>
      <c r="BH22" s="642"/>
      <c r="BI22" s="642"/>
      <c r="BJ22" s="642"/>
      <c r="BK22" s="642"/>
      <c r="BL22" s="642"/>
      <c r="BM22" s="642"/>
      <c r="BN22" s="642"/>
      <c r="BO22" s="642"/>
      <c r="BP22" s="642"/>
      <c r="BQ22" s="642"/>
      <c r="BR22" s="642"/>
      <c r="BS22" s="642"/>
      <c r="BT22" s="642"/>
      <c r="BU22" s="642"/>
      <c r="BV22" s="642"/>
      <c r="BW22" s="642"/>
      <c r="BX22" s="642"/>
      <c r="BY22" s="642"/>
      <c r="BZ22" s="642"/>
      <c r="CA22" s="642"/>
      <c r="CB22" s="642"/>
      <c r="CC22" s="642"/>
      <c r="CD22" s="642"/>
      <c r="CE22" s="642"/>
      <c r="CF22" s="642"/>
      <c r="CG22" s="642"/>
      <c r="CH22" s="642"/>
      <c r="CI22" s="642"/>
      <c r="CJ22" s="642"/>
      <c r="CK22" s="642"/>
      <c r="CL22" s="642"/>
      <c r="CM22" s="642"/>
      <c r="CN22" s="642"/>
      <c r="CO22" s="642"/>
      <c r="CP22" s="642"/>
      <c r="CQ22" s="642"/>
      <c r="CR22" s="642"/>
      <c r="CS22" s="642"/>
      <c r="CT22" s="642"/>
      <c r="CU22" s="642"/>
      <c r="CV22" s="642"/>
      <c r="CW22" s="642"/>
      <c r="CX22" s="642"/>
      <c r="CY22" s="642"/>
      <c r="CZ22" s="642"/>
      <c r="DA22" s="642"/>
      <c r="DB22" s="642"/>
      <c r="DC22" s="642"/>
      <c r="DD22" s="642"/>
      <c r="DE22" s="642"/>
      <c r="DF22" s="642"/>
      <c r="DG22" s="642"/>
      <c r="DH22" s="642"/>
      <c r="DI22" s="642"/>
      <c r="DJ22" s="642"/>
      <c r="DK22" s="642"/>
      <c r="DL22" s="642"/>
      <c r="DM22" s="642"/>
      <c r="DN22" s="642"/>
      <c r="DO22" s="642"/>
      <c r="DP22" s="642"/>
      <c r="DQ22" s="642"/>
      <c r="DR22" s="642"/>
      <c r="DS22" s="642"/>
      <c r="DT22" s="642"/>
      <c r="DU22" s="642"/>
      <c r="DV22" s="642"/>
      <c r="DW22" s="642"/>
      <c r="DX22" s="642"/>
      <c r="DY22" s="642"/>
      <c r="DZ22" s="642"/>
      <c r="EA22" s="642"/>
      <c r="EB22" s="642"/>
      <c r="EC22" s="642"/>
      <c r="ED22" s="642"/>
      <c r="EE22" s="642"/>
      <c r="EF22" s="642"/>
      <c r="EG22" s="642"/>
      <c r="EH22" s="642"/>
      <c r="EI22" s="642"/>
      <c r="EJ22" s="642"/>
      <c r="EK22" s="642"/>
      <c r="EL22" s="642"/>
      <c r="EM22" s="642"/>
      <c r="EN22" s="642"/>
      <c r="EO22" s="642"/>
      <c r="EP22" s="642"/>
      <c r="EQ22" s="642"/>
      <c r="ER22" s="642"/>
      <c r="ES22" s="642"/>
      <c r="ET22" s="642"/>
      <c r="EU22" s="642"/>
      <c r="EV22" s="642"/>
      <c r="EW22" s="642"/>
      <c r="EX22" s="642"/>
      <c r="EY22" s="642"/>
      <c r="EZ22" s="642"/>
      <c r="FA22" s="642"/>
      <c r="FB22" s="642"/>
      <c r="FC22" s="642"/>
      <c r="FD22" s="642"/>
      <c r="FE22" s="642"/>
      <c r="FF22" s="642"/>
      <c r="FG22" s="642"/>
      <c r="FH22" s="642"/>
      <c r="FI22" s="642"/>
      <c r="FJ22" s="642"/>
      <c r="FK22" s="642"/>
      <c r="FL22" s="642"/>
      <c r="FM22" s="642"/>
      <c r="FN22" s="642"/>
      <c r="FO22" s="642"/>
      <c r="FP22" s="642"/>
      <c r="FQ22" s="642"/>
      <c r="FR22" s="642"/>
      <c r="FS22" s="642"/>
      <c r="FT22" s="642"/>
      <c r="FU22" s="642"/>
      <c r="FV22" s="642"/>
      <c r="FW22" s="642"/>
      <c r="FX22" s="642"/>
      <c r="FY22" s="642"/>
      <c r="FZ22" s="642"/>
      <c r="GA22" s="642"/>
      <c r="GB22" s="642"/>
      <c r="GC22" s="642"/>
      <c r="GD22" s="642"/>
      <c r="GE22" s="642"/>
      <c r="GF22" s="642"/>
      <c r="GG22" s="642"/>
      <c r="GH22" s="642"/>
      <c r="GI22" s="642"/>
      <c r="GJ22" s="642"/>
      <c r="GK22" s="642"/>
      <c r="GL22" s="642"/>
      <c r="GM22" s="642"/>
      <c r="GN22" s="642"/>
      <c r="GO22" s="642"/>
      <c r="GP22" s="642"/>
      <c r="GQ22" s="642"/>
      <c r="GR22" s="642"/>
      <c r="GS22" s="642"/>
      <c r="GT22" s="642"/>
      <c r="GU22" s="642"/>
      <c r="GV22" s="642"/>
      <c r="GW22" s="642"/>
      <c r="GX22" s="642"/>
      <c r="GY22" s="642"/>
      <c r="GZ22" s="642"/>
      <c r="HA22" s="642"/>
      <c r="HB22" s="642"/>
      <c r="HC22" s="642"/>
      <c r="HD22" s="642"/>
      <c r="HE22" s="642"/>
      <c r="HF22" s="642"/>
      <c r="HG22" s="642"/>
      <c r="HH22" s="642"/>
      <c r="HI22" s="642"/>
      <c r="HJ22" s="642"/>
      <c r="HK22" s="642"/>
      <c r="HL22" s="642"/>
      <c r="HM22" s="642"/>
      <c r="HN22" s="642"/>
      <c r="HO22" s="642"/>
      <c r="HP22" s="642"/>
      <c r="HQ22" s="642"/>
      <c r="HR22" s="642"/>
      <c r="HS22" s="642"/>
      <c r="HT22" s="642"/>
      <c r="HU22" s="642"/>
      <c r="HV22" s="642"/>
      <c r="HW22" s="642"/>
      <c r="HX22" s="642"/>
      <c r="HY22" s="679"/>
    </row>
    <row r="23" spans="1:233">
      <c r="A23" s="642" t="s">
        <v>347</v>
      </c>
      <c r="B23" s="642"/>
      <c r="C23" s="642"/>
      <c r="D23" s="642"/>
      <c r="E23" s="642"/>
      <c r="F23" s="438"/>
      <c r="G23" s="679"/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  <c r="U23" s="642"/>
      <c r="V23" s="642"/>
      <c r="W23" s="642"/>
      <c r="X23" s="642"/>
      <c r="Y23" s="642"/>
      <c r="Z23" s="642"/>
      <c r="AA23" s="642"/>
      <c r="AB23" s="642"/>
      <c r="AC23" s="642"/>
      <c r="AD23" s="642"/>
      <c r="AE23" s="642"/>
      <c r="AF23" s="642"/>
      <c r="AG23" s="642"/>
      <c r="AH23" s="642"/>
      <c r="AI23" s="642"/>
      <c r="AJ23" s="642"/>
      <c r="AK23" s="642"/>
      <c r="AL23" s="642"/>
      <c r="AM23" s="642"/>
      <c r="AN23" s="642"/>
      <c r="AO23" s="642"/>
      <c r="AP23" s="642"/>
      <c r="AQ23" s="642"/>
      <c r="AR23" s="642"/>
      <c r="AS23" s="642"/>
      <c r="AT23" s="642"/>
      <c r="AU23" s="642"/>
      <c r="AV23" s="642"/>
      <c r="AW23" s="642"/>
      <c r="AX23" s="642"/>
      <c r="AY23" s="642"/>
      <c r="AZ23" s="642"/>
      <c r="BA23" s="642"/>
      <c r="BB23" s="642"/>
      <c r="BC23" s="642"/>
      <c r="BD23" s="642"/>
      <c r="BE23" s="642"/>
      <c r="BF23" s="642"/>
      <c r="BG23" s="642"/>
      <c r="BH23" s="642"/>
      <c r="BI23" s="642"/>
      <c r="BJ23" s="642"/>
      <c r="BK23" s="642"/>
      <c r="BL23" s="642"/>
      <c r="BM23" s="642"/>
      <c r="BN23" s="642"/>
      <c r="BO23" s="642"/>
      <c r="BP23" s="642"/>
      <c r="BQ23" s="642"/>
      <c r="BR23" s="642"/>
      <c r="BS23" s="642"/>
      <c r="BT23" s="642"/>
      <c r="BU23" s="642"/>
      <c r="BV23" s="642"/>
      <c r="BW23" s="642"/>
      <c r="BX23" s="642"/>
      <c r="BY23" s="642"/>
      <c r="BZ23" s="642"/>
      <c r="CA23" s="642"/>
      <c r="CB23" s="642"/>
      <c r="CC23" s="642"/>
      <c r="CD23" s="642"/>
      <c r="CE23" s="642"/>
      <c r="CF23" s="642"/>
      <c r="CG23" s="642"/>
      <c r="CH23" s="642"/>
      <c r="CI23" s="642"/>
      <c r="CJ23" s="642"/>
      <c r="CK23" s="642"/>
      <c r="CL23" s="642"/>
      <c r="CM23" s="642"/>
      <c r="CN23" s="642"/>
      <c r="CO23" s="642"/>
      <c r="CP23" s="642"/>
      <c r="CQ23" s="642"/>
      <c r="CR23" s="642"/>
      <c r="CS23" s="642"/>
      <c r="CT23" s="642"/>
      <c r="CU23" s="642"/>
      <c r="CV23" s="642"/>
      <c r="CW23" s="642"/>
      <c r="CX23" s="642"/>
      <c r="CY23" s="642"/>
      <c r="CZ23" s="642"/>
      <c r="DA23" s="642"/>
      <c r="DB23" s="642"/>
      <c r="DC23" s="642"/>
      <c r="DD23" s="642"/>
      <c r="DE23" s="642"/>
      <c r="DF23" s="642"/>
      <c r="DG23" s="642"/>
      <c r="DH23" s="642"/>
      <c r="DI23" s="642"/>
      <c r="DJ23" s="642"/>
      <c r="DK23" s="642"/>
      <c r="DL23" s="642"/>
      <c r="DM23" s="642"/>
      <c r="DN23" s="642"/>
      <c r="DO23" s="642"/>
      <c r="DP23" s="642"/>
      <c r="DQ23" s="642"/>
      <c r="DR23" s="642"/>
      <c r="DS23" s="642"/>
      <c r="DT23" s="642"/>
      <c r="DU23" s="642"/>
      <c r="DV23" s="642"/>
      <c r="DW23" s="642"/>
      <c r="DX23" s="642"/>
      <c r="DY23" s="642"/>
      <c r="DZ23" s="642"/>
      <c r="EA23" s="642"/>
      <c r="EB23" s="642"/>
      <c r="EC23" s="642"/>
      <c r="ED23" s="642"/>
      <c r="EE23" s="642"/>
      <c r="EF23" s="642"/>
      <c r="EG23" s="642"/>
      <c r="EH23" s="642"/>
      <c r="EI23" s="642"/>
      <c r="EJ23" s="642"/>
      <c r="EK23" s="642"/>
      <c r="EL23" s="642"/>
      <c r="EM23" s="642"/>
      <c r="EN23" s="642"/>
      <c r="EO23" s="642"/>
      <c r="EP23" s="642"/>
      <c r="EQ23" s="642"/>
      <c r="ER23" s="642"/>
      <c r="ES23" s="642"/>
      <c r="ET23" s="642"/>
      <c r="EU23" s="642"/>
      <c r="EV23" s="642"/>
      <c r="EW23" s="642"/>
      <c r="EX23" s="642"/>
      <c r="EY23" s="642"/>
      <c r="EZ23" s="642"/>
      <c r="FA23" s="642"/>
      <c r="FB23" s="642"/>
      <c r="FC23" s="642"/>
      <c r="FD23" s="642"/>
      <c r="FE23" s="642"/>
      <c r="FF23" s="642"/>
      <c r="FG23" s="642"/>
      <c r="FH23" s="642"/>
      <c r="FI23" s="642"/>
      <c r="FJ23" s="642"/>
      <c r="FK23" s="642"/>
      <c r="FL23" s="642"/>
      <c r="FM23" s="642"/>
      <c r="FN23" s="642"/>
      <c r="FO23" s="642"/>
      <c r="FP23" s="642"/>
      <c r="FQ23" s="642"/>
      <c r="FR23" s="642"/>
      <c r="FS23" s="642"/>
      <c r="FT23" s="642"/>
      <c r="FU23" s="642"/>
      <c r="FV23" s="642"/>
      <c r="FW23" s="642"/>
      <c r="FX23" s="642"/>
      <c r="FY23" s="642"/>
      <c r="FZ23" s="642"/>
      <c r="GA23" s="642"/>
      <c r="GB23" s="642"/>
      <c r="GC23" s="642"/>
      <c r="GD23" s="642"/>
      <c r="GE23" s="642"/>
      <c r="GF23" s="642"/>
      <c r="GG23" s="642"/>
      <c r="GH23" s="642"/>
      <c r="GI23" s="642"/>
      <c r="GJ23" s="642"/>
      <c r="GK23" s="642"/>
      <c r="GL23" s="642"/>
      <c r="GM23" s="642"/>
      <c r="GN23" s="642"/>
      <c r="GO23" s="642"/>
      <c r="GP23" s="642"/>
      <c r="GQ23" s="642"/>
      <c r="GR23" s="642"/>
      <c r="GS23" s="642"/>
      <c r="GT23" s="642"/>
      <c r="GU23" s="642"/>
      <c r="GV23" s="642"/>
      <c r="GW23" s="642"/>
      <c r="GX23" s="642"/>
      <c r="GY23" s="642"/>
      <c r="GZ23" s="642"/>
      <c r="HA23" s="642"/>
      <c r="HB23" s="642"/>
      <c r="HC23" s="642"/>
      <c r="HD23" s="642"/>
      <c r="HE23" s="642"/>
      <c r="HF23" s="642"/>
      <c r="HG23" s="642"/>
      <c r="HH23" s="642"/>
      <c r="HI23" s="642"/>
      <c r="HJ23" s="642"/>
      <c r="HK23" s="642"/>
      <c r="HL23" s="642"/>
      <c r="HM23" s="642"/>
      <c r="HN23" s="642"/>
      <c r="HO23" s="642"/>
      <c r="HP23" s="642"/>
      <c r="HQ23" s="642"/>
      <c r="HR23" s="642"/>
      <c r="HS23" s="642"/>
      <c r="HT23" s="642"/>
      <c r="HU23" s="642"/>
      <c r="HV23" s="642"/>
      <c r="HW23" s="642"/>
      <c r="HX23" s="642"/>
      <c r="HY23" s="679"/>
    </row>
    <row r="24" spans="1:233">
      <c r="A24" s="642" t="s">
        <v>348</v>
      </c>
      <c r="B24" s="642"/>
      <c r="C24" s="642"/>
      <c r="D24" s="642"/>
      <c r="E24" s="642"/>
      <c r="F24" s="438"/>
      <c r="G24" s="679"/>
      <c r="H24" s="642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  <c r="Y24" s="642"/>
      <c r="Z24" s="642"/>
      <c r="AA24" s="642"/>
      <c r="AB24" s="642"/>
      <c r="AC24" s="642"/>
      <c r="AD24" s="642"/>
      <c r="AE24" s="642"/>
      <c r="AF24" s="642"/>
      <c r="AG24" s="642"/>
      <c r="AH24" s="642"/>
      <c r="AI24" s="642"/>
      <c r="AJ24" s="642"/>
      <c r="AK24" s="642"/>
      <c r="AL24" s="642"/>
      <c r="AM24" s="642"/>
      <c r="AN24" s="642"/>
      <c r="AO24" s="642"/>
      <c r="AP24" s="642"/>
      <c r="AQ24" s="642"/>
      <c r="AR24" s="642"/>
      <c r="AS24" s="642"/>
      <c r="AT24" s="642"/>
      <c r="AU24" s="642"/>
      <c r="AV24" s="642"/>
      <c r="AW24" s="642"/>
      <c r="AX24" s="642"/>
      <c r="AY24" s="642"/>
      <c r="AZ24" s="642"/>
      <c r="BA24" s="642"/>
      <c r="BB24" s="642"/>
      <c r="BC24" s="642"/>
      <c r="BD24" s="642"/>
      <c r="BE24" s="642"/>
      <c r="BF24" s="642"/>
      <c r="BG24" s="642"/>
      <c r="BH24" s="642"/>
      <c r="BI24" s="642"/>
      <c r="BJ24" s="642"/>
      <c r="BK24" s="642"/>
      <c r="BL24" s="642"/>
      <c r="BM24" s="642"/>
      <c r="BN24" s="642"/>
      <c r="BO24" s="642"/>
      <c r="BP24" s="642"/>
      <c r="BQ24" s="642"/>
      <c r="BR24" s="642"/>
      <c r="BS24" s="642"/>
      <c r="BT24" s="642"/>
      <c r="BU24" s="642"/>
      <c r="BV24" s="642"/>
      <c r="BW24" s="642"/>
      <c r="BX24" s="642"/>
      <c r="BY24" s="642"/>
      <c r="BZ24" s="642"/>
      <c r="CA24" s="642"/>
      <c r="CB24" s="642"/>
      <c r="CC24" s="642"/>
      <c r="CD24" s="642"/>
      <c r="CE24" s="642"/>
      <c r="CF24" s="642"/>
      <c r="CG24" s="642"/>
      <c r="CH24" s="642"/>
      <c r="CI24" s="642"/>
      <c r="CJ24" s="642"/>
      <c r="CK24" s="642"/>
      <c r="CL24" s="642"/>
      <c r="CM24" s="642"/>
      <c r="CN24" s="642"/>
      <c r="CO24" s="642"/>
      <c r="CP24" s="642"/>
      <c r="CQ24" s="642"/>
      <c r="CR24" s="642"/>
      <c r="CS24" s="642"/>
      <c r="CT24" s="642"/>
      <c r="CU24" s="642"/>
      <c r="CV24" s="642"/>
      <c r="CW24" s="642"/>
      <c r="CX24" s="642"/>
      <c r="CY24" s="642"/>
      <c r="CZ24" s="642"/>
      <c r="DA24" s="642"/>
      <c r="DB24" s="642"/>
      <c r="DC24" s="642"/>
      <c r="DD24" s="642"/>
      <c r="DE24" s="642"/>
      <c r="DF24" s="642"/>
      <c r="DG24" s="642"/>
      <c r="DH24" s="642"/>
      <c r="DI24" s="642"/>
      <c r="DJ24" s="642"/>
      <c r="DK24" s="642"/>
      <c r="DL24" s="642"/>
      <c r="DM24" s="642"/>
      <c r="DN24" s="642"/>
      <c r="DO24" s="642"/>
      <c r="DP24" s="642"/>
      <c r="DQ24" s="642"/>
      <c r="DR24" s="642"/>
      <c r="DS24" s="642"/>
      <c r="DT24" s="642"/>
      <c r="DU24" s="642"/>
      <c r="DV24" s="642"/>
      <c r="DW24" s="642"/>
      <c r="DX24" s="642"/>
      <c r="DY24" s="642"/>
      <c r="DZ24" s="642"/>
      <c r="EA24" s="642"/>
      <c r="EB24" s="642"/>
      <c r="EC24" s="642"/>
      <c r="ED24" s="642"/>
      <c r="EE24" s="642"/>
      <c r="EF24" s="642"/>
      <c r="EG24" s="642"/>
      <c r="EH24" s="642"/>
      <c r="EI24" s="642"/>
      <c r="EJ24" s="642"/>
      <c r="EK24" s="642"/>
      <c r="EL24" s="642"/>
      <c r="EM24" s="642"/>
      <c r="EN24" s="642"/>
      <c r="EO24" s="642"/>
      <c r="EP24" s="642"/>
      <c r="EQ24" s="642"/>
      <c r="ER24" s="642"/>
      <c r="ES24" s="642"/>
      <c r="ET24" s="642"/>
      <c r="EU24" s="642"/>
      <c r="EV24" s="642"/>
      <c r="EW24" s="642"/>
      <c r="EX24" s="642"/>
      <c r="EY24" s="642"/>
      <c r="EZ24" s="642"/>
      <c r="FA24" s="642"/>
      <c r="FB24" s="642"/>
      <c r="FC24" s="642"/>
      <c r="FD24" s="642"/>
      <c r="FE24" s="642"/>
      <c r="FF24" s="642"/>
      <c r="FG24" s="642"/>
      <c r="FH24" s="642"/>
      <c r="FI24" s="642"/>
      <c r="FJ24" s="642"/>
      <c r="FK24" s="642"/>
      <c r="FL24" s="642"/>
      <c r="FM24" s="642"/>
      <c r="FN24" s="642"/>
      <c r="FO24" s="642"/>
      <c r="FP24" s="642"/>
      <c r="FQ24" s="642"/>
      <c r="FR24" s="642"/>
      <c r="FS24" s="642"/>
      <c r="FT24" s="642"/>
      <c r="FU24" s="642"/>
      <c r="FV24" s="642"/>
      <c r="FW24" s="642"/>
      <c r="FX24" s="642"/>
      <c r="FY24" s="642"/>
      <c r="FZ24" s="642"/>
      <c r="GA24" s="642"/>
      <c r="GB24" s="642"/>
      <c r="GC24" s="642"/>
      <c r="GD24" s="642"/>
      <c r="GE24" s="642"/>
      <c r="GF24" s="642"/>
      <c r="GG24" s="642"/>
      <c r="GH24" s="642"/>
      <c r="GI24" s="642"/>
      <c r="GJ24" s="642"/>
      <c r="GK24" s="642"/>
      <c r="GL24" s="642"/>
      <c r="GM24" s="642"/>
      <c r="GN24" s="642"/>
      <c r="GO24" s="642"/>
      <c r="GP24" s="642"/>
      <c r="GQ24" s="642"/>
      <c r="GR24" s="642"/>
      <c r="GS24" s="642"/>
      <c r="GT24" s="642"/>
      <c r="GU24" s="642"/>
      <c r="GV24" s="642"/>
      <c r="GW24" s="642"/>
      <c r="GX24" s="642"/>
      <c r="GY24" s="642"/>
      <c r="GZ24" s="642"/>
      <c r="HA24" s="642"/>
      <c r="HB24" s="642"/>
      <c r="HC24" s="642"/>
      <c r="HD24" s="642"/>
      <c r="HE24" s="642"/>
      <c r="HF24" s="642"/>
      <c r="HG24" s="642"/>
      <c r="HH24" s="642"/>
      <c r="HI24" s="642"/>
      <c r="HJ24" s="642"/>
      <c r="HK24" s="642"/>
      <c r="HL24" s="642"/>
      <c r="HM24" s="642"/>
      <c r="HN24" s="642"/>
      <c r="HO24" s="642"/>
      <c r="HP24" s="642"/>
      <c r="HQ24" s="642"/>
      <c r="HR24" s="642"/>
      <c r="HS24" s="642"/>
      <c r="HT24" s="642"/>
      <c r="HU24" s="642"/>
      <c r="HV24" s="642"/>
      <c r="HW24" s="642"/>
      <c r="HX24" s="642"/>
      <c r="HY24" s="679"/>
    </row>
    <row r="25" spans="1:233">
      <c r="A25" s="642" t="s">
        <v>237</v>
      </c>
      <c r="B25" s="642"/>
      <c r="C25" s="642"/>
      <c r="D25" s="642"/>
      <c r="E25" s="642"/>
    </row>
    <row r="27" spans="1:233" s="585" customFormat="1">
      <c r="A27" s="467" t="s">
        <v>348</v>
      </c>
      <c r="B27" s="392">
        <v>2015</v>
      </c>
      <c r="C27" s="393">
        <v>2016</v>
      </c>
      <c r="D27" s="394"/>
      <c r="E27" s="680" t="s">
        <v>238</v>
      </c>
      <c r="F27" s="681"/>
    </row>
    <row r="28" spans="1:233" s="584" customFormat="1" ht="26.25" customHeight="1">
      <c r="A28" s="492"/>
      <c r="B28" s="398" t="s">
        <v>239</v>
      </c>
      <c r="C28" s="399" t="s">
        <v>240</v>
      </c>
      <c r="D28" s="399" t="s">
        <v>239</v>
      </c>
      <c r="E28" s="682" t="s">
        <v>241</v>
      </c>
      <c r="F28" s="682" t="s">
        <v>12</v>
      </c>
    </row>
    <row r="29" spans="1:233">
      <c r="A29" s="699"/>
      <c r="B29" s="700"/>
      <c r="C29" s="699"/>
      <c r="D29" s="699"/>
      <c r="E29" s="699"/>
      <c r="F29" s="683"/>
    </row>
    <row r="30" spans="1:233" s="669" customFormat="1">
      <c r="A30" s="684" t="s">
        <v>14</v>
      </c>
      <c r="B30" s="556">
        <v>6194363377.7400007</v>
      </c>
      <c r="C30" s="556">
        <v>14206016409.6</v>
      </c>
      <c r="D30" s="556">
        <v>6442352150.1300011</v>
      </c>
      <c r="E30" s="685">
        <f t="shared" ref="E30:E60" si="4">D30-C30</f>
        <v>-7763664259.4699993</v>
      </c>
      <c r="F30" s="686">
        <f t="shared" ref="F30:F59" si="5">(D30*100/C30)-100</f>
        <v>-54.650537037417102</v>
      </c>
    </row>
    <row r="31" spans="1:233">
      <c r="A31" s="687"/>
      <c r="B31" s="688"/>
      <c r="C31" s="688"/>
      <c r="D31" s="688"/>
      <c r="E31" s="689"/>
      <c r="F31" s="690"/>
    </row>
    <row r="32" spans="1:233">
      <c r="A32" s="658" t="s">
        <v>355</v>
      </c>
      <c r="B32" s="688">
        <v>29065112.899999999</v>
      </c>
      <c r="C32" s="688">
        <v>40664411.280000001</v>
      </c>
      <c r="D32" s="688">
        <v>31932817.289999999</v>
      </c>
      <c r="E32" s="701">
        <f t="shared" si="4"/>
        <v>-8731593.9900000021</v>
      </c>
      <c r="F32" s="690">
        <f t="shared" si="5"/>
        <v>-21.472323624403401</v>
      </c>
    </row>
    <row r="33" spans="1:6">
      <c r="A33" s="658" t="s">
        <v>356</v>
      </c>
      <c r="B33" s="688">
        <v>113221797.2</v>
      </c>
      <c r="C33" s="688">
        <v>110392042.43000001</v>
      </c>
      <c r="D33" s="688">
        <v>122169671.93000001</v>
      </c>
      <c r="E33" s="701">
        <f t="shared" si="4"/>
        <v>11777629.5</v>
      </c>
      <c r="F33" s="690">
        <f t="shared" si="5"/>
        <v>10.668911672205198</v>
      </c>
    </row>
    <row r="34" spans="1:6">
      <c r="A34" s="658" t="s">
        <v>357</v>
      </c>
      <c r="B34" s="688">
        <v>140641841.41999999</v>
      </c>
      <c r="C34" s="688">
        <v>152734818.99000001</v>
      </c>
      <c r="D34" s="688">
        <v>173813266.52000001</v>
      </c>
      <c r="E34" s="701">
        <f t="shared" si="4"/>
        <v>21078447.530000001</v>
      </c>
      <c r="F34" s="690">
        <f t="shared" si="5"/>
        <v>13.800682561701962</v>
      </c>
    </row>
    <row r="35" spans="1:6">
      <c r="A35" s="658" t="s">
        <v>358</v>
      </c>
      <c r="B35" s="688">
        <v>317050665.05000001</v>
      </c>
      <c r="C35" s="688">
        <v>338010202.31999999</v>
      </c>
      <c r="D35" s="688">
        <v>293899351.80000001</v>
      </c>
      <c r="E35" s="701">
        <f t="shared" si="4"/>
        <v>-44110850.519999981</v>
      </c>
      <c r="F35" s="690">
        <f t="shared" si="5"/>
        <v>-13.050153580346517</v>
      </c>
    </row>
    <row r="36" spans="1:6">
      <c r="A36" s="658" t="s">
        <v>359</v>
      </c>
      <c r="B36" s="688">
        <v>529070375.39999998</v>
      </c>
      <c r="C36" s="688">
        <v>0</v>
      </c>
      <c r="D36" s="688">
        <v>0</v>
      </c>
      <c r="E36" s="701">
        <f t="shared" si="4"/>
        <v>0</v>
      </c>
      <c r="F36" s="690" t="s">
        <v>18</v>
      </c>
    </row>
    <row r="37" spans="1:6" ht="22.5">
      <c r="A37" s="658" t="s">
        <v>360</v>
      </c>
      <c r="B37" s="688">
        <v>496838485.51999998</v>
      </c>
      <c r="C37" s="688">
        <v>45400641.710000001</v>
      </c>
      <c r="D37" s="688">
        <v>401635159.99000001</v>
      </c>
      <c r="E37" s="701">
        <f t="shared" si="4"/>
        <v>356234518.28000003</v>
      </c>
      <c r="F37" s="690">
        <f t="shared" si="5"/>
        <v>784.64643860206797</v>
      </c>
    </row>
    <row r="38" spans="1:6">
      <c r="A38" s="658" t="s">
        <v>361</v>
      </c>
      <c r="B38" s="688">
        <v>75676007.959999993</v>
      </c>
      <c r="C38" s="688">
        <v>39025202.200000003</v>
      </c>
      <c r="D38" s="688">
        <v>232694952.12</v>
      </c>
      <c r="E38" s="701">
        <f t="shared" si="4"/>
        <v>193669749.92000002</v>
      </c>
      <c r="F38" s="690">
        <f t="shared" si="5"/>
        <v>496.26840862338952</v>
      </c>
    </row>
    <row r="39" spans="1:6">
      <c r="A39" s="658" t="s">
        <v>362</v>
      </c>
      <c r="B39" s="688">
        <v>23183399.300000001</v>
      </c>
      <c r="C39" s="688">
        <v>27550414.420000002</v>
      </c>
      <c r="D39" s="688">
        <v>29541115.43</v>
      </c>
      <c r="E39" s="701">
        <f t="shared" si="4"/>
        <v>1990701.0099999979</v>
      </c>
      <c r="F39" s="690">
        <f t="shared" si="5"/>
        <v>7.225666299069772</v>
      </c>
    </row>
    <row r="40" spans="1:6">
      <c r="A40" s="658" t="s">
        <v>363</v>
      </c>
      <c r="B40" s="688">
        <v>31589821.559999999</v>
      </c>
      <c r="C40" s="688">
        <v>40995500.719999999</v>
      </c>
      <c r="D40" s="688">
        <v>37658180.780000001</v>
      </c>
      <c r="E40" s="701">
        <f t="shared" si="4"/>
        <v>-3337319.9399999976</v>
      </c>
      <c r="F40" s="690">
        <f t="shared" si="5"/>
        <v>-8.1406980800013997</v>
      </c>
    </row>
    <row r="41" spans="1:6">
      <c r="A41" s="658" t="s">
        <v>256</v>
      </c>
      <c r="B41" s="688">
        <v>36782056.969999999</v>
      </c>
      <c r="C41" s="688">
        <v>29657007.5</v>
      </c>
      <c r="D41" s="688">
        <v>75708421.159999996</v>
      </c>
      <c r="E41" s="701">
        <f t="shared" si="4"/>
        <v>46051413.659999996</v>
      </c>
      <c r="F41" s="690">
        <f t="shared" si="5"/>
        <v>155.28004185857256</v>
      </c>
    </row>
    <row r="42" spans="1:6">
      <c r="A42" s="658" t="s">
        <v>364</v>
      </c>
      <c r="B42" s="688">
        <v>9858677.3900000006</v>
      </c>
      <c r="C42" s="688">
        <v>10201713.82</v>
      </c>
      <c r="D42" s="688">
        <v>10274778.550000001</v>
      </c>
      <c r="E42" s="701">
        <f t="shared" si="4"/>
        <v>73064.730000000447</v>
      </c>
      <c r="F42" s="690">
        <f t="shared" si="5"/>
        <v>0.7162005452138942</v>
      </c>
    </row>
    <row r="43" spans="1:6">
      <c r="A43" s="658" t="s">
        <v>365</v>
      </c>
      <c r="B43" s="688">
        <v>16441574.109999999</v>
      </c>
      <c r="C43" s="688">
        <v>18637761.440000001</v>
      </c>
      <c r="D43" s="688">
        <v>19848084.449999999</v>
      </c>
      <c r="E43" s="701">
        <f t="shared" si="4"/>
        <v>1210323.0099999979</v>
      </c>
      <c r="F43" s="690">
        <f t="shared" si="5"/>
        <v>6.4939290799292451</v>
      </c>
    </row>
    <row r="44" spans="1:6" ht="22.5">
      <c r="A44" s="658" t="s">
        <v>366</v>
      </c>
      <c r="B44" s="688">
        <v>78700276.650000006</v>
      </c>
      <c r="C44" s="688">
        <v>52326633.490000002</v>
      </c>
      <c r="D44" s="688">
        <v>85274713.829999998</v>
      </c>
      <c r="E44" s="701">
        <f t="shared" si="4"/>
        <v>32948080.339999996</v>
      </c>
      <c r="F44" s="690">
        <f t="shared" si="5"/>
        <v>62.966176385676732</v>
      </c>
    </row>
    <row r="45" spans="1:6">
      <c r="A45" s="658" t="s">
        <v>367</v>
      </c>
      <c r="B45" s="688">
        <v>100250378.09</v>
      </c>
      <c r="C45" s="688">
        <v>107310368.01000001</v>
      </c>
      <c r="D45" s="688">
        <v>112047992.87</v>
      </c>
      <c r="E45" s="701">
        <f t="shared" si="4"/>
        <v>4737624.8599999994</v>
      </c>
      <c r="F45" s="690">
        <f t="shared" si="5"/>
        <v>4.4148808245243458</v>
      </c>
    </row>
    <row r="46" spans="1:6">
      <c r="A46" s="658" t="s">
        <v>368</v>
      </c>
      <c r="B46" s="688">
        <v>0</v>
      </c>
      <c r="C46" s="688">
        <v>0</v>
      </c>
      <c r="D46" s="688">
        <v>0</v>
      </c>
      <c r="E46" s="701">
        <f t="shared" si="4"/>
        <v>0</v>
      </c>
      <c r="F46" s="690" t="s">
        <v>18</v>
      </c>
    </row>
    <row r="47" spans="1:6">
      <c r="A47" s="658" t="s">
        <v>369</v>
      </c>
      <c r="B47" s="688">
        <v>277124695.02999997</v>
      </c>
      <c r="C47" s="688">
        <v>633203876</v>
      </c>
      <c r="D47" s="688">
        <v>631450306.80999994</v>
      </c>
      <c r="E47" s="701">
        <f t="shared" si="4"/>
        <v>-1753569.1900000572</v>
      </c>
      <c r="F47" s="690">
        <f t="shared" si="5"/>
        <v>-0.27693595324740272</v>
      </c>
    </row>
    <row r="48" spans="1:6">
      <c r="A48" s="658" t="s">
        <v>370</v>
      </c>
      <c r="B48" s="688">
        <v>314405574.20999998</v>
      </c>
      <c r="C48" s="688">
        <v>342055833.69999999</v>
      </c>
      <c r="D48" s="688">
        <v>391771306.16000003</v>
      </c>
      <c r="E48" s="701">
        <f t="shared" si="4"/>
        <v>49715472.460000038</v>
      </c>
      <c r="F48" s="690">
        <f t="shared" si="5"/>
        <v>14.534315033376387</v>
      </c>
    </row>
    <row r="49" spans="1:6" ht="22.5">
      <c r="A49" s="658" t="s">
        <v>371</v>
      </c>
      <c r="B49" s="688">
        <v>47031638.549999997</v>
      </c>
      <c r="C49" s="688">
        <v>259417171.44999999</v>
      </c>
      <c r="D49" s="688">
        <v>47009675.030000001</v>
      </c>
      <c r="E49" s="701">
        <f t="shared" si="4"/>
        <v>-212407496.41999999</v>
      </c>
      <c r="F49" s="690">
        <f t="shared" si="5"/>
        <v>-81.878734253695825</v>
      </c>
    </row>
    <row r="50" spans="1:6" ht="22.5">
      <c r="A50" s="658" t="s">
        <v>372</v>
      </c>
      <c r="B50" s="688">
        <v>26901859.530000001</v>
      </c>
      <c r="C50" s="688">
        <v>21083321.780000001</v>
      </c>
      <c r="D50" s="688">
        <v>25196596.02</v>
      </c>
      <c r="E50" s="701">
        <f t="shared" si="4"/>
        <v>4113274.2399999984</v>
      </c>
      <c r="F50" s="690">
        <f t="shared" si="5"/>
        <v>19.509611829298748</v>
      </c>
    </row>
    <row r="51" spans="1:6">
      <c r="A51" s="658" t="s">
        <v>373</v>
      </c>
      <c r="B51" s="688">
        <v>8806219.5399999991</v>
      </c>
      <c r="C51" s="688">
        <v>8221302.8799999999</v>
      </c>
      <c r="D51" s="688">
        <v>8185605.2800000003</v>
      </c>
      <c r="E51" s="701">
        <f t="shared" si="4"/>
        <v>-35697.599999999627</v>
      </c>
      <c r="F51" s="690">
        <f t="shared" si="5"/>
        <v>-0.43420854967941125</v>
      </c>
    </row>
    <row r="52" spans="1:6">
      <c r="A52" s="658" t="s">
        <v>374</v>
      </c>
      <c r="B52" s="688">
        <v>5935205.0499999998</v>
      </c>
      <c r="C52" s="688">
        <v>6309263.0499999998</v>
      </c>
      <c r="D52" s="688">
        <v>6332705.75</v>
      </c>
      <c r="E52" s="701">
        <f t="shared" si="4"/>
        <v>23442.700000000186</v>
      </c>
      <c r="F52" s="690">
        <f t="shared" si="5"/>
        <v>0.37156003505037916</v>
      </c>
    </row>
    <row r="53" spans="1:6" ht="22.5">
      <c r="A53" s="658" t="s">
        <v>375</v>
      </c>
      <c r="B53" s="688">
        <v>2220586.16</v>
      </c>
      <c r="C53" s="688">
        <v>2601097.75</v>
      </c>
      <c r="D53" s="688">
        <v>3181679.9</v>
      </c>
      <c r="E53" s="701">
        <f t="shared" si="4"/>
        <v>580582.14999999991</v>
      </c>
      <c r="F53" s="690">
        <f t="shared" si="5"/>
        <v>22.320658652678475</v>
      </c>
    </row>
    <row r="54" spans="1:6" ht="22.5">
      <c r="A54" s="658" t="s">
        <v>376</v>
      </c>
      <c r="B54" s="688">
        <v>2066856.72</v>
      </c>
      <c r="C54" s="688">
        <v>3126729.07</v>
      </c>
      <c r="D54" s="688">
        <v>2389517.5</v>
      </c>
      <c r="E54" s="701">
        <f t="shared" si="4"/>
        <v>-737211.56999999983</v>
      </c>
      <c r="F54" s="690">
        <f t="shared" si="5"/>
        <v>-23.577724628376572</v>
      </c>
    </row>
    <row r="55" spans="1:6">
      <c r="A55" s="658" t="s">
        <v>377</v>
      </c>
      <c r="B55" s="688">
        <v>31447651.059999999</v>
      </c>
      <c r="C55" s="688">
        <v>81166581.730000004</v>
      </c>
      <c r="D55" s="688">
        <v>41579397.189999998</v>
      </c>
      <c r="E55" s="701">
        <f t="shared" si="4"/>
        <v>-39587184.540000007</v>
      </c>
      <c r="F55" s="690">
        <f t="shared" si="5"/>
        <v>-48.772762997074906</v>
      </c>
    </row>
    <row r="56" spans="1:6" ht="22.5">
      <c r="A56" s="658" t="s">
        <v>378</v>
      </c>
      <c r="B56" s="688">
        <v>2847350.02</v>
      </c>
      <c r="C56" s="688">
        <v>1552056.99</v>
      </c>
      <c r="D56" s="688">
        <v>1509281.04</v>
      </c>
      <c r="E56" s="701">
        <f t="shared" si="4"/>
        <v>-42775.949999999953</v>
      </c>
      <c r="F56" s="690">
        <f t="shared" si="5"/>
        <v>-2.7560811410668578</v>
      </c>
    </row>
    <row r="57" spans="1:6" ht="22.5">
      <c r="A57" s="658" t="s">
        <v>379</v>
      </c>
      <c r="B57" s="688">
        <v>21992092.59</v>
      </c>
      <c r="C57" s="688">
        <v>22373835.949999999</v>
      </c>
      <c r="D57" s="688">
        <v>25677026.25</v>
      </c>
      <c r="E57" s="701">
        <f t="shared" si="4"/>
        <v>3303190.3000000007</v>
      </c>
      <c r="F57" s="690">
        <f t="shared" si="5"/>
        <v>14.763629747629395</v>
      </c>
    </row>
    <row r="58" spans="1:6" ht="22.5">
      <c r="A58" s="658" t="s">
        <v>380</v>
      </c>
      <c r="B58" s="688">
        <v>1350639.08</v>
      </c>
      <c r="C58" s="688">
        <v>6547027.9199999999</v>
      </c>
      <c r="D58" s="688">
        <v>79224191.530000001</v>
      </c>
      <c r="E58" s="701">
        <f t="shared" si="4"/>
        <v>72677163.609999999</v>
      </c>
      <c r="F58" s="690">
        <f t="shared" si="5"/>
        <v>1110.078718130776</v>
      </c>
    </row>
    <row r="59" spans="1:6">
      <c r="A59" s="658" t="s">
        <v>381</v>
      </c>
      <c r="B59" s="688">
        <v>3028793009.8000002</v>
      </c>
      <c r="C59" s="688">
        <v>11805451593</v>
      </c>
      <c r="D59" s="688">
        <v>3024529048.4000001</v>
      </c>
      <c r="E59" s="701">
        <f t="shared" si="4"/>
        <v>-8780922544.6000004</v>
      </c>
      <c r="F59" s="690">
        <f t="shared" si="5"/>
        <v>-74.380234211511365</v>
      </c>
    </row>
    <row r="60" spans="1:6">
      <c r="A60" s="658" t="s">
        <v>382</v>
      </c>
      <c r="B60" s="688">
        <v>425069530.88</v>
      </c>
      <c r="C60" s="688">
        <v>0</v>
      </c>
      <c r="D60" s="688">
        <v>527817306.55000001</v>
      </c>
      <c r="E60" s="701">
        <f t="shared" si="4"/>
        <v>527817306.55000001</v>
      </c>
      <c r="F60" s="690" t="s">
        <v>18</v>
      </c>
    </row>
    <row r="61" spans="1:6">
      <c r="A61" s="691"/>
      <c r="B61" s="702"/>
      <c r="C61" s="702"/>
      <c r="D61" s="702"/>
      <c r="E61" s="693"/>
      <c r="F61" s="694"/>
    </row>
    <row r="62" spans="1:6">
      <c r="A62" s="695" t="s">
        <v>299</v>
      </c>
      <c r="B62" s="698"/>
      <c r="C62" s="698"/>
      <c r="D62" s="698"/>
      <c r="E62" s="697"/>
    </row>
    <row r="63" spans="1:6">
      <c r="A63" s="695"/>
      <c r="B63" s="698"/>
      <c r="C63" s="698"/>
      <c r="D63" s="698"/>
      <c r="E63" s="697"/>
    </row>
    <row r="64" spans="1:6">
      <c r="A64" s="642" t="s">
        <v>234</v>
      </c>
      <c r="B64" s="642"/>
      <c r="C64" s="642"/>
      <c r="D64" s="642"/>
      <c r="E64" s="642"/>
    </row>
    <row r="65" spans="1:233">
      <c r="A65" s="642" t="s">
        <v>235</v>
      </c>
      <c r="B65" s="642"/>
      <c r="C65" s="642"/>
      <c r="D65" s="642"/>
      <c r="E65" s="642"/>
      <c r="F65" s="679"/>
      <c r="G65" s="679"/>
      <c r="H65" s="642"/>
      <c r="I65" s="642"/>
      <c r="J65" s="642"/>
      <c r="K65" s="642"/>
      <c r="L65" s="642"/>
      <c r="M65" s="642"/>
      <c r="N65" s="642"/>
      <c r="O65" s="642"/>
      <c r="P65" s="642"/>
      <c r="Q65" s="642"/>
      <c r="R65" s="642"/>
      <c r="S65" s="642"/>
      <c r="T65" s="642"/>
      <c r="U65" s="642"/>
      <c r="V65" s="642"/>
      <c r="W65" s="642"/>
      <c r="X65" s="642"/>
      <c r="Y65" s="642"/>
      <c r="Z65" s="642"/>
      <c r="AA65" s="642"/>
      <c r="AB65" s="642"/>
      <c r="AC65" s="642"/>
      <c r="AD65" s="642"/>
      <c r="AE65" s="642"/>
      <c r="AF65" s="642"/>
      <c r="AG65" s="642"/>
      <c r="AH65" s="642"/>
      <c r="AI65" s="642"/>
      <c r="AJ65" s="642"/>
      <c r="AK65" s="642"/>
      <c r="AL65" s="642"/>
      <c r="AM65" s="642"/>
      <c r="AN65" s="642"/>
      <c r="AO65" s="642"/>
      <c r="AP65" s="642"/>
      <c r="AQ65" s="642"/>
      <c r="AR65" s="642"/>
      <c r="AS65" s="642"/>
      <c r="AT65" s="642"/>
      <c r="AU65" s="642"/>
      <c r="AV65" s="642"/>
      <c r="AW65" s="642"/>
      <c r="AX65" s="642"/>
      <c r="AY65" s="642"/>
      <c r="AZ65" s="642"/>
      <c r="BA65" s="642"/>
      <c r="BB65" s="642"/>
      <c r="BC65" s="642"/>
      <c r="BD65" s="642"/>
      <c r="BE65" s="642"/>
      <c r="BF65" s="642"/>
      <c r="BG65" s="642"/>
      <c r="BH65" s="642"/>
      <c r="BI65" s="642"/>
      <c r="BJ65" s="642"/>
      <c r="BK65" s="642"/>
      <c r="BL65" s="642"/>
      <c r="BM65" s="642"/>
      <c r="BN65" s="642"/>
      <c r="BO65" s="642"/>
      <c r="BP65" s="642"/>
      <c r="BQ65" s="642"/>
      <c r="BR65" s="642"/>
      <c r="BS65" s="642"/>
      <c r="BT65" s="642"/>
      <c r="BU65" s="642"/>
      <c r="BV65" s="642"/>
      <c r="BW65" s="642"/>
      <c r="BX65" s="642"/>
      <c r="BY65" s="642"/>
      <c r="BZ65" s="642"/>
      <c r="CA65" s="642"/>
      <c r="CB65" s="642"/>
      <c r="CC65" s="642"/>
      <c r="CD65" s="642"/>
      <c r="CE65" s="642"/>
      <c r="CF65" s="642"/>
      <c r="CG65" s="642"/>
      <c r="CH65" s="642"/>
      <c r="CI65" s="642"/>
      <c r="CJ65" s="642"/>
      <c r="CK65" s="642"/>
      <c r="CL65" s="642"/>
      <c r="CM65" s="642"/>
      <c r="CN65" s="642"/>
      <c r="CO65" s="642"/>
      <c r="CP65" s="642"/>
      <c r="CQ65" s="642"/>
      <c r="CR65" s="642"/>
      <c r="CS65" s="642"/>
      <c r="CT65" s="642"/>
      <c r="CU65" s="642"/>
      <c r="CV65" s="642"/>
      <c r="CW65" s="642"/>
      <c r="CX65" s="642"/>
      <c r="CY65" s="642"/>
      <c r="CZ65" s="642"/>
      <c r="DA65" s="642"/>
      <c r="DB65" s="642"/>
      <c r="DC65" s="642"/>
      <c r="DD65" s="642"/>
      <c r="DE65" s="642"/>
      <c r="DF65" s="642"/>
      <c r="DG65" s="642"/>
      <c r="DH65" s="642"/>
      <c r="DI65" s="642"/>
      <c r="DJ65" s="642"/>
      <c r="DK65" s="642"/>
      <c r="DL65" s="642"/>
      <c r="DM65" s="642"/>
      <c r="DN65" s="642"/>
      <c r="DO65" s="642"/>
      <c r="DP65" s="642"/>
      <c r="DQ65" s="642"/>
      <c r="DR65" s="642"/>
      <c r="DS65" s="642"/>
      <c r="DT65" s="642"/>
      <c r="DU65" s="642"/>
      <c r="DV65" s="642"/>
      <c r="DW65" s="642"/>
      <c r="DX65" s="642"/>
      <c r="DY65" s="642"/>
      <c r="DZ65" s="642"/>
      <c r="EA65" s="642"/>
      <c r="EB65" s="642"/>
      <c r="EC65" s="642"/>
      <c r="ED65" s="642"/>
      <c r="EE65" s="642"/>
      <c r="EF65" s="642"/>
      <c r="EG65" s="642"/>
      <c r="EH65" s="642"/>
      <c r="EI65" s="642"/>
      <c r="EJ65" s="642"/>
      <c r="EK65" s="642"/>
      <c r="EL65" s="642"/>
      <c r="EM65" s="642"/>
      <c r="EN65" s="642"/>
      <c r="EO65" s="642"/>
      <c r="EP65" s="642"/>
      <c r="EQ65" s="642"/>
      <c r="ER65" s="642"/>
      <c r="ES65" s="642"/>
      <c r="ET65" s="642"/>
      <c r="EU65" s="642"/>
      <c r="EV65" s="642"/>
      <c r="EW65" s="642"/>
      <c r="EX65" s="642"/>
      <c r="EY65" s="642"/>
      <c r="EZ65" s="642"/>
      <c r="FA65" s="642"/>
      <c r="FB65" s="642"/>
      <c r="FC65" s="642"/>
      <c r="FD65" s="642"/>
      <c r="FE65" s="642"/>
      <c r="FF65" s="642"/>
      <c r="FG65" s="642"/>
      <c r="FH65" s="642"/>
      <c r="FI65" s="642"/>
      <c r="FJ65" s="642"/>
      <c r="FK65" s="642"/>
      <c r="FL65" s="642"/>
      <c r="FM65" s="642"/>
      <c r="FN65" s="642"/>
      <c r="FO65" s="642"/>
      <c r="FP65" s="642"/>
      <c r="FQ65" s="642"/>
      <c r="FR65" s="642"/>
      <c r="FS65" s="642"/>
      <c r="FT65" s="642"/>
      <c r="FU65" s="642"/>
      <c r="FV65" s="642"/>
      <c r="FW65" s="642"/>
      <c r="FX65" s="642"/>
      <c r="FY65" s="642"/>
      <c r="FZ65" s="642"/>
      <c r="GA65" s="642"/>
      <c r="GB65" s="642"/>
      <c r="GC65" s="642"/>
      <c r="GD65" s="642"/>
      <c r="GE65" s="642"/>
      <c r="GF65" s="642"/>
      <c r="GG65" s="642"/>
      <c r="GH65" s="642"/>
      <c r="GI65" s="642"/>
      <c r="GJ65" s="642"/>
      <c r="GK65" s="642"/>
      <c r="GL65" s="642"/>
      <c r="GM65" s="642"/>
      <c r="GN65" s="642"/>
      <c r="GO65" s="642"/>
      <c r="GP65" s="642"/>
      <c r="GQ65" s="642"/>
      <c r="GR65" s="642"/>
      <c r="GS65" s="642"/>
      <c r="GT65" s="642"/>
      <c r="GU65" s="642"/>
      <c r="GV65" s="642"/>
      <c r="GW65" s="642"/>
      <c r="GX65" s="642"/>
      <c r="GY65" s="642"/>
      <c r="GZ65" s="642"/>
      <c r="HA65" s="642"/>
      <c r="HB65" s="642"/>
      <c r="HC65" s="642"/>
      <c r="HD65" s="642"/>
      <c r="HE65" s="642"/>
      <c r="HF65" s="642"/>
      <c r="HG65" s="642"/>
      <c r="HH65" s="642"/>
      <c r="HI65" s="642"/>
      <c r="HJ65" s="642"/>
      <c r="HK65" s="642"/>
      <c r="HL65" s="642"/>
      <c r="HM65" s="642"/>
      <c r="HN65" s="642"/>
      <c r="HO65" s="642"/>
      <c r="HP65" s="642"/>
      <c r="HQ65" s="642"/>
      <c r="HR65" s="642"/>
      <c r="HS65" s="642"/>
      <c r="HT65" s="642"/>
      <c r="HU65" s="642"/>
      <c r="HV65" s="642"/>
      <c r="HW65" s="642"/>
      <c r="HX65" s="642"/>
      <c r="HY65" s="679"/>
    </row>
    <row r="66" spans="1:233">
      <c r="A66" s="642" t="s">
        <v>347</v>
      </c>
      <c r="B66" s="642"/>
      <c r="C66" s="642"/>
      <c r="D66" s="642"/>
      <c r="E66" s="642"/>
      <c r="F66" s="438"/>
      <c r="G66" s="679"/>
      <c r="H66" s="642"/>
      <c r="I66" s="642"/>
      <c r="J66" s="642"/>
      <c r="K66" s="642"/>
      <c r="L66" s="642"/>
      <c r="M66" s="642"/>
      <c r="N66" s="642"/>
      <c r="O66" s="642"/>
      <c r="P66" s="642"/>
      <c r="Q66" s="642"/>
      <c r="R66" s="642"/>
      <c r="S66" s="642"/>
      <c r="T66" s="642"/>
      <c r="U66" s="642"/>
      <c r="V66" s="642"/>
      <c r="W66" s="642"/>
      <c r="X66" s="642"/>
      <c r="Y66" s="642"/>
      <c r="Z66" s="642"/>
      <c r="AA66" s="642"/>
      <c r="AB66" s="642"/>
      <c r="AC66" s="642"/>
      <c r="AD66" s="642"/>
      <c r="AE66" s="642"/>
      <c r="AF66" s="642"/>
      <c r="AG66" s="642"/>
      <c r="AH66" s="642"/>
      <c r="AI66" s="642"/>
      <c r="AJ66" s="642"/>
      <c r="AK66" s="642"/>
      <c r="AL66" s="642"/>
      <c r="AM66" s="642"/>
      <c r="AN66" s="642"/>
      <c r="AO66" s="642"/>
      <c r="AP66" s="642"/>
      <c r="AQ66" s="642"/>
      <c r="AR66" s="642"/>
      <c r="AS66" s="642"/>
      <c r="AT66" s="642"/>
      <c r="AU66" s="642"/>
      <c r="AV66" s="642"/>
      <c r="AW66" s="642"/>
      <c r="AX66" s="642"/>
      <c r="AY66" s="642"/>
      <c r="AZ66" s="642"/>
      <c r="BA66" s="642"/>
      <c r="BB66" s="642"/>
      <c r="BC66" s="642"/>
      <c r="BD66" s="642"/>
      <c r="BE66" s="642"/>
      <c r="BF66" s="642"/>
      <c r="BG66" s="642"/>
      <c r="BH66" s="642"/>
      <c r="BI66" s="642"/>
      <c r="BJ66" s="642"/>
      <c r="BK66" s="642"/>
      <c r="BL66" s="642"/>
      <c r="BM66" s="642"/>
      <c r="BN66" s="642"/>
      <c r="BO66" s="642"/>
      <c r="BP66" s="642"/>
      <c r="BQ66" s="642"/>
      <c r="BR66" s="642"/>
      <c r="BS66" s="642"/>
      <c r="BT66" s="642"/>
      <c r="BU66" s="642"/>
      <c r="BV66" s="642"/>
      <c r="BW66" s="642"/>
      <c r="BX66" s="642"/>
      <c r="BY66" s="642"/>
      <c r="BZ66" s="642"/>
      <c r="CA66" s="642"/>
      <c r="CB66" s="642"/>
      <c r="CC66" s="642"/>
      <c r="CD66" s="642"/>
      <c r="CE66" s="642"/>
      <c r="CF66" s="642"/>
      <c r="CG66" s="642"/>
      <c r="CH66" s="642"/>
      <c r="CI66" s="642"/>
      <c r="CJ66" s="642"/>
      <c r="CK66" s="642"/>
      <c r="CL66" s="642"/>
      <c r="CM66" s="642"/>
      <c r="CN66" s="642"/>
      <c r="CO66" s="642"/>
      <c r="CP66" s="642"/>
      <c r="CQ66" s="642"/>
      <c r="CR66" s="642"/>
      <c r="CS66" s="642"/>
      <c r="CT66" s="642"/>
      <c r="CU66" s="642"/>
      <c r="CV66" s="642"/>
      <c r="CW66" s="642"/>
      <c r="CX66" s="642"/>
      <c r="CY66" s="642"/>
      <c r="CZ66" s="642"/>
      <c r="DA66" s="642"/>
      <c r="DB66" s="642"/>
      <c r="DC66" s="642"/>
      <c r="DD66" s="642"/>
      <c r="DE66" s="642"/>
      <c r="DF66" s="642"/>
      <c r="DG66" s="642"/>
      <c r="DH66" s="642"/>
      <c r="DI66" s="642"/>
      <c r="DJ66" s="642"/>
      <c r="DK66" s="642"/>
      <c r="DL66" s="642"/>
      <c r="DM66" s="642"/>
      <c r="DN66" s="642"/>
      <c r="DO66" s="642"/>
      <c r="DP66" s="642"/>
      <c r="DQ66" s="642"/>
      <c r="DR66" s="642"/>
      <c r="DS66" s="642"/>
      <c r="DT66" s="642"/>
      <c r="DU66" s="642"/>
      <c r="DV66" s="642"/>
      <c r="DW66" s="642"/>
      <c r="DX66" s="642"/>
      <c r="DY66" s="642"/>
      <c r="DZ66" s="642"/>
      <c r="EA66" s="642"/>
      <c r="EB66" s="642"/>
      <c r="EC66" s="642"/>
      <c r="ED66" s="642"/>
      <c r="EE66" s="642"/>
      <c r="EF66" s="642"/>
      <c r="EG66" s="642"/>
      <c r="EH66" s="642"/>
      <c r="EI66" s="642"/>
      <c r="EJ66" s="642"/>
      <c r="EK66" s="642"/>
      <c r="EL66" s="642"/>
      <c r="EM66" s="642"/>
      <c r="EN66" s="642"/>
      <c r="EO66" s="642"/>
      <c r="EP66" s="642"/>
      <c r="EQ66" s="642"/>
      <c r="ER66" s="642"/>
      <c r="ES66" s="642"/>
      <c r="ET66" s="642"/>
      <c r="EU66" s="642"/>
      <c r="EV66" s="642"/>
      <c r="EW66" s="642"/>
      <c r="EX66" s="642"/>
      <c r="EY66" s="642"/>
      <c r="EZ66" s="642"/>
      <c r="FA66" s="642"/>
      <c r="FB66" s="642"/>
      <c r="FC66" s="642"/>
      <c r="FD66" s="642"/>
      <c r="FE66" s="642"/>
      <c r="FF66" s="642"/>
      <c r="FG66" s="642"/>
      <c r="FH66" s="642"/>
      <c r="FI66" s="642"/>
      <c r="FJ66" s="642"/>
      <c r="FK66" s="642"/>
      <c r="FL66" s="642"/>
      <c r="FM66" s="642"/>
      <c r="FN66" s="642"/>
      <c r="FO66" s="642"/>
      <c r="FP66" s="642"/>
      <c r="FQ66" s="642"/>
      <c r="FR66" s="642"/>
      <c r="FS66" s="642"/>
      <c r="FT66" s="642"/>
      <c r="FU66" s="642"/>
      <c r="FV66" s="642"/>
      <c r="FW66" s="642"/>
      <c r="FX66" s="642"/>
      <c r="FY66" s="642"/>
      <c r="FZ66" s="642"/>
      <c r="GA66" s="642"/>
      <c r="GB66" s="642"/>
      <c r="GC66" s="642"/>
      <c r="GD66" s="642"/>
      <c r="GE66" s="642"/>
      <c r="GF66" s="642"/>
      <c r="GG66" s="642"/>
      <c r="GH66" s="642"/>
      <c r="GI66" s="642"/>
      <c r="GJ66" s="642"/>
      <c r="GK66" s="642"/>
      <c r="GL66" s="642"/>
      <c r="GM66" s="642"/>
      <c r="GN66" s="642"/>
      <c r="GO66" s="642"/>
      <c r="GP66" s="642"/>
      <c r="GQ66" s="642"/>
      <c r="GR66" s="642"/>
      <c r="GS66" s="642"/>
      <c r="GT66" s="642"/>
      <c r="GU66" s="642"/>
      <c r="GV66" s="642"/>
      <c r="GW66" s="642"/>
      <c r="GX66" s="642"/>
      <c r="GY66" s="642"/>
      <c r="GZ66" s="642"/>
      <c r="HA66" s="642"/>
      <c r="HB66" s="642"/>
      <c r="HC66" s="642"/>
      <c r="HD66" s="642"/>
      <c r="HE66" s="642"/>
      <c r="HF66" s="642"/>
      <c r="HG66" s="642"/>
      <c r="HH66" s="642"/>
      <c r="HI66" s="642"/>
      <c r="HJ66" s="642"/>
      <c r="HK66" s="642"/>
      <c r="HL66" s="642"/>
      <c r="HM66" s="642"/>
      <c r="HN66" s="642"/>
      <c r="HO66" s="642"/>
      <c r="HP66" s="642"/>
      <c r="HQ66" s="642"/>
      <c r="HR66" s="642"/>
      <c r="HS66" s="642"/>
      <c r="HT66" s="642"/>
      <c r="HU66" s="642"/>
      <c r="HV66" s="642"/>
      <c r="HW66" s="642"/>
      <c r="HX66" s="642"/>
      <c r="HY66" s="679"/>
    </row>
    <row r="67" spans="1:233">
      <c r="A67" s="642" t="s">
        <v>349</v>
      </c>
      <c r="B67" s="642"/>
      <c r="C67" s="642"/>
      <c r="D67" s="642"/>
      <c r="E67" s="642"/>
      <c r="F67" s="438"/>
      <c r="G67" s="679"/>
      <c r="H67" s="642"/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  <c r="U67" s="642"/>
      <c r="V67" s="642"/>
      <c r="W67" s="642"/>
      <c r="X67" s="642"/>
      <c r="Y67" s="642"/>
      <c r="Z67" s="642"/>
      <c r="AA67" s="642"/>
      <c r="AB67" s="642"/>
      <c r="AC67" s="642"/>
      <c r="AD67" s="642"/>
      <c r="AE67" s="642"/>
      <c r="AF67" s="642"/>
      <c r="AG67" s="642"/>
      <c r="AH67" s="642"/>
      <c r="AI67" s="642"/>
      <c r="AJ67" s="642"/>
      <c r="AK67" s="642"/>
      <c r="AL67" s="642"/>
      <c r="AM67" s="642"/>
      <c r="AN67" s="642"/>
      <c r="AO67" s="642"/>
      <c r="AP67" s="642"/>
      <c r="AQ67" s="642"/>
      <c r="AR67" s="642"/>
      <c r="AS67" s="642"/>
      <c r="AT67" s="642"/>
      <c r="AU67" s="642"/>
      <c r="AV67" s="642"/>
      <c r="AW67" s="642"/>
      <c r="AX67" s="642"/>
      <c r="AY67" s="642"/>
      <c r="AZ67" s="642"/>
      <c r="BA67" s="642"/>
      <c r="BB67" s="642"/>
      <c r="BC67" s="642"/>
      <c r="BD67" s="642"/>
      <c r="BE67" s="642"/>
      <c r="BF67" s="642"/>
      <c r="BG67" s="642"/>
      <c r="BH67" s="642"/>
      <c r="BI67" s="642"/>
      <c r="BJ67" s="642"/>
      <c r="BK67" s="642"/>
      <c r="BL67" s="642"/>
      <c r="BM67" s="642"/>
      <c r="BN67" s="642"/>
      <c r="BO67" s="642"/>
      <c r="BP67" s="642"/>
      <c r="BQ67" s="642"/>
      <c r="BR67" s="642"/>
      <c r="BS67" s="642"/>
      <c r="BT67" s="642"/>
      <c r="BU67" s="642"/>
      <c r="BV67" s="642"/>
      <c r="BW67" s="642"/>
      <c r="BX67" s="642"/>
      <c r="BY67" s="642"/>
      <c r="BZ67" s="642"/>
      <c r="CA67" s="642"/>
      <c r="CB67" s="642"/>
      <c r="CC67" s="642"/>
      <c r="CD67" s="642"/>
      <c r="CE67" s="642"/>
      <c r="CF67" s="642"/>
      <c r="CG67" s="642"/>
      <c r="CH67" s="642"/>
      <c r="CI67" s="642"/>
      <c r="CJ67" s="642"/>
      <c r="CK67" s="642"/>
      <c r="CL67" s="642"/>
      <c r="CM67" s="642"/>
      <c r="CN67" s="642"/>
      <c r="CO67" s="642"/>
      <c r="CP67" s="642"/>
      <c r="CQ67" s="642"/>
      <c r="CR67" s="642"/>
      <c r="CS67" s="642"/>
      <c r="CT67" s="642"/>
      <c r="CU67" s="642"/>
      <c r="CV67" s="642"/>
      <c r="CW67" s="642"/>
      <c r="CX67" s="642"/>
      <c r="CY67" s="642"/>
      <c r="CZ67" s="642"/>
      <c r="DA67" s="642"/>
      <c r="DB67" s="642"/>
      <c r="DC67" s="642"/>
      <c r="DD67" s="642"/>
      <c r="DE67" s="642"/>
      <c r="DF67" s="642"/>
      <c r="DG67" s="642"/>
      <c r="DH67" s="642"/>
      <c r="DI67" s="642"/>
      <c r="DJ67" s="642"/>
      <c r="DK67" s="642"/>
      <c r="DL67" s="642"/>
      <c r="DM67" s="642"/>
      <c r="DN67" s="642"/>
      <c r="DO67" s="642"/>
      <c r="DP67" s="642"/>
      <c r="DQ67" s="642"/>
      <c r="DR67" s="642"/>
      <c r="DS67" s="642"/>
      <c r="DT67" s="642"/>
      <c r="DU67" s="642"/>
      <c r="DV67" s="642"/>
      <c r="DW67" s="642"/>
      <c r="DX67" s="642"/>
      <c r="DY67" s="642"/>
      <c r="DZ67" s="642"/>
      <c r="EA67" s="642"/>
      <c r="EB67" s="642"/>
      <c r="EC67" s="642"/>
      <c r="ED67" s="642"/>
      <c r="EE67" s="642"/>
      <c r="EF67" s="642"/>
      <c r="EG67" s="642"/>
      <c r="EH67" s="642"/>
      <c r="EI67" s="642"/>
      <c r="EJ67" s="642"/>
      <c r="EK67" s="642"/>
      <c r="EL67" s="642"/>
      <c r="EM67" s="642"/>
      <c r="EN67" s="642"/>
      <c r="EO67" s="642"/>
      <c r="EP67" s="642"/>
      <c r="EQ67" s="642"/>
      <c r="ER67" s="642"/>
      <c r="ES67" s="642"/>
      <c r="ET67" s="642"/>
      <c r="EU67" s="642"/>
      <c r="EV67" s="642"/>
      <c r="EW67" s="642"/>
      <c r="EX67" s="642"/>
      <c r="EY67" s="642"/>
      <c r="EZ67" s="642"/>
      <c r="FA67" s="642"/>
      <c r="FB67" s="642"/>
      <c r="FC67" s="642"/>
      <c r="FD67" s="642"/>
      <c r="FE67" s="642"/>
      <c r="FF67" s="642"/>
      <c r="FG67" s="642"/>
      <c r="FH67" s="642"/>
      <c r="FI67" s="642"/>
      <c r="FJ67" s="642"/>
      <c r="FK67" s="642"/>
      <c r="FL67" s="642"/>
      <c r="FM67" s="642"/>
      <c r="FN67" s="642"/>
      <c r="FO67" s="642"/>
      <c r="FP67" s="642"/>
      <c r="FQ67" s="642"/>
      <c r="FR67" s="642"/>
      <c r="FS67" s="642"/>
      <c r="FT67" s="642"/>
      <c r="FU67" s="642"/>
      <c r="FV67" s="642"/>
      <c r="FW67" s="642"/>
      <c r="FX67" s="642"/>
      <c r="FY67" s="642"/>
      <c r="FZ67" s="642"/>
      <c r="GA67" s="642"/>
      <c r="GB67" s="642"/>
      <c r="GC67" s="642"/>
      <c r="GD67" s="642"/>
      <c r="GE67" s="642"/>
      <c r="GF67" s="642"/>
      <c r="GG67" s="642"/>
      <c r="GH67" s="642"/>
      <c r="GI67" s="642"/>
      <c r="GJ67" s="642"/>
      <c r="GK67" s="642"/>
      <c r="GL67" s="642"/>
      <c r="GM67" s="642"/>
      <c r="GN67" s="642"/>
      <c r="GO67" s="642"/>
      <c r="GP67" s="642"/>
      <c r="GQ67" s="642"/>
      <c r="GR67" s="642"/>
      <c r="GS67" s="642"/>
      <c r="GT67" s="642"/>
      <c r="GU67" s="642"/>
      <c r="GV67" s="642"/>
      <c r="GW67" s="642"/>
      <c r="GX67" s="642"/>
      <c r="GY67" s="642"/>
      <c r="GZ67" s="642"/>
      <c r="HA67" s="642"/>
      <c r="HB67" s="642"/>
      <c r="HC67" s="642"/>
      <c r="HD67" s="642"/>
      <c r="HE67" s="642"/>
      <c r="HF67" s="642"/>
      <c r="HG67" s="642"/>
      <c r="HH67" s="642"/>
      <c r="HI67" s="642"/>
      <c r="HJ67" s="642"/>
      <c r="HK67" s="642"/>
      <c r="HL67" s="642"/>
      <c r="HM67" s="642"/>
      <c r="HN67" s="642"/>
      <c r="HO67" s="642"/>
      <c r="HP67" s="642"/>
      <c r="HQ67" s="642"/>
      <c r="HR67" s="642"/>
      <c r="HS67" s="642"/>
      <c r="HT67" s="642"/>
      <c r="HU67" s="642"/>
      <c r="HV67" s="642"/>
      <c r="HW67" s="642"/>
      <c r="HX67" s="642"/>
      <c r="HY67" s="679"/>
    </row>
    <row r="68" spans="1:233">
      <c r="A68" s="642" t="s">
        <v>237</v>
      </c>
      <c r="B68" s="642"/>
      <c r="C68" s="642"/>
      <c r="D68" s="642"/>
      <c r="E68" s="642"/>
    </row>
    <row r="70" spans="1:233" s="585" customFormat="1">
      <c r="A70" s="467" t="s">
        <v>349</v>
      </c>
      <c r="B70" s="392">
        <v>2015</v>
      </c>
      <c r="C70" s="393">
        <v>2016</v>
      </c>
      <c r="D70" s="394"/>
      <c r="E70" s="680" t="s">
        <v>238</v>
      </c>
      <c r="F70" s="681"/>
    </row>
    <row r="71" spans="1:233" s="584" customFormat="1" ht="26.25" customHeight="1">
      <c r="A71" s="492"/>
      <c r="B71" s="398" t="s">
        <v>239</v>
      </c>
      <c r="C71" s="399" t="s">
        <v>240</v>
      </c>
      <c r="D71" s="399" t="s">
        <v>239</v>
      </c>
      <c r="E71" s="682" t="s">
        <v>241</v>
      </c>
      <c r="F71" s="682" t="s">
        <v>12</v>
      </c>
    </row>
    <row r="72" spans="1:233">
      <c r="A72" s="699"/>
      <c r="B72" s="700"/>
      <c r="C72" s="699"/>
      <c r="D72" s="699"/>
      <c r="E72" s="699"/>
      <c r="F72" s="683"/>
    </row>
    <row r="73" spans="1:233" s="669" customFormat="1">
      <c r="A73" s="703" t="s">
        <v>14</v>
      </c>
      <c r="B73" s="704">
        <f>SUM(B75:B76)</f>
        <v>183153139.38</v>
      </c>
      <c r="C73" s="704">
        <f t="shared" ref="C73:D73" si="6">SUM(C75:C76)</f>
        <v>181630130.44</v>
      </c>
      <c r="D73" s="704">
        <f t="shared" si="6"/>
        <v>225891764.72</v>
      </c>
      <c r="E73" s="705">
        <f t="shared" ref="E73" si="7">D73-C73</f>
        <v>44261634.280000001</v>
      </c>
      <c r="F73" s="686">
        <f t="shared" ref="F73" si="8">(D73*100/C73)-100</f>
        <v>24.369103393129734</v>
      </c>
    </row>
    <row r="74" spans="1:233">
      <c r="A74" s="687"/>
      <c r="B74" s="688"/>
      <c r="C74" s="688"/>
      <c r="D74" s="688"/>
      <c r="E74" s="689"/>
      <c r="F74" s="690"/>
    </row>
    <row r="75" spans="1:233">
      <c r="A75" s="658" t="s">
        <v>383</v>
      </c>
      <c r="B75" s="688">
        <v>166606657.12</v>
      </c>
      <c r="C75" s="688">
        <v>163572507.94999999</v>
      </c>
      <c r="D75" s="688">
        <v>208528660.25999999</v>
      </c>
      <c r="E75" s="701">
        <f t="shared" ref="E75:E76" si="9">D75-C75</f>
        <v>44956152.310000002</v>
      </c>
      <c r="F75" s="690">
        <f t="shared" ref="F75:F76" si="10">(D75*100/C75)-100</f>
        <v>27.48392922100453</v>
      </c>
    </row>
    <row r="76" spans="1:233">
      <c r="A76" s="658" t="s">
        <v>384</v>
      </c>
      <c r="B76" s="688">
        <v>16546482.26</v>
      </c>
      <c r="C76" s="688">
        <v>18057622.489999998</v>
      </c>
      <c r="D76" s="688">
        <v>17363104.460000001</v>
      </c>
      <c r="E76" s="701">
        <f t="shared" si="9"/>
        <v>-694518.02999999747</v>
      </c>
      <c r="F76" s="690">
        <f t="shared" si="10"/>
        <v>-3.84612110694313</v>
      </c>
    </row>
    <row r="77" spans="1:233">
      <c r="A77" s="691"/>
      <c r="B77" s="702"/>
      <c r="C77" s="702"/>
      <c r="D77" s="702"/>
      <c r="E77" s="693"/>
      <c r="F77" s="694"/>
    </row>
    <row r="78" spans="1:233">
      <c r="A78" s="642" t="s">
        <v>234</v>
      </c>
      <c r="B78" s="642"/>
      <c r="C78" s="642"/>
      <c r="D78" s="642"/>
      <c r="E78" s="642"/>
    </row>
    <row r="79" spans="1:233">
      <c r="A79" s="642" t="s">
        <v>235</v>
      </c>
      <c r="B79" s="642"/>
      <c r="C79" s="642"/>
      <c r="D79" s="642"/>
      <c r="E79" s="642"/>
      <c r="F79" s="679"/>
      <c r="G79" s="679"/>
      <c r="H79" s="642"/>
      <c r="I79" s="642"/>
      <c r="J79" s="642"/>
      <c r="K79" s="642"/>
      <c r="L79" s="642"/>
      <c r="M79" s="642"/>
      <c r="N79" s="642"/>
      <c r="O79" s="642"/>
      <c r="P79" s="642"/>
      <c r="Q79" s="642"/>
      <c r="R79" s="642"/>
      <c r="S79" s="642"/>
      <c r="T79" s="642"/>
      <c r="U79" s="642"/>
      <c r="V79" s="642"/>
      <c r="W79" s="642"/>
      <c r="X79" s="642"/>
      <c r="Y79" s="642"/>
      <c r="Z79" s="642"/>
      <c r="AA79" s="642"/>
      <c r="AB79" s="642"/>
      <c r="AC79" s="642"/>
      <c r="AD79" s="642"/>
      <c r="AE79" s="642"/>
      <c r="AF79" s="642"/>
      <c r="AG79" s="642"/>
      <c r="AH79" s="642"/>
      <c r="AI79" s="642"/>
      <c r="AJ79" s="642"/>
      <c r="AK79" s="642"/>
      <c r="AL79" s="642"/>
      <c r="AM79" s="642"/>
      <c r="AN79" s="642"/>
      <c r="AO79" s="642"/>
      <c r="AP79" s="642"/>
      <c r="AQ79" s="642"/>
      <c r="AR79" s="642"/>
      <c r="AS79" s="642"/>
      <c r="AT79" s="642"/>
      <c r="AU79" s="642"/>
      <c r="AV79" s="642"/>
      <c r="AW79" s="642"/>
      <c r="AX79" s="642"/>
      <c r="AY79" s="642"/>
      <c r="AZ79" s="642"/>
      <c r="BA79" s="642"/>
      <c r="BB79" s="642"/>
      <c r="BC79" s="642"/>
      <c r="BD79" s="642"/>
      <c r="BE79" s="642"/>
      <c r="BF79" s="642"/>
      <c r="BG79" s="642"/>
      <c r="BH79" s="642"/>
      <c r="BI79" s="642"/>
      <c r="BJ79" s="642"/>
      <c r="BK79" s="642"/>
      <c r="BL79" s="642"/>
      <c r="BM79" s="642"/>
      <c r="BN79" s="642"/>
      <c r="BO79" s="642"/>
      <c r="BP79" s="642"/>
      <c r="BQ79" s="642"/>
      <c r="BR79" s="642"/>
      <c r="BS79" s="642"/>
      <c r="BT79" s="642"/>
      <c r="BU79" s="642"/>
      <c r="BV79" s="642"/>
      <c r="BW79" s="642"/>
      <c r="BX79" s="642"/>
      <c r="BY79" s="642"/>
      <c r="BZ79" s="642"/>
      <c r="CA79" s="642"/>
      <c r="CB79" s="642"/>
      <c r="CC79" s="642"/>
      <c r="CD79" s="642"/>
      <c r="CE79" s="642"/>
      <c r="CF79" s="642"/>
      <c r="CG79" s="642"/>
      <c r="CH79" s="642"/>
      <c r="CI79" s="642"/>
      <c r="CJ79" s="642"/>
      <c r="CK79" s="642"/>
      <c r="CL79" s="642"/>
      <c r="CM79" s="642"/>
      <c r="CN79" s="642"/>
      <c r="CO79" s="642"/>
      <c r="CP79" s="642"/>
      <c r="CQ79" s="642"/>
      <c r="CR79" s="642"/>
      <c r="CS79" s="642"/>
      <c r="CT79" s="642"/>
      <c r="CU79" s="642"/>
      <c r="CV79" s="642"/>
      <c r="CW79" s="642"/>
      <c r="CX79" s="642"/>
      <c r="CY79" s="642"/>
      <c r="CZ79" s="642"/>
      <c r="DA79" s="642"/>
      <c r="DB79" s="642"/>
      <c r="DC79" s="642"/>
      <c r="DD79" s="642"/>
      <c r="DE79" s="642"/>
      <c r="DF79" s="642"/>
      <c r="DG79" s="642"/>
      <c r="DH79" s="642"/>
      <c r="DI79" s="642"/>
      <c r="DJ79" s="642"/>
      <c r="DK79" s="642"/>
      <c r="DL79" s="642"/>
      <c r="DM79" s="642"/>
      <c r="DN79" s="642"/>
      <c r="DO79" s="642"/>
      <c r="DP79" s="642"/>
      <c r="DQ79" s="642"/>
      <c r="DR79" s="642"/>
      <c r="DS79" s="642"/>
      <c r="DT79" s="642"/>
      <c r="DU79" s="642"/>
      <c r="DV79" s="642"/>
      <c r="DW79" s="642"/>
      <c r="DX79" s="642"/>
      <c r="DY79" s="642"/>
      <c r="DZ79" s="642"/>
      <c r="EA79" s="642"/>
      <c r="EB79" s="642"/>
      <c r="EC79" s="642"/>
      <c r="ED79" s="642"/>
      <c r="EE79" s="642"/>
      <c r="EF79" s="642"/>
      <c r="EG79" s="642"/>
      <c r="EH79" s="642"/>
      <c r="EI79" s="642"/>
      <c r="EJ79" s="642"/>
      <c r="EK79" s="642"/>
      <c r="EL79" s="642"/>
      <c r="EM79" s="642"/>
      <c r="EN79" s="642"/>
      <c r="EO79" s="642"/>
      <c r="EP79" s="642"/>
      <c r="EQ79" s="642"/>
      <c r="ER79" s="642"/>
      <c r="ES79" s="642"/>
      <c r="ET79" s="642"/>
      <c r="EU79" s="642"/>
      <c r="EV79" s="642"/>
      <c r="EW79" s="642"/>
      <c r="EX79" s="642"/>
      <c r="EY79" s="642"/>
      <c r="EZ79" s="642"/>
      <c r="FA79" s="642"/>
      <c r="FB79" s="642"/>
      <c r="FC79" s="642"/>
      <c r="FD79" s="642"/>
      <c r="FE79" s="642"/>
      <c r="FF79" s="642"/>
      <c r="FG79" s="642"/>
      <c r="FH79" s="642"/>
      <c r="FI79" s="642"/>
      <c r="FJ79" s="642"/>
      <c r="FK79" s="642"/>
      <c r="FL79" s="642"/>
      <c r="FM79" s="642"/>
      <c r="FN79" s="642"/>
      <c r="FO79" s="642"/>
      <c r="FP79" s="642"/>
      <c r="FQ79" s="642"/>
      <c r="FR79" s="642"/>
      <c r="FS79" s="642"/>
      <c r="FT79" s="642"/>
      <c r="FU79" s="642"/>
      <c r="FV79" s="642"/>
      <c r="FW79" s="642"/>
      <c r="FX79" s="642"/>
      <c r="FY79" s="642"/>
      <c r="FZ79" s="642"/>
      <c r="GA79" s="642"/>
      <c r="GB79" s="642"/>
      <c r="GC79" s="642"/>
      <c r="GD79" s="642"/>
      <c r="GE79" s="642"/>
      <c r="GF79" s="642"/>
      <c r="GG79" s="642"/>
      <c r="GH79" s="642"/>
      <c r="GI79" s="642"/>
      <c r="GJ79" s="642"/>
      <c r="GK79" s="642"/>
      <c r="GL79" s="642"/>
      <c r="GM79" s="642"/>
      <c r="GN79" s="642"/>
      <c r="GO79" s="642"/>
      <c r="GP79" s="642"/>
      <c r="GQ79" s="642"/>
      <c r="GR79" s="642"/>
      <c r="GS79" s="642"/>
      <c r="GT79" s="642"/>
      <c r="GU79" s="642"/>
      <c r="GV79" s="642"/>
      <c r="GW79" s="642"/>
      <c r="GX79" s="642"/>
      <c r="GY79" s="642"/>
      <c r="GZ79" s="642"/>
      <c r="HA79" s="642"/>
      <c r="HB79" s="642"/>
      <c r="HC79" s="642"/>
      <c r="HD79" s="642"/>
      <c r="HE79" s="642"/>
      <c r="HF79" s="642"/>
      <c r="HG79" s="642"/>
      <c r="HH79" s="642"/>
      <c r="HI79" s="642"/>
      <c r="HJ79" s="642"/>
      <c r="HK79" s="642"/>
      <c r="HL79" s="642"/>
      <c r="HM79" s="642"/>
      <c r="HN79" s="642"/>
      <c r="HO79" s="642"/>
      <c r="HP79" s="642"/>
      <c r="HQ79" s="642"/>
      <c r="HR79" s="642"/>
      <c r="HS79" s="642"/>
      <c r="HT79" s="642"/>
      <c r="HU79" s="642"/>
      <c r="HV79" s="642"/>
      <c r="HW79" s="642"/>
      <c r="HX79" s="642"/>
      <c r="HY79" s="679"/>
    </row>
    <row r="80" spans="1:233">
      <c r="A80" s="642" t="s">
        <v>347</v>
      </c>
      <c r="B80" s="642"/>
      <c r="C80" s="642"/>
      <c r="D80" s="642"/>
      <c r="E80" s="642"/>
      <c r="F80" s="438"/>
      <c r="G80" s="679"/>
      <c r="H80" s="642"/>
      <c r="I80" s="642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  <c r="Y80" s="642"/>
      <c r="Z80" s="642"/>
      <c r="AA80" s="642"/>
      <c r="AB80" s="642"/>
      <c r="AC80" s="642"/>
      <c r="AD80" s="642"/>
      <c r="AE80" s="642"/>
      <c r="AF80" s="642"/>
      <c r="AG80" s="642"/>
      <c r="AH80" s="642"/>
      <c r="AI80" s="642"/>
      <c r="AJ80" s="642"/>
      <c r="AK80" s="642"/>
      <c r="AL80" s="642"/>
      <c r="AM80" s="642"/>
      <c r="AN80" s="642"/>
      <c r="AO80" s="642"/>
      <c r="AP80" s="642"/>
      <c r="AQ80" s="642"/>
      <c r="AR80" s="642"/>
      <c r="AS80" s="642"/>
      <c r="AT80" s="642"/>
      <c r="AU80" s="642"/>
      <c r="AV80" s="642"/>
      <c r="AW80" s="642"/>
      <c r="AX80" s="642"/>
      <c r="AY80" s="642"/>
      <c r="AZ80" s="642"/>
      <c r="BA80" s="642"/>
      <c r="BB80" s="642"/>
      <c r="BC80" s="642"/>
      <c r="BD80" s="642"/>
      <c r="BE80" s="642"/>
      <c r="BF80" s="642"/>
      <c r="BG80" s="642"/>
      <c r="BH80" s="642"/>
      <c r="BI80" s="642"/>
      <c r="BJ80" s="642"/>
      <c r="BK80" s="642"/>
      <c r="BL80" s="642"/>
      <c r="BM80" s="642"/>
      <c r="BN80" s="642"/>
      <c r="BO80" s="642"/>
      <c r="BP80" s="642"/>
      <c r="BQ80" s="642"/>
      <c r="BR80" s="642"/>
      <c r="BS80" s="642"/>
      <c r="BT80" s="642"/>
      <c r="BU80" s="642"/>
      <c r="BV80" s="642"/>
      <c r="BW80" s="642"/>
      <c r="BX80" s="642"/>
      <c r="BY80" s="642"/>
      <c r="BZ80" s="642"/>
      <c r="CA80" s="642"/>
      <c r="CB80" s="642"/>
      <c r="CC80" s="642"/>
      <c r="CD80" s="642"/>
      <c r="CE80" s="642"/>
      <c r="CF80" s="642"/>
      <c r="CG80" s="642"/>
      <c r="CH80" s="642"/>
      <c r="CI80" s="642"/>
      <c r="CJ80" s="642"/>
      <c r="CK80" s="642"/>
      <c r="CL80" s="642"/>
      <c r="CM80" s="642"/>
      <c r="CN80" s="642"/>
      <c r="CO80" s="642"/>
      <c r="CP80" s="642"/>
      <c r="CQ80" s="642"/>
      <c r="CR80" s="642"/>
      <c r="CS80" s="642"/>
      <c r="CT80" s="642"/>
      <c r="CU80" s="642"/>
      <c r="CV80" s="642"/>
      <c r="CW80" s="642"/>
      <c r="CX80" s="642"/>
      <c r="CY80" s="642"/>
      <c r="CZ80" s="642"/>
      <c r="DA80" s="642"/>
      <c r="DB80" s="642"/>
      <c r="DC80" s="642"/>
      <c r="DD80" s="642"/>
      <c r="DE80" s="642"/>
      <c r="DF80" s="642"/>
      <c r="DG80" s="642"/>
      <c r="DH80" s="642"/>
      <c r="DI80" s="642"/>
      <c r="DJ80" s="642"/>
      <c r="DK80" s="642"/>
      <c r="DL80" s="642"/>
      <c r="DM80" s="642"/>
      <c r="DN80" s="642"/>
      <c r="DO80" s="642"/>
      <c r="DP80" s="642"/>
      <c r="DQ80" s="642"/>
      <c r="DR80" s="642"/>
      <c r="DS80" s="642"/>
      <c r="DT80" s="642"/>
      <c r="DU80" s="642"/>
      <c r="DV80" s="642"/>
      <c r="DW80" s="642"/>
      <c r="DX80" s="642"/>
      <c r="DY80" s="642"/>
      <c r="DZ80" s="642"/>
      <c r="EA80" s="642"/>
      <c r="EB80" s="642"/>
      <c r="EC80" s="642"/>
      <c r="ED80" s="642"/>
      <c r="EE80" s="642"/>
      <c r="EF80" s="642"/>
      <c r="EG80" s="642"/>
      <c r="EH80" s="642"/>
      <c r="EI80" s="642"/>
      <c r="EJ80" s="642"/>
      <c r="EK80" s="642"/>
      <c r="EL80" s="642"/>
      <c r="EM80" s="642"/>
      <c r="EN80" s="642"/>
      <c r="EO80" s="642"/>
      <c r="EP80" s="642"/>
      <c r="EQ80" s="642"/>
      <c r="ER80" s="642"/>
      <c r="ES80" s="642"/>
      <c r="ET80" s="642"/>
      <c r="EU80" s="642"/>
      <c r="EV80" s="642"/>
      <c r="EW80" s="642"/>
      <c r="EX80" s="642"/>
      <c r="EY80" s="642"/>
      <c r="EZ80" s="642"/>
      <c r="FA80" s="642"/>
      <c r="FB80" s="642"/>
      <c r="FC80" s="642"/>
      <c r="FD80" s="642"/>
      <c r="FE80" s="642"/>
      <c r="FF80" s="642"/>
      <c r="FG80" s="642"/>
      <c r="FH80" s="642"/>
      <c r="FI80" s="642"/>
      <c r="FJ80" s="642"/>
      <c r="FK80" s="642"/>
      <c r="FL80" s="642"/>
      <c r="FM80" s="642"/>
      <c r="FN80" s="642"/>
      <c r="FO80" s="642"/>
      <c r="FP80" s="642"/>
      <c r="FQ80" s="642"/>
      <c r="FR80" s="642"/>
      <c r="FS80" s="642"/>
      <c r="FT80" s="642"/>
      <c r="FU80" s="642"/>
      <c r="FV80" s="642"/>
      <c r="FW80" s="642"/>
      <c r="FX80" s="642"/>
      <c r="FY80" s="642"/>
      <c r="FZ80" s="642"/>
      <c r="GA80" s="642"/>
      <c r="GB80" s="642"/>
      <c r="GC80" s="642"/>
      <c r="GD80" s="642"/>
      <c r="GE80" s="642"/>
      <c r="GF80" s="642"/>
      <c r="GG80" s="642"/>
      <c r="GH80" s="642"/>
      <c r="GI80" s="642"/>
      <c r="GJ80" s="642"/>
      <c r="GK80" s="642"/>
      <c r="GL80" s="642"/>
      <c r="GM80" s="642"/>
      <c r="GN80" s="642"/>
      <c r="GO80" s="642"/>
      <c r="GP80" s="642"/>
      <c r="GQ80" s="642"/>
      <c r="GR80" s="642"/>
      <c r="GS80" s="642"/>
      <c r="GT80" s="642"/>
      <c r="GU80" s="642"/>
      <c r="GV80" s="642"/>
      <c r="GW80" s="642"/>
      <c r="GX80" s="642"/>
      <c r="GY80" s="642"/>
      <c r="GZ80" s="642"/>
      <c r="HA80" s="642"/>
      <c r="HB80" s="642"/>
      <c r="HC80" s="642"/>
      <c r="HD80" s="642"/>
      <c r="HE80" s="642"/>
      <c r="HF80" s="642"/>
      <c r="HG80" s="642"/>
      <c r="HH80" s="642"/>
      <c r="HI80" s="642"/>
      <c r="HJ80" s="642"/>
      <c r="HK80" s="642"/>
      <c r="HL80" s="642"/>
      <c r="HM80" s="642"/>
      <c r="HN80" s="642"/>
      <c r="HO80" s="642"/>
      <c r="HP80" s="642"/>
      <c r="HQ80" s="642"/>
      <c r="HR80" s="642"/>
      <c r="HS80" s="642"/>
      <c r="HT80" s="642"/>
      <c r="HU80" s="642"/>
      <c r="HV80" s="642"/>
      <c r="HW80" s="642"/>
      <c r="HX80" s="642"/>
      <c r="HY80" s="679"/>
    </row>
    <row r="81" spans="1:233">
      <c r="A81" s="642" t="s">
        <v>350</v>
      </c>
      <c r="B81" s="642"/>
      <c r="C81" s="642"/>
      <c r="D81" s="642"/>
      <c r="E81" s="642"/>
      <c r="F81" s="438"/>
      <c r="G81" s="679"/>
      <c r="H81" s="642"/>
      <c r="I81" s="642"/>
      <c r="J81" s="642"/>
      <c r="K81" s="642"/>
      <c r="L81" s="642"/>
      <c r="M81" s="642"/>
      <c r="N81" s="642"/>
      <c r="O81" s="642"/>
      <c r="P81" s="642"/>
      <c r="Q81" s="642"/>
      <c r="R81" s="642"/>
      <c r="S81" s="642"/>
      <c r="T81" s="642"/>
      <c r="U81" s="642"/>
      <c r="V81" s="642"/>
      <c r="W81" s="642"/>
      <c r="X81" s="642"/>
      <c r="Y81" s="642"/>
      <c r="Z81" s="642"/>
      <c r="AA81" s="642"/>
      <c r="AB81" s="642"/>
      <c r="AC81" s="642"/>
      <c r="AD81" s="642"/>
      <c r="AE81" s="642"/>
      <c r="AF81" s="642"/>
      <c r="AG81" s="642"/>
      <c r="AH81" s="642"/>
      <c r="AI81" s="642"/>
      <c r="AJ81" s="642"/>
      <c r="AK81" s="642"/>
      <c r="AL81" s="642"/>
      <c r="AM81" s="642"/>
      <c r="AN81" s="642"/>
      <c r="AO81" s="642"/>
      <c r="AP81" s="642"/>
      <c r="AQ81" s="642"/>
      <c r="AR81" s="642"/>
      <c r="AS81" s="642"/>
      <c r="AT81" s="642"/>
      <c r="AU81" s="642"/>
      <c r="AV81" s="642"/>
      <c r="AW81" s="642"/>
      <c r="AX81" s="642"/>
      <c r="AY81" s="642"/>
      <c r="AZ81" s="642"/>
      <c r="BA81" s="642"/>
      <c r="BB81" s="642"/>
      <c r="BC81" s="642"/>
      <c r="BD81" s="642"/>
      <c r="BE81" s="642"/>
      <c r="BF81" s="642"/>
      <c r="BG81" s="642"/>
      <c r="BH81" s="642"/>
      <c r="BI81" s="642"/>
      <c r="BJ81" s="642"/>
      <c r="BK81" s="642"/>
      <c r="BL81" s="642"/>
      <c r="BM81" s="642"/>
      <c r="BN81" s="642"/>
      <c r="BO81" s="642"/>
      <c r="BP81" s="642"/>
      <c r="BQ81" s="642"/>
      <c r="BR81" s="642"/>
      <c r="BS81" s="642"/>
      <c r="BT81" s="642"/>
      <c r="BU81" s="642"/>
      <c r="BV81" s="642"/>
      <c r="BW81" s="642"/>
      <c r="BX81" s="642"/>
      <c r="BY81" s="642"/>
      <c r="BZ81" s="642"/>
      <c r="CA81" s="642"/>
      <c r="CB81" s="642"/>
      <c r="CC81" s="642"/>
      <c r="CD81" s="642"/>
      <c r="CE81" s="642"/>
      <c r="CF81" s="642"/>
      <c r="CG81" s="642"/>
      <c r="CH81" s="642"/>
      <c r="CI81" s="642"/>
      <c r="CJ81" s="642"/>
      <c r="CK81" s="642"/>
      <c r="CL81" s="642"/>
      <c r="CM81" s="642"/>
      <c r="CN81" s="642"/>
      <c r="CO81" s="642"/>
      <c r="CP81" s="642"/>
      <c r="CQ81" s="642"/>
      <c r="CR81" s="642"/>
      <c r="CS81" s="642"/>
      <c r="CT81" s="642"/>
      <c r="CU81" s="642"/>
      <c r="CV81" s="642"/>
      <c r="CW81" s="642"/>
      <c r="CX81" s="642"/>
      <c r="CY81" s="642"/>
      <c r="CZ81" s="642"/>
      <c r="DA81" s="642"/>
      <c r="DB81" s="642"/>
      <c r="DC81" s="642"/>
      <c r="DD81" s="642"/>
      <c r="DE81" s="642"/>
      <c r="DF81" s="642"/>
      <c r="DG81" s="642"/>
      <c r="DH81" s="642"/>
      <c r="DI81" s="642"/>
      <c r="DJ81" s="642"/>
      <c r="DK81" s="642"/>
      <c r="DL81" s="642"/>
      <c r="DM81" s="642"/>
      <c r="DN81" s="642"/>
      <c r="DO81" s="642"/>
      <c r="DP81" s="642"/>
      <c r="DQ81" s="642"/>
      <c r="DR81" s="642"/>
      <c r="DS81" s="642"/>
      <c r="DT81" s="642"/>
      <c r="DU81" s="642"/>
      <c r="DV81" s="642"/>
      <c r="DW81" s="642"/>
      <c r="DX81" s="642"/>
      <c r="DY81" s="642"/>
      <c r="DZ81" s="642"/>
      <c r="EA81" s="642"/>
      <c r="EB81" s="642"/>
      <c r="EC81" s="642"/>
      <c r="ED81" s="642"/>
      <c r="EE81" s="642"/>
      <c r="EF81" s="642"/>
      <c r="EG81" s="642"/>
      <c r="EH81" s="642"/>
      <c r="EI81" s="642"/>
      <c r="EJ81" s="642"/>
      <c r="EK81" s="642"/>
      <c r="EL81" s="642"/>
      <c r="EM81" s="642"/>
      <c r="EN81" s="642"/>
      <c r="EO81" s="642"/>
      <c r="EP81" s="642"/>
      <c r="EQ81" s="642"/>
      <c r="ER81" s="642"/>
      <c r="ES81" s="642"/>
      <c r="ET81" s="642"/>
      <c r="EU81" s="642"/>
      <c r="EV81" s="642"/>
      <c r="EW81" s="642"/>
      <c r="EX81" s="642"/>
      <c r="EY81" s="642"/>
      <c r="EZ81" s="642"/>
      <c r="FA81" s="642"/>
      <c r="FB81" s="642"/>
      <c r="FC81" s="642"/>
      <c r="FD81" s="642"/>
      <c r="FE81" s="642"/>
      <c r="FF81" s="642"/>
      <c r="FG81" s="642"/>
      <c r="FH81" s="642"/>
      <c r="FI81" s="642"/>
      <c r="FJ81" s="642"/>
      <c r="FK81" s="642"/>
      <c r="FL81" s="642"/>
      <c r="FM81" s="642"/>
      <c r="FN81" s="642"/>
      <c r="FO81" s="642"/>
      <c r="FP81" s="642"/>
      <c r="FQ81" s="642"/>
      <c r="FR81" s="642"/>
      <c r="FS81" s="642"/>
      <c r="FT81" s="642"/>
      <c r="FU81" s="642"/>
      <c r="FV81" s="642"/>
      <c r="FW81" s="642"/>
      <c r="FX81" s="642"/>
      <c r="FY81" s="642"/>
      <c r="FZ81" s="642"/>
      <c r="GA81" s="642"/>
      <c r="GB81" s="642"/>
      <c r="GC81" s="642"/>
      <c r="GD81" s="642"/>
      <c r="GE81" s="642"/>
      <c r="GF81" s="642"/>
      <c r="GG81" s="642"/>
      <c r="GH81" s="642"/>
      <c r="GI81" s="642"/>
      <c r="GJ81" s="642"/>
      <c r="GK81" s="642"/>
      <c r="GL81" s="642"/>
      <c r="GM81" s="642"/>
      <c r="GN81" s="642"/>
      <c r="GO81" s="642"/>
      <c r="GP81" s="642"/>
      <c r="GQ81" s="642"/>
      <c r="GR81" s="642"/>
      <c r="GS81" s="642"/>
      <c r="GT81" s="642"/>
      <c r="GU81" s="642"/>
      <c r="GV81" s="642"/>
      <c r="GW81" s="642"/>
      <c r="GX81" s="642"/>
      <c r="GY81" s="642"/>
      <c r="GZ81" s="642"/>
      <c r="HA81" s="642"/>
      <c r="HB81" s="642"/>
      <c r="HC81" s="642"/>
      <c r="HD81" s="642"/>
      <c r="HE81" s="642"/>
      <c r="HF81" s="642"/>
      <c r="HG81" s="642"/>
      <c r="HH81" s="642"/>
      <c r="HI81" s="642"/>
      <c r="HJ81" s="642"/>
      <c r="HK81" s="642"/>
      <c r="HL81" s="642"/>
      <c r="HM81" s="642"/>
      <c r="HN81" s="642"/>
      <c r="HO81" s="642"/>
      <c r="HP81" s="642"/>
      <c r="HQ81" s="642"/>
      <c r="HR81" s="642"/>
      <c r="HS81" s="642"/>
      <c r="HT81" s="642"/>
      <c r="HU81" s="642"/>
      <c r="HV81" s="642"/>
      <c r="HW81" s="642"/>
      <c r="HX81" s="642"/>
      <c r="HY81" s="679"/>
    </row>
    <row r="82" spans="1:233">
      <c r="A82" s="642" t="s">
        <v>237</v>
      </c>
      <c r="B82" s="642"/>
      <c r="C82" s="642"/>
      <c r="D82" s="642"/>
      <c r="E82" s="642"/>
    </row>
    <row r="84" spans="1:233" s="585" customFormat="1">
      <c r="A84" s="467" t="s">
        <v>350</v>
      </c>
      <c r="B84" s="392">
        <v>2015</v>
      </c>
      <c r="C84" s="393">
        <v>2016</v>
      </c>
      <c r="D84" s="394"/>
      <c r="E84" s="680" t="s">
        <v>238</v>
      </c>
      <c r="F84" s="681"/>
    </row>
    <row r="85" spans="1:233" s="584" customFormat="1" ht="26.25" customHeight="1">
      <c r="A85" s="492"/>
      <c r="B85" s="398" t="s">
        <v>239</v>
      </c>
      <c r="C85" s="399" t="s">
        <v>240</v>
      </c>
      <c r="D85" s="399" t="s">
        <v>239</v>
      </c>
      <c r="E85" s="682" t="s">
        <v>241</v>
      </c>
      <c r="F85" s="682" t="s">
        <v>12</v>
      </c>
    </row>
    <row r="86" spans="1:233">
      <c r="A86" s="699"/>
      <c r="B86" s="700"/>
      <c r="C86" s="699"/>
      <c r="D86" s="699"/>
      <c r="E86" s="699"/>
      <c r="F86" s="683"/>
    </row>
    <row r="87" spans="1:233" s="669" customFormat="1">
      <c r="A87" s="684" t="s">
        <v>14</v>
      </c>
      <c r="B87" s="556">
        <v>150829005.78999999</v>
      </c>
      <c r="C87" s="556">
        <v>192419941.49000004</v>
      </c>
      <c r="D87" s="556">
        <v>196345388.33000001</v>
      </c>
      <c r="E87" s="685">
        <f t="shared" ref="E87:E90" si="11">D87-C87</f>
        <v>3925446.8399999738</v>
      </c>
      <c r="F87" s="686">
        <f t="shared" ref="F87:F90" si="12">(D87*100/C87)-100</f>
        <v>2.0400415931962925</v>
      </c>
    </row>
    <row r="88" spans="1:233">
      <c r="A88" s="687"/>
      <c r="B88" s="688"/>
      <c r="C88" s="688"/>
      <c r="D88" s="688"/>
      <c r="E88" s="689"/>
      <c r="F88" s="690"/>
    </row>
    <row r="89" spans="1:233">
      <c r="A89" s="658" t="s">
        <v>385</v>
      </c>
      <c r="B89" s="688">
        <v>30787303</v>
      </c>
      <c r="C89" s="688">
        <v>41022288.380000003</v>
      </c>
      <c r="D89" s="688">
        <v>72289203.120000005</v>
      </c>
      <c r="E89" s="701">
        <f t="shared" si="11"/>
        <v>31266914.740000002</v>
      </c>
      <c r="F89" s="690">
        <f t="shared" si="12"/>
        <v>76.219333378885466</v>
      </c>
    </row>
    <row r="90" spans="1:233">
      <c r="A90" s="658" t="s">
        <v>386</v>
      </c>
      <c r="B90" s="688">
        <v>120041702.79000001</v>
      </c>
      <c r="C90" s="688">
        <v>151397653.11000001</v>
      </c>
      <c r="D90" s="688">
        <v>124056185.20999999</v>
      </c>
      <c r="E90" s="701">
        <f t="shared" si="11"/>
        <v>-27341467.900000021</v>
      </c>
      <c r="F90" s="690">
        <f t="shared" si="12"/>
        <v>-18.059373668186723</v>
      </c>
    </row>
    <row r="91" spans="1:233">
      <c r="A91" s="691"/>
      <c r="B91" s="702"/>
      <c r="C91" s="702"/>
      <c r="D91" s="702"/>
      <c r="E91" s="693"/>
      <c r="F91" s="694"/>
    </row>
    <row r="92" spans="1:233">
      <c r="A92" s="642" t="s">
        <v>234</v>
      </c>
      <c r="B92" s="642"/>
      <c r="C92" s="642"/>
      <c r="D92" s="642"/>
      <c r="E92" s="642"/>
    </row>
    <row r="93" spans="1:233">
      <c r="A93" s="642" t="s">
        <v>235</v>
      </c>
      <c r="B93" s="642"/>
      <c r="C93" s="642"/>
      <c r="D93" s="642"/>
      <c r="E93" s="642"/>
      <c r="F93" s="679"/>
      <c r="G93" s="679"/>
      <c r="H93" s="642"/>
      <c r="I93" s="642"/>
      <c r="J93" s="642"/>
      <c r="K93" s="642"/>
      <c r="L93" s="642"/>
      <c r="M93" s="642"/>
      <c r="N93" s="642"/>
      <c r="O93" s="642"/>
      <c r="P93" s="642"/>
      <c r="Q93" s="642"/>
      <c r="R93" s="642"/>
      <c r="S93" s="642"/>
      <c r="T93" s="642"/>
      <c r="U93" s="642"/>
      <c r="V93" s="642"/>
      <c r="W93" s="642"/>
      <c r="X93" s="642"/>
      <c r="Y93" s="642"/>
      <c r="Z93" s="642"/>
      <c r="AA93" s="642"/>
      <c r="AB93" s="642"/>
      <c r="AC93" s="642"/>
      <c r="AD93" s="642"/>
      <c r="AE93" s="642"/>
      <c r="AF93" s="642"/>
      <c r="AG93" s="642"/>
      <c r="AH93" s="642"/>
      <c r="AI93" s="642"/>
      <c r="AJ93" s="642"/>
      <c r="AK93" s="642"/>
      <c r="AL93" s="642"/>
      <c r="AM93" s="642"/>
      <c r="AN93" s="642"/>
      <c r="AO93" s="642"/>
      <c r="AP93" s="642"/>
      <c r="AQ93" s="642"/>
      <c r="AR93" s="642"/>
      <c r="AS93" s="642"/>
      <c r="AT93" s="642"/>
      <c r="AU93" s="642"/>
      <c r="AV93" s="642"/>
      <c r="AW93" s="642"/>
      <c r="AX93" s="642"/>
      <c r="AY93" s="642"/>
      <c r="AZ93" s="642"/>
      <c r="BA93" s="642"/>
      <c r="BB93" s="642"/>
      <c r="BC93" s="642"/>
      <c r="BD93" s="642"/>
      <c r="BE93" s="642"/>
      <c r="BF93" s="642"/>
      <c r="BG93" s="642"/>
      <c r="BH93" s="642"/>
      <c r="BI93" s="642"/>
      <c r="BJ93" s="642"/>
      <c r="BK93" s="642"/>
      <c r="BL93" s="642"/>
      <c r="BM93" s="642"/>
      <c r="BN93" s="642"/>
      <c r="BO93" s="642"/>
      <c r="BP93" s="642"/>
      <c r="BQ93" s="642"/>
      <c r="BR93" s="642"/>
      <c r="BS93" s="642"/>
      <c r="BT93" s="642"/>
      <c r="BU93" s="642"/>
      <c r="BV93" s="642"/>
      <c r="BW93" s="642"/>
      <c r="BX93" s="642"/>
      <c r="BY93" s="642"/>
      <c r="BZ93" s="642"/>
      <c r="CA93" s="642"/>
      <c r="CB93" s="642"/>
      <c r="CC93" s="642"/>
      <c r="CD93" s="642"/>
      <c r="CE93" s="642"/>
      <c r="CF93" s="642"/>
      <c r="CG93" s="642"/>
      <c r="CH93" s="642"/>
      <c r="CI93" s="642"/>
      <c r="CJ93" s="642"/>
      <c r="CK93" s="642"/>
      <c r="CL93" s="642"/>
      <c r="CM93" s="642"/>
      <c r="CN93" s="642"/>
      <c r="CO93" s="642"/>
      <c r="CP93" s="642"/>
      <c r="CQ93" s="642"/>
      <c r="CR93" s="642"/>
      <c r="CS93" s="642"/>
      <c r="CT93" s="642"/>
      <c r="CU93" s="642"/>
      <c r="CV93" s="642"/>
      <c r="CW93" s="642"/>
      <c r="CX93" s="642"/>
      <c r="CY93" s="642"/>
      <c r="CZ93" s="642"/>
      <c r="DA93" s="642"/>
      <c r="DB93" s="642"/>
      <c r="DC93" s="642"/>
      <c r="DD93" s="642"/>
      <c r="DE93" s="642"/>
      <c r="DF93" s="642"/>
      <c r="DG93" s="642"/>
      <c r="DH93" s="642"/>
      <c r="DI93" s="642"/>
      <c r="DJ93" s="642"/>
      <c r="DK93" s="642"/>
      <c r="DL93" s="642"/>
      <c r="DM93" s="642"/>
      <c r="DN93" s="642"/>
      <c r="DO93" s="642"/>
      <c r="DP93" s="642"/>
      <c r="DQ93" s="642"/>
      <c r="DR93" s="642"/>
      <c r="DS93" s="642"/>
      <c r="DT93" s="642"/>
      <c r="DU93" s="642"/>
      <c r="DV93" s="642"/>
      <c r="DW93" s="642"/>
      <c r="DX93" s="642"/>
      <c r="DY93" s="642"/>
      <c r="DZ93" s="642"/>
      <c r="EA93" s="642"/>
      <c r="EB93" s="642"/>
      <c r="EC93" s="642"/>
      <c r="ED93" s="642"/>
      <c r="EE93" s="642"/>
      <c r="EF93" s="642"/>
      <c r="EG93" s="642"/>
      <c r="EH93" s="642"/>
      <c r="EI93" s="642"/>
      <c r="EJ93" s="642"/>
      <c r="EK93" s="642"/>
      <c r="EL93" s="642"/>
      <c r="EM93" s="642"/>
      <c r="EN93" s="642"/>
      <c r="EO93" s="642"/>
      <c r="EP93" s="642"/>
      <c r="EQ93" s="642"/>
      <c r="ER93" s="642"/>
      <c r="ES93" s="642"/>
      <c r="ET93" s="642"/>
      <c r="EU93" s="642"/>
      <c r="EV93" s="642"/>
      <c r="EW93" s="642"/>
      <c r="EX93" s="642"/>
      <c r="EY93" s="642"/>
      <c r="EZ93" s="642"/>
      <c r="FA93" s="642"/>
      <c r="FB93" s="642"/>
      <c r="FC93" s="642"/>
      <c r="FD93" s="642"/>
      <c r="FE93" s="642"/>
      <c r="FF93" s="642"/>
      <c r="FG93" s="642"/>
      <c r="FH93" s="642"/>
      <c r="FI93" s="642"/>
      <c r="FJ93" s="642"/>
      <c r="FK93" s="642"/>
      <c r="FL93" s="642"/>
      <c r="FM93" s="642"/>
      <c r="FN93" s="642"/>
      <c r="FO93" s="642"/>
      <c r="FP93" s="642"/>
      <c r="FQ93" s="642"/>
      <c r="FR93" s="642"/>
      <c r="FS93" s="642"/>
      <c r="FT93" s="642"/>
      <c r="FU93" s="642"/>
      <c r="FV93" s="642"/>
      <c r="FW93" s="642"/>
      <c r="FX93" s="642"/>
      <c r="FY93" s="642"/>
      <c r="FZ93" s="642"/>
      <c r="GA93" s="642"/>
      <c r="GB93" s="642"/>
      <c r="GC93" s="642"/>
      <c r="GD93" s="642"/>
      <c r="GE93" s="642"/>
      <c r="GF93" s="642"/>
      <c r="GG93" s="642"/>
      <c r="GH93" s="642"/>
      <c r="GI93" s="642"/>
      <c r="GJ93" s="642"/>
      <c r="GK93" s="642"/>
      <c r="GL93" s="642"/>
      <c r="GM93" s="642"/>
      <c r="GN93" s="642"/>
      <c r="GO93" s="642"/>
      <c r="GP93" s="642"/>
      <c r="GQ93" s="642"/>
      <c r="GR93" s="642"/>
      <c r="GS93" s="642"/>
      <c r="GT93" s="642"/>
      <c r="GU93" s="642"/>
      <c r="GV93" s="642"/>
      <c r="GW93" s="642"/>
      <c r="GX93" s="642"/>
      <c r="GY93" s="642"/>
      <c r="GZ93" s="642"/>
      <c r="HA93" s="642"/>
      <c r="HB93" s="642"/>
      <c r="HC93" s="642"/>
      <c r="HD93" s="642"/>
      <c r="HE93" s="642"/>
      <c r="HF93" s="642"/>
      <c r="HG93" s="642"/>
      <c r="HH93" s="642"/>
      <c r="HI93" s="642"/>
      <c r="HJ93" s="642"/>
      <c r="HK93" s="642"/>
      <c r="HL93" s="642"/>
      <c r="HM93" s="642"/>
      <c r="HN93" s="642"/>
      <c r="HO93" s="642"/>
      <c r="HP93" s="642"/>
      <c r="HQ93" s="642"/>
      <c r="HR93" s="642"/>
      <c r="HS93" s="642"/>
      <c r="HT93" s="642"/>
      <c r="HU93" s="642"/>
      <c r="HV93" s="642"/>
      <c r="HW93" s="642"/>
      <c r="HX93" s="642"/>
      <c r="HY93" s="679"/>
    </row>
    <row r="94" spans="1:233">
      <c r="A94" s="642" t="s">
        <v>347</v>
      </c>
      <c r="B94" s="642"/>
      <c r="C94" s="642"/>
      <c r="D94" s="642"/>
      <c r="E94" s="642"/>
      <c r="F94" s="438"/>
      <c r="G94" s="679"/>
      <c r="H94" s="642"/>
      <c r="I94" s="642"/>
      <c r="J94" s="642"/>
      <c r="K94" s="642"/>
      <c r="L94" s="642"/>
      <c r="M94" s="642"/>
      <c r="N94" s="642"/>
      <c r="O94" s="642"/>
      <c r="P94" s="642"/>
      <c r="Q94" s="642"/>
      <c r="R94" s="642"/>
      <c r="S94" s="642"/>
      <c r="T94" s="642"/>
      <c r="U94" s="642"/>
      <c r="V94" s="642"/>
      <c r="W94" s="642"/>
      <c r="X94" s="642"/>
      <c r="Y94" s="642"/>
      <c r="Z94" s="642"/>
      <c r="AA94" s="642"/>
      <c r="AB94" s="642"/>
      <c r="AC94" s="642"/>
      <c r="AD94" s="642"/>
      <c r="AE94" s="642"/>
      <c r="AF94" s="642"/>
      <c r="AG94" s="642"/>
      <c r="AH94" s="642"/>
      <c r="AI94" s="642"/>
      <c r="AJ94" s="642"/>
      <c r="AK94" s="642"/>
      <c r="AL94" s="642"/>
      <c r="AM94" s="642"/>
      <c r="AN94" s="642"/>
      <c r="AO94" s="642"/>
      <c r="AP94" s="642"/>
      <c r="AQ94" s="642"/>
      <c r="AR94" s="642"/>
      <c r="AS94" s="642"/>
      <c r="AT94" s="642"/>
      <c r="AU94" s="642"/>
      <c r="AV94" s="642"/>
      <c r="AW94" s="642"/>
      <c r="AX94" s="642"/>
      <c r="AY94" s="642"/>
      <c r="AZ94" s="642"/>
      <c r="BA94" s="642"/>
      <c r="BB94" s="642"/>
      <c r="BC94" s="642"/>
      <c r="BD94" s="642"/>
      <c r="BE94" s="642"/>
      <c r="BF94" s="642"/>
      <c r="BG94" s="642"/>
      <c r="BH94" s="642"/>
      <c r="BI94" s="642"/>
      <c r="BJ94" s="642"/>
      <c r="BK94" s="642"/>
      <c r="BL94" s="642"/>
      <c r="BM94" s="642"/>
      <c r="BN94" s="642"/>
      <c r="BO94" s="642"/>
      <c r="BP94" s="642"/>
      <c r="BQ94" s="642"/>
      <c r="BR94" s="642"/>
      <c r="BS94" s="642"/>
      <c r="BT94" s="642"/>
      <c r="BU94" s="642"/>
      <c r="BV94" s="642"/>
      <c r="BW94" s="642"/>
      <c r="BX94" s="642"/>
      <c r="BY94" s="642"/>
      <c r="BZ94" s="642"/>
      <c r="CA94" s="642"/>
      <c r="CB94" s="642"/>
      <c r="CC94" s="642"/>
      <c r="CD94" s="642"/>
      <c r="CE94" s="642"/>
      <c r="CF94" s="642"/>
      <c r="CG94" s="642"/>
      <c r="CH94" s="642"/>
      <c r="CI94" s="642"/>
      <c r="CJ94" s="642"/>
      <c r="CK94" s="642"/>
      <c r="CL94" s="642"/>
      <c r="CM94" s="642"/>
      <c r="CN94" s="642"/>
      <c r="CO94" s="642"/>
      <c r="CP94" s="642"/>
      <c r="CQ94" s="642"/>
      <c r="CR94" s="642"/>
      <c r="CS94" s="642"/>
      <c r="CT94" s="642"/>
      <c r="CU94" s="642"/>
      <c r="CV94" s="642"/>
      <c r="CW94" s="642"/>
      <c r="CX94" s="642"/>
      <c r="CY94" s="642"/>
      <c r="CZ94" s="642"/>
      <c r="DA94" s="642"/>
      <c r="DB94" s="642"/>
      <c r="DC94" s="642"/>
      <c r="DD94" s="642"/>
      <c r="DE94" s="642"/>
      <c r="DF94" s="642"/>
      <c r="DG94" s="642"/>
      <c r="DH94" s="642"/>
      <c r="DI94" s="642"/>
      <c r="DJ94" s="642"/>
      <c r="DK94" s="642"/>
      <c r="DL94" s="642"/>
      <c r="DM94" s="642"/>
      <c r="DN94" s="642"/>
      <c r="DO94" s="642"/>
      <c r="DP94" s="642"/>
      <c r="DQ94" s="642"/>
      <c r="DR94" s="642"/>
      <c r="DS94" s="642"/>
      <c r="DT94" s="642"/>
      <c r="DU94" s="642"/>
      <c r="DV94" s="642"/>
      <c r="DW94" s="642"/>
      <c r="DX94" s="642"/>
      <c r="DY94" s="642"/>
      <c r="DZ94" s="642"/>
      <c r="EA94" s="642"/>
      <c r="EB94" s="642"/>
      <c r="EC94" s="642"/>
      <c r="ED94" s="642"/>
      <c r="EE94" s="642"/>
      <c r="EF94" s="642"/>
      <c r="EG94" s="642"/>
      <c r="EH94" s="642"/>
      <c r="EI94" s="642"/>
      <c r="EJ94" s="642"/>
      <c r="EK94" s="642"/>
      <c r="EL94" s="642"/>
      <c r="EM94" s="642"/>
      <c r="EN94" s="642"/>
      <c r="EO94" s="642"/>
      <c r="EP94" s="642"/>
      <c r="EQ94" s="642"/>
      <c r="ER94" s="642"/>
      <c r="ES94" s="642"/>
      <c r="ET94" s="642"/>
      <c r="EU94" s="642"/>
      <c r="EV94" s="642"/>
      <c r="EW94" s="642"/>
      <c r="EX94" s="642"/>
      <c r="EY94" s="642"/>
      <c r="EZ94" s="642"/>
      <c r="FA94" s="642"/>
      <c r="FB94" s="642"/>
      <c r="FC94" s="642"/>
      <c r="FD94" s="642"/>
      <c r="FE94" s="642"/>
      <c r="FF94" s="642"/>
      <c r="FG94" s="642"/>
      <c r="FH94" s="642"/>
      <c r="FI94" s="642"/>
      <c r="FJ94" s="642"/>
      <c r="FK94" s="642"/>
      <c r="FL94" s="642"/>
      <c r="FM94" s="642"/>
      <c r="FN94" s="642"/>
      <c r="FO94" s="642"/>
      <c r="FP94" s="642"/>
      <c r="FQ94" s="642"/>
      <c r="FR94" s="642"/>
      <c r="FS94" s="642"/>
      <c r="FT94" s="642"/>
      <c r="FU94" s="642"/>
      <c r="FV94" s="642"/>
      <c r="FW94" s="642"/>
      <c r="FX94" s="642"/>
      <c r="FY94" s="642"/>
      <c r="FZ94" s="642"/>
      <c r="GA94" s="642"/>
      <c r="GB94" s="642"/>
      <c r="GC94" s="642"/>
      <c r="GD94" s="642"/>
      <c r="GE94" s="642"/>
      <c r="GF94" s="642"/>
      <c r="GG94" s="642"/>
      <c r="GH94" s="642"/>
      <c r="GI94" s="642"/>
      <c r="GJ94" s="642"/>
      <c r="GK94" s="642"/>
      <c r="GL94" s="642"/>
      <c r="GM94" s="642"/>
      <c r="GN94" s="642"/>
      <c r="GO94" s="642"/>
      <c r="GP94" s="642"/>
      <c r="GQ94" s="642"/>
      <c r="GR94" s="642"/>
      <c r="GS94" s="642"/>
      <c r="GT94" s="642"/>
      <c r="GU94" s="642"/>
      <c r="GV94" s="642"/>
      <c r="GW94" s="642"/>
      <c r="GX94" s="642"/>
      <c r="GY94" s="642"/>
      <c r="GZ94" s="642"/>
      <c r="HA94" s="642"/>
      <c r="HB94" s="642"/>
      <c r="HC94" s="642"/>
      <c r="HD94" s="642"/>
      <c r="HE94" s="642"/>
      <c r="HF94" s="642"/>
      <c r="HG94" s="642"/>
      <c r="HH94" s="642"/>
      <c r="HI94" s="642"/>
      <c r="HJ94" s="642"/>
      <c r="HK94" s="642"/>
      <c r="HL94" s="642"/>
      <c r="HM94" s="642"/>
      <c r="HN94" s="642"/>
      <c r="HO94" s="642"/>
      <c r="HP94" s="642"/>
      <c r="HQ94" s="642"/>
      <c r="HR94" s="642"/>
      <c r="HS94" s="642"/>
      <c r="HT94" s="642"/>
      <c r="HU94" s="642"/>
      <c r="HV94" s="642"/>
      <c r="HW94" s="642"/>
      <c r="HX94" s="642"/>
      <c r="HY94" s="679"/>
    </row>
    <row r="95" spans="1:233">
      <c r="A95" s="642" t="s">
        <v>351</v>
      </c>
      <c r="B95" s="642"/>
      <c r="C95" s="642"/>
      <c r="D95" s="642"/>
      <c r="E95" s="642"/>
      <c r="F95" s="438"/>
      <c r="G95" s="679"/>
      <c r="H95" s="642"/>
      <c r="I95" s="642"/>
      <c r="J95" s="642"/>
      <c r="K95" s="642"/>
      <c r="L95" s="642"/>
      <c r="M95" s="642"/>
      <c r="N95" s="642"/>
      <c r="O95" s="642"/>
      <c r="P95" s="642"/>
      <c r="Q95" s="642"/>
      <c r="R95" s="642"/>
      <c r="S95" s="642"/>
      <c r="T95" s="642"/>
      <c r="U95" s="642"/>
      <c r="V95" s="642"/>
      <c r="W95" s="642"/>
      <c r="X95" s="642"/>
      <c r="Y95" s="642"/>
      <c r="Z95" s="642"/>
      <c r="AA95" s="642"/>
      <c r="AB95" s="642"/>
      <c r="AC95" s="642"/>
      <c r="AD95" s="642"/>
      <c r="AE95" s="642"/>
      <c r="AF95" s="642"/>
      <c r="AG95" s="642"/>
      <c r="AH95" s="642"/>
      <c r="AI95" s="642"/>
      <c r="AJ95" s="642"/>
      <c r="AK95" s="642"/>
      <c r="AL95" s="642"/>
      <c r="AM95" s="642"/>
      <c r="AN95" s="642"/>
      <c r="AO95" s="642"/>
      <c r="AP95" s="642"/>
      <c r="AQ95" s="642"/>
      <c r="AR95" s="642"/>
      <c r="AS95" s="642"/>
      <c r="AT95" s="642"/>
      <c r="AU95" s="642"/>
      <c r="AV95" s="642"/>
      <c r="AW95" s="642"/>
      <c r="AX95" s="642"/>
      <c r="AY95" s="642"/>
      <c r="AZ95" s="642"/>
      <c r="BA95" s="642"/>
      <c r="BB95" s="642"/>
      <c r="BC95" s="642"/>
      <c r="BD95" s="642"/>
      <c r="BE95" s="642"/>
      <c r="BF95" s="642"/>
      <c r="BG95" s="642"/>
      <c r="BH95" s="642"/>
      <c r="BI95" s="642"/>
      <c r="BJ95" s="642"/>
      <c r="BK95" s="642"/>
      <c r="BL95" s="642"/>
      <c r="BM95" s="642"/>
      <c r="BN95" s="642"/>
      <c r="BO95" s="642"/>
      <c r="BP95" s="642"/>
      <c r="BQ95" s="642"/>
      <c r="BR95" s="642"/>
      <c r="BS95" s="642"/>
      <c r="BT95" s="642"/>
      <c r="BU95" s="642"/>
      <c r="BV95" s="642"/>
      <c r="BW95" s="642"/>
      <c r="BX95" s="642"/>
      <c r="BY95" s="642"/>
      <c r="BZ95" s="642"/>
      <c r="CA95" s="642"/>
      <c r="CB95" s="642"/>
      <c r="CC95" s="642"/>
      <c r="CD95" s="642"/>
      <c r="CE95" s="642"/>
      <c r="CF95" s="642"/>
      <c r="CG95" s="642"/>
      <c r="CH95" s="642"/>
      <c r="CI95" s="642"/>
      <c r="CJ95" s="642"/>
      <c r="CK95" s="642"/>
      <c r="CL95" s="642"/>
      <c r="CM95" s="642"/>
      <c r="CN95" s="642"/>
      <c r="CO95" s="642"/>
      <c r="CP95" s="642"/>
      <c r="CQ95" s="642"/>
      <c r="CR95" s="642"/>
      <c r="CS95" s="642"/>
      <c r="CT95" s="642"/>
      <c r="CU95" s="642"/>
      <c r="CV95" s="642"/>
      <c r="CW95" s="642"/>
      <c r="CX95" s="642"/>
      <c r="CY95" s="642"/>
      <c r="CZ95" s="642"/>
      <c r="DA95" s="642"/>
      <c r="DB95" s="642"/>
      <c r="DC95" s="642"/>
      <c r="DD95" s="642"/>
      <c r="DE95" s="642"/>
      <c r="DF95" s="642"/>
      <c r="DG95" s="642"/>
      <c r="DH95" s="642"/>
      <c r="DI95" s="642"/>
      <c r="DJ95" s="642"/>
      <c r="DK95" s="642"/>
      <c r="DL95" s="642"/>
      <c r="DM95" s="642"/>
      <c r="DN95" s="642"/>
      <c r="DO95" s="642"/>
      <c r="DP95" s="642"/>
      <c r="DQ95" s="642"/>
      <c r="DR95" s="642"/>
      <c r="DS95" s="642"/>
      <c r="DT95" s="642"/>
      <c r="DU95" s="642"/>
      <c r="DV95" s="642"/>
      <c r="DW95" s="642"/>
      <c r="DX95" s="642"/>
      <c r="DY95" s="642"/>
      <c r="DZ95" s="642"/>
      <c r="EA95" s="642"/>
      <c r="EB95" s="642"/>
      <c r="EC95" s="642"/>
      <c r="ED95" s="642"/>
      <c r="EE95" s="642"/>
      <c r="EF95" s="642"/>
      <c r="EG95" s="642"/>
      <c r="EH95" s="642"/>
      <c r="EI95" s="642"/>
      <c r="EJ95" s="642"/>
      <c r="EK95" s="642"/>
      <c r="EL95" s="642"/>
      <c r="EM95" s="642"/>
      <c r="EN95" s="642"/>
      <c r="EO95" s="642"/>
      <c r="EP95" s="642"/>
      <c r="EQ95" s="642"/>
      <c r="ER95" s="642"/>
      <c r="ES95" s="642"/>
      <c r="ET95" s="642"/>
      <c r="EU95" s="642"/>
      <c r="EV95" s="642"/>
      <c r="EW95" s="642"/>
      <c r="EX95" s="642"/>
      <c r="EY95" s="642"/>
      <c r="EZ95" s="642"/>
      <c r="FA95" s="642"/>
      <c r="FB95" s="642"/>
      <c r="FC95" s="642"/>
      <c r="FD95" s="642"/>
      <c r="FE95" s="642"/>
      <c r="FF95" s="642"/>
      <c r="FG95" s="642"/>
      <c r="FH95" s="642"/>
      <c r="FI95" s="642"/>
      <c r="FJ95" s="642"/>
      <c r="FK95" s="642"/>
      <c r="FL95" s="642"/>
      <c r="FM95" s="642"/>
      <c r="FN95" s="642"/>
      <c r="FO95" s="642"/>
      <c r="FP95" s="642"/>
      <c r="FQ95" s="642"/>
      <c r="FR95" s="642"/>
      <c r="FS95" s="642"/>
      <c r="FT95" s="642"/>
      <c r="FU95" s="642"/>
      <c r="FV95" s="642"/>
      <c r="FW95" s="642"/>
      <c r="FX95" s="642"/>
      <c r="FY95" s="642"/>
      <c r="FZ95" s="642"/>
      <c r="GA95" s="642"/>
      <c r="GB95" s="642"/>
      <c r="GC95" s="642"/>
      <c r="GD95" s="642"/>
      <c r="GE95" s="642"/>
      <c r="GF95" s="642"/>
      <c r="GG95" s="642"/>
      <c r="GH95" s="642"/>
      <c r="GI95" s="642"/>
      <c r="GJ95" s="642"/>
      <c r="GK95" s="642"/>
      <c r="GL95" s="642"/>
      <c r="GM95" s="642"/>
      <c r="GN95" s="642"/>
      <c r="GO95" s="642"/>
      <c r="GP95" s="642"/>
      <c r="GQ95" s="642"/>
      <c r="GR95" s="642"/>
      <c r="GS95" s="642"/>
      <c r="GT95" s="642"/>
      <c r="GU95" s="642"/>
      <c r="GV95" s="642"/>
      <c r="GW95" s="642"/>
      <c r="GX95" s="642"/>
      <c r="GY95" s="642"/>
      <c r="GZ95" s="642"/>
      <c r="HA95" s="642"/>
      <c r="HB95" s="642"/>
      <c r="HC95" s="642"/>
      <c r="HD95" s="642"/>
      <c r="HE95" s="642"/>
      <c r="HF95" s="642"/>
      <c r="HG95" s="642"/>
      <c r="HH95" s="642"/>
      <c r="HI95" s="642"/>
      <c r="HJ95" s="642"/>
      <c r="HK95" s="642"/>
      <c r="HL95" s="642"/>
      <c r="HM95" s="642"/>
      <c r="HN95" s="642"/>
      <c r="HO95" s="642"/>
      <c r="HP95" s="642"/>
      <c r="HQ95" s="642"/>
      <c r="HR95" s="642"/>
      <c r="HS95" s="642"/>
      <c r="HT95" s="642"/>
      <c r="HU95" s="642"/>
      <c r="HV95" s="642"/>
      <c r="HW95" s="642"/>
      <c r="HX95" s="642"/>
      <c r="HY95" s="679"/>
    </row>
    <row r="96" spans="1:233">
      <c r="A96" s="642" t="s">
        <v>237</v>
      </c>
      <c r="B96" s="642"/>
      <c r="C96" s="642"/>
      <c r="D96" s="642"/>
      <c r="E96" s="642"/>
    </row>
    <row r="98" spans="1:6" s="585" customFormat="1">
      <c r="A98" s="467" t="s">
        <v>387</v>
      </c>
      <c r="B98" s="392">
        <v>2015</v>
      </c>
      <c r="C98" s="393">
        <v>2016</v>
      </c>
      <c r="D98" s="394"/>
      <c r="E98" s="680" t="s">
        <v>238</v>
      </c>
      <c r="F98" s="681"/>
    </row>
    <row r="99" spans="1:6" s="584" customFormat="1" ht="26.25" customHeight="1">
      <c r="A99" s="492"/>
      <c r="B99" s="398" t="s">
        <v>239</v>
      </c>
      <c r="C99" s="399" t="s">
        <v>240</v>
      </c>
      <c r="D99" s="399" t="s">
        <v>239</v>
      </c>
      <c r="E99" s="682" t="s">
        <v>241</v>
      </c>
      <c r="F99" s="682" t="s">
        <v>12</v>
      </c>
    </row>
    <row r="100" spans="1:6">
      <c r="A100" s="699"/>
      <c r="B100" s="700"/>
      <c r="C100" s="699"/>
      <c r="D100" s="699"/>
      <c r="E100" s="699"/>
      <c r="F100" s="683"/>
    </row>
    <row r="101" spans="1:6" s="669" customFormat="1">
      <c r="A101" s="684" t="s">
        <v>14</v>
      </c>
      <c r="B101" s="556">
        <v>319738672.54000002</v>
      </c>
      <c r="C101" s="556">
        <v>493942331.67000002</v>
      </c>
      <c r="D101" s="556">
        <v>535749052.33999997</v>
      </c>
      <c r="E101" s="685">
        <f t="shared" ref="E101:E108" si="13">D101-C101</f>
        <v>41806720.669999957</v>
      </c>
      <c r="F101" s="686">
        <f t="shared" ref="F101:F107" si="14">(D101*100/C101)-100</f>
        <v>8.4638869741439322</v>
      </c>
    </row>
    <row r="102" spans="1:6">
      <c r="A102" s="687"/>
      <c r="B102" s="688"/>
      <c r="C102" s="688"/>
      <c r="D102" s="688"/>
      <c r="E102" s="689"/>
      <c r="F102" s="690"/>
    </row>
    <row r="103" spans="1:6" ht="22.5">
      <c r="A103" s="658" t="s">
        <v>388</v>
      </c>
      <c r="B103" s="688">
        <v>9616447.1600000001</v>
      </c>
      <c r="C103" s="688">
        <v>9959587.1999999993</v>
      </c>
      <c r="D103" s="688">
        <v>9722576.5399999991</v>
      </c>
      <c r="E103" s="701">
        <f t="shared" si="13"/>
        <v>-237010.66000000015</v>
      </c>
      <c r="F103" s="690">
        <f t="shared" si="14"/>
        <v>-2.3797237299152414</v>
      </c>
    </row>
    <row r="104" spans="1:6" ht="22.5">
      <c r="A104" s="658" t="s">
        <v>389</v>
      </c>
      <c r="B104" s="688">
        <v>45741297.020000003</v>
      </c>
      <c r="C104" s="688">
        <v>253836061.05000001</v>
      </c>
      <c r="D104" s="688">
        <v>234106402.31</v>
      </c>
      <c r="E104" s="701">
        <f t="shared" si="13"/>
        <v>-19729658.74000001</v>
      </c>
      <c r="F104" s="690">
        <f t="shared" si="14"/>
        <v>-7.7725988413102982</v>
      </c>
    </row>
    <row r="105" spans="1:6">
      <c r="A105" s="658" t="s">
        <v>390</v>
      </c>
      <c r="B105" s="688">
        <v>256586511.46000001</v>
      </c>
      <c r="C105" s="688">
        <v>220714028.30000001</v>
      </c>
      <c r="D105" s="688">
        <v>277817032.76999998</v>
      </c>
      <c r="E105" s="701">
        <f t="shared" si="13"/>
        <v>57103004.469999969</v>
      </c>
      <c r="F105" s="690">
        <f t="shared" si="14"/>
        <v>25.871941584240474</v>
      </c>
    </row>
    <row r="106" spans="1:6">
      <c r="A106" s="658" t="s">
        <v>391</v>
      </c>
      <c r="B106" s="688">
        <v>2807155.13</v>
      </c>
      <c r="C106" s="688">
        <v>2913684.19</v>
      </c>
      <c r="D106" s="688">
        <v>2755249.55</v>
      </c>
      <c r="E106" s="701">
        <f t="shared" si="13"/>
        <v>-158434.64000000013</v>
      </c>
      <c r="F106" s="690">
        <f t="shared" si="14"/>
        <v>-5.4376050961102891</v>
      </c>
    </row>
    <row r="107" spans="1:6" ht="22.5">
      <c r="A107" s="658" t="s">
        <v>392</v>
      </c>
      <c r="B107" s="688">
        <v>4987261.7699999996</v>
      </c>
      <c r="C107" s="688">
        <v>6518970.9299999997</v>
      </c>
      <c r="D107" s="688">
        <v>4834530.3099999996</v>
      </c>
      <c r="E107" s="701">
        <f t="shared" si="13"/>
        <v>-1684440.62</v>
      </c>
      <c r="F107" s="690">
        <f t="shared" si="14"/>
        <v>-25.839057085655696</v>
      </c>
    </row>
    <row r="108" spans="1:6">
      <c r="A108" s="658" t="s">
        <v>393</v>
      </c>
      <c r="B108" s="688">
        <v>0</v>
      </c>
      <c r="C108" s="688">
        <v>0</v>
      </c>
      <c r="D108" s="688">
        <v>6513260.8600000003</v>
      </c>
      <c r="E108" s="701">
        <f t="shared" si="13"/>
        <v>6513260.8600000003</v>
      </c>
      <c r="F108" s="690" t="s">
        <v>18</v>
      </c>
    </row>
    <row r="109" spans="1:6">
      <c r="A109" s="691"/>
      <c r="B109" s="702"/>
      <c r="C109" s="702"/>
      <c r="D109" s="702"/>
      <c r="E109" s="693"/>
      <c r="F109" s="694"/>
    </row>
    <row r="110" spans="1:6">
      <c r="A110" s="695" t="s">
        <v>299</v>
      </c>
      <c r="B110" s="698"/>
      <c r="C110" s="698"/>
      <c r="D110" s="698"/>
      <c r="E110" s="697"/>
    </row>
    <row r="111" spans="1:6">
      <c r="A111" s="695"/>
      <c r="B111" s="698"/>
      <c r="C111" s="698"/>
      <c r="D111" s="698"/>
      <c r="E111" s="697"/>
    </row>
    <row r="112" spans="1:6">
      <c r="A112" s="695"/>
      <c r="B112" s="698"/>
      <c r="C112" s="698"/>
      <c r="D112" s="698"/>
      <c r="E112" s="697"/>
    </row>
    <row r="113" spans="1:233">
      <c r="A113" s="695"/>
      <c r="B113" s="698"/>
      <c r="C113" s="698"/>
      <c r="D113" s="698"/>
      <c r="E113" s="697"/>
    </row>
    <row r="114" spans="1:233">
      <c r="A114" s="642" t="s">
        <v>234</v>
      </c>
      <c r="B114" s="642"/>
      <c r="C114" s="642"/>
      <c r="D114" s="642"/>
      <c r="E114" s="642"/>
    </row>
    <row r="115" spans="1:233">
      <c r="A115" s="642" t="s">
        <v>235</v>
      </c>
      <c r="B115" s="642"/>
      <c r="C115" s="642"/>
      <c r="D115" s="642"/>
      <c r="E115" s="642"/>
      <c r="F115" s="679"/>
      <c r="G115" s="679"/>
      <c r="H115" s="642"/>
      <c r="I115" s="642"/>
      <c r="J115" s="642"/>
      <c r="K115" s="642"/>
      <c r="L115" s="642"/>
      <c r="M115" s="642"/>
      <c r="N115" s="642"/>
      <c r="O115" s="642"/>
      <c r="P115" s="642"/>
      <c r="Q115" s="642"/>
      <c r="R115" s="642"/>
      <c r="S115" s="642"/>
      <c r="T115" s="642"/>
      <c r="U115" s="642"/>
      <c r="V115" s="642"/>
      <c r="W115" s="642"/>
      <c r="X115" s="642"/>
      <c r="Y115" s="642"/>
      <c r="Z115" s="642"/>
      <c r="AA115" s="642"/>
      <c r="AB115" s="642"/>
      <c r="AC115" s="642"/>
      <c r="AD115" s="642"/>
      <c r="AE115" s="642"/>
      <c r="AF115" s="642"/>
      <c r="AG115" s="642"/>
      <c r="AH115" s="642"/>
      <c r="AI115" s="642"/>
      <c r="AJ115" s="642"/>
      <c r="AK115" s="642"/>
      <c r="AL115" s="642"/>
      <c r="AM115" s="642"/>
      <c r="AN115" s="642"/>
      <c r="AO115" s="642"/>
      <c r="AP115" s="642"/>
      <c r="AQ115" s="642"/>
      <c r="AR115" s="642"/>
      <c r="AS115" s="642"/>
      <c r="AT115" s="642"/>
      <c r="AU115" s="642"/>
      <c r="AV115" s="642"/>
      <c r="AW115" s="642"/>
      <c r="AX115" s="642"/>
      <c r="AY115" s="642"/>
      <c r="AZ115" s="642"/>
      <c r="BA115" s="642"/>
      <c r="BB115" s="642"/>
      <c r="BC115" s="642"/>
      <c r="BD115" s="642"/>
      <c r="BE115" s="642"/>
      <c r="BF115" s="642"/>
      <c r="BG115" s="642"/>
      <c r="BH115" s="642"/>
      <c r="BI115" s="642"/>
      <c r="BJ115" s="642"/>
      <c r="BK115" s="642"/>
      <c r="BL115" s="642"/>
      <c r="BM115" s="642"/>
      <c r="BN115" s="642"/>
      <c r="BO115" s="642"/>
      <c r="BP115" s="642"/>
      <c r="BQ115" s="642"/>
      <c r="BR115" s="642"/>
      <c r="BS115" s="642"/>
      <c r="BT115" s="642"/>
      <c r="BU115" s="642"/>
      <c r="BV115" s="642"/>
      <c r="BW115" s="642"/>
      <c r="BX115" s="642"/>
      <c r="BY115" s="642"/>
      <c r="BZ115" s="642"/>
      <c r="CA115" s="642"/>
      <c r="CB115" s="642"/>
      <c r="CC115" s="642"/>
      <c r="CD115" s="642"/>
      <c r="CE115" s="642"/>
      <c r="CF115" s="642"/>
      <c r="CG115" s="642"/>
      <c r="CH115" s="642"/>
      <c r="CI115" s="642"/>
      <c r="CJ115" s="642"/>
      <c r="CK115" s="642"/>
      <c r="CL115" s="642"/>
      <c r="CM115" s="642"/>
      <c r="CN115" s="642"/>
      <c r="CO115" s="642"/>
      <c r="CP115" s="642"/>
      <c r="CQ115" s="642"/>
      <c r="CR115" s="642"/>
      <c r="CS115" s="642"/>
      <c r="CT115" s="642"/>
      <c r="CU115" s="642"/>
      <c r="CV115" s="642"/>
      <c r="CW115" s="642"/>
      <c r="CX115" s="642"/>
      <c r="CY115" s="642"/>
      <c r="CZ115" s="642"/>
      <c r="DA115" s="642"/>
      <c r="DB115" s="642"/>
      <c r="DC115" s="642"/>
      <c r="DD115" s="642"/>
      <c r="DE115" s="642"/>
      <c r="DF115" s="642"/>
      <c r="DG115" s="642"/>
      <c r="DH115" s="642"/>
      <c r="DI115" s="642"/>
      <c r="DJ115" s="642"/>
      <c r="DK115" s="642"/>
      <c r="DL115" s="642"/>
      <c r="DM115" s="642"/>
      <c r="DN115" s="642"/>
      <c r="DO115" s="642"/>
      <c r="DP115" s="642"/>
      <c r="DQ115" s="642"/>
      <c r="DR115" s="642"/>
      <c r="DS115" s="642"/>
      <c r="DT115" s="642"/>
      <c r="DU115" s="642"/>
      <c r="DV115" s="642"/>
      <c r="DW115" s="642"/>
      <c r="DX115" s="642"/>
      <c r="DY115" s="642"/>
      <c r="DZ115" s="642"/>
      <c r="EA115" s="642"/>
      <c r="EB115" s="642"/>
      <c r="EC115" s="642"/>
      <c r="ED115" s="642"/>
      <c r="EE115" s="642"/>
      <c r="EF115" s="642"/>
      <c r="EG115" s="642"/>
      <c r="EH115" s="642"/>
      <c r="EI115" s="642"/>
      <c r="EJ115" s="642"/>
      <c r="EK115" s="642"/>
      <c r="EL115" s="642"/>
      <c r="EM115" s="642"/>
      <c r="EN115" s="642"/>
      <c r="EO115" s="642"/>
      <c r="EP115" s="642"/>
      <c r="EQ115" s="642"/>
      <c r="ER115" s="642"/>
      <c r="ES115" s="642"/>
      <c r="ET115" s="642"/>
      <c r="EU115" s="642"/>
      <c r="EV115" s="642"/>
      <c r="EW115" s="642"/>
      <c r="EX115" s="642"/>
      <c r="EY115" s="642"/>
      <c r="EZ115" s="642"/>
      <c r="FA115" s="642"/>
      <c r="FB115" s="642"/>
      <c r="FC115" s="642"/>
      <c r="FD115" s="642"/>
      <c r="FE115" s="642"/>
      <c r="FF115" s="642"/>
      <c r="FG115" s="642"/>
      <c r="FH115" s="642"/>
      <c r="FI115" s="642"/>
      <c r="FJ115" s="642"/>
      <c r="FK115" s="642"/>
      <c r="FL115" s="642"/>
      <c r="FM115" s="642"/>
      <c r="FN115" s="642"/>
      <c r="FO115" s="642"/>
      <c r="FP115" s="642"/>
      <c r="FQ115" s="642"/>
      <c r="FR115" s="642"/>
      <c r="FS115" s="642"/>
      <c r="FT115" s="642"/>
      <c r="FU115" s="642"/>
      <c r="FV115" s="642"/>
      <c r="FW115" s="642"/>
      <c r="FX115" s="642"/>
      <c r="FY115" s="642"/>
      <c r="FZ115" s="642"/>
      <c r="GA115" s="642"/>
      <c r="GB115" s="642"/>
      <c r="GC115" s="642"/>
      <c r="GD115" s="642"/>
      <c r="GE115" s="642"/>
      <c r="GF115" s="642"/>
      <c r="GG115" s="642"/>
      <c r="GH115" s="642"/>
      <c r="GI115" s="642"/>
      <c r="GJ115" s="642"/>
      <c r="GK115" s="642"/>
      <c r="GL115" s="642"/>
      <c r="GM115" s="642"/>
      <c r="GN115" s="642"/>
      <c r="GO115" s="642"/>
      <c r="GP115" s="642"/>
      <c r="GQ115" s="642"/>
      <c r="GR115" s="642"/>
      <c r="GS115" s="642"/>
      <c r="GT115" s="642"/>
      <c r="GU115" s="642"/>
      <c r="GV115" s="642"/>
      <c r="GW115" s="642"/>
      <c r="GX115" s="642"/>
      <c r="GY115" s="642"/>
      <c r="GZ115" s="642"/>
      <c r="HA115" s="642"/>
      <c r="HB115" s="642"/>
      <c r="HC115" s="642"/>
      <c r="HD115" s="642"/>
      <c r="HE115" s="642"/>
      <c r="HF115" s="642"/>
      <c r="HG115" s="642"/>
      <c r="HH115" s="642"/>
      <c r="HI115" s="642"/>
      <c r="HJ115" s="642"/>
      <c r="HK115" s="642"/>
      <c r="HL115" s="642"/>
      <c r="HM115" s="642"/>
      <c r="HN115" s="642"/>
      <c r="HO115" s="642"/>
      <c r="HP115" s="642"/>
      <c r="HQ115" s="642"/>
      <c r="HR115" s="642"/>
      <c r="HS115" s="642"/>
      <c r="HT115" s="642"/>
      <c r="HU115" s="642"/>
      <c r="HV115" s="642"/>
      <c r="HW115" s="642"/>
      <c r="HX115" s="642"/>
      <c r="HY115" s="679"/>
    </row>
    <row r="116" spans="1:233">
      <c r="A116" s="642" t="s">
        <v>347</v>
      </c>
      <c r="B116" s="642"/>
      <c r="C116" s="642"/>
      <c r="D116" s="642"/>
      <c r="E116" s="642"/>
      <c r="F116" s="438"/>
      <c r="G116" s="679"/>
      <c r="H116" s="642"/>
      <c r="I116" s="642"/>
      <c r="J116" s="642"/>
      <c r="K116" s="642"/>
      <c r="L116" s="642"/>
      <c r="M116" s="642"/>
      <c r="N116" s="642"/>
      <c r="O116" s="642"/>
      <c r="P116" s="642"/>
      <c r="Q116" s="642"/>
      <c r="R116" s="642"/>
      <c r="S116" s="642"/>
      <c r="T116" s="642"/>
      <c r="U116" s="642"/>
      <c r="V116" s="642"/>
      <c r="W116" s="642"/>
      <c r="X116" s="642"/>
      <c r="Y116" s="642"/>
      <c r="Z116" s="642"/>
      <c r="AA116" s="642"/>
      <c r="AB116" s="642"/>
      <c r="AC116" s="642"/>
      <c r="AD116" s="642"/>
      <c r="AE116" s="642"/>
      <c r="AF116" s="642"/>
      <c r="AG116" s="642"/>
      <c r="AH116" s="642"/>
      <c r="AI116" s="642"/>
      <c r="AJ116" s="642"/>
      <c r="AK116" s="642"/>
      <c r="AL116" s="642"/>
      <c r="AM116" s="642"/>
      <c r="AN116" s="642"/>
      <c r="AO116" s="642"/>
      <c r="AP116" s="642"/>
      <c r="AQ116" s="642"/>
      <c r="AR116" s="642"/>
      <c r="AS116" s="642"/>
      <c r="AT116" s="642"/>
      <c r="AU116" s="642"/>
      <c r="AV116" s="642"/>
      <c r="AW116" s="642"/>
      <c r="AX116" s="642"/>
      <c r="AY116" s="642"/>
      <c r="AZ116" s="642"/>
      <c r="BA116" s="642"/>
      <c r="BB116" s="642"/>
      <c r="BC116" s="642"/>
      <c r="BD116" s="642"/>
      <c r="BE116" s="642"/>
      <c r="BF116" s="642"/>
      <c r="BG116" s="642"/>
      <c r="BH116" s="642"/>
      <c r="BI116" s="642"/>
      <c r="BJ116" s="642"/>
      <c r="BK116" s="642"/>
      <c r="BL116" s="642"/>
      <c r="BM116" s="642"/>
      <c r="BN116" s="642"/>
      <c r="BO116" s="642"/>
      <c r="BP116" s="642"/>
      <c r="BQ116" s="642"/>
      <c r="BR116" s="642"/>
      <c r="BS116" s="642"/>
      <c r="BT116" s="642"/>
      <c r="BU116" s="642"/>
      <c r="BV116" s="642"/>
      <c r="BW116" s="642"/>
      <c r="BX116" s="642"/>
      <c r="BY116" s="642"/>
      <c r="BZ116" s="642"/>
      <c r="CA116" s="642"/>
      <c r="CB116" s="642"/>
      <c r="CC116" s="642"/>
      <c r="CD116" s="642"/>
      <c r="CE116" s="642"/>
      <c r="CF116" s="642"/>
      <c r="CG116" s="642"/>
      <c r="CH116" s="642"/>
      <c r="CI116" s="642"/>
      <c r="CJ116" s="642"/>
      <c r="CK116" s="642"/>
      <c r="CL116" s="642"/>
      <c r="CM116" s="642"/>
      <c r="CN116" s="642"/>
      <c r="CO116" s="642"/>
      <c r="CP116" s="642"/>
      <c r="CQ116" s="642"/>
      <c r="CR116" s="642"/>
      <c r="CS116" s="642"/>
      <c r="CT116" s="642"/>
      <c r="CU116" s="642"/>
      <c r="CV116" s="642"/>
      <c r="CW116" s="642"/>
      <c r="CX116" s="642"/>
      <c r="CY116" s="642"/>
      <c r="CZ116" s="642"/>
      <c r="DA116" s="642"/>
      <c r="DB116" s="642"/>
      <c r="DC116" s="642"/>
      <c r="DD116" s="642"/>
      <c r="DE116" s="642"/>
      <c r="DF116" s="642"/>
      <c r="DG116" s="642"/>
      <c r="DH116" s="642"/>
      <c r="DI116" s="642"/>
      <c r="DJ116" s="642"/>
      <c r="DK116" s="642"/>
      <c r="DL116" s="642"/>
      <c r="DM116" s="642"/>
      <c r="DN116" s="642"/>
      <c r="DO116" s="642"/>
      <c r="DP116" s="642"/>
      <c r="DQ116" s="642"/>
      <c r="DR116" s="642"/>
      <c r="DS116" s="642"/>
      <c r="DT116" s="642"/>
      <c r="DU116" s="642"/>
      <c r="DV116" s="642"/>
      <c r="DW116" s="642"/>
      <c r="DX116" s="642"/>
      <c r="DY116" s="642"/>
      <c r="DZ116" s="642"/>
      <c r="EA116" s="642"/>
      <c r="EB116" s="642"/>
      <c r="EC116" s="642"/>
      <c r="ED116" s="642"/>
      <c r="EE116" s="642"/>
      <c r="EF116" s="642"/>
      <c r="EG116" s="642"/>
      <c r="EH116" s="642"/>
      <c r="EI116" s="642"/>
      <c r="EJ116" s="642"/>
      <c r="EK116" s="642"/>
      <c r="EL116" s="642"/>
      <c r="EM116" s="642"/>
      <c r="EN116" s="642"/>
      <c r="EO116" s="642"/>
      <c r="EP116" s="642"/>
      <c r="EQ116" s="642"/>
      <c r="ER116" s="642"/>
      <c r="ES116" s="642"/>
      <c r="ET116" s="642"/>
      <c r="EU116" s="642"/>
      <c r="EV116" s="642"/>
      <c r="EW116" s="642"/>
      <c r="EX116" s="642"/>
      <c r="EY116" s="642"/>
      <c r="EZ116" s="642"/>
      <c r="FA116" s="642"/>
      <c r="FB116" s="642"/>
      <c r="FC116" s="642"/>
      <c r="FD116" s="642"/>
      <c r="FE116" s="642"/>
      <c r="FF116" s="642"/>
      <c r="FG116" s="642"/>
      <c r="FH116" s="642"/>
      <c r="FI116" s="642"/>
      <c r="FJ116" s="642"/>
      <c r="FK116" s="642"/>
      <c r="FL116" s="642"/>
      <c r="FM116" s="642"/>
      <c r="FN116" s="642"/>
      <c r="FO116" s="642"/>
      <c r="FP116" s="642"/>
      <c r="FQ116" s="642"/>
      <c r="FR116" s="642"/>
      <c r="FS116" s="642"/>
      <c r="FT116" s="642"/>
      <c r="FU116" s="642"/>
      <c r="FV116" s="642"/>
      <c r="FW116" s="642"/>
      <c r="FX116" s="642"/>
      <c r="FY116" s="642"/>
      <c r="FZ116" s="642"/>
      <c r="GA116" s="642"/>
      <c r="GB116" s="642"/>
      <c r="GC116" s="642"/>
      <c r="GD116" s="642"/>
      <c r="GE116" s="642"/>
      <c r="GF116" s="642"/>
      <c r="GG116" s="642"/>
      <c r="GH116" s="642"/>
      <c r="GI116" s="642"/>
      <c r="GJ116" s="642"/>
      <c r="GK116" s="642"/>
      <c r="GL116" s="642"/>
      <c r="GM116" s="642"/>
      <c r="GN116" s="642"/>
      <c r="GO116" s="642"/>
      <c r="GP116" s="642"/>
      <c r="GQ116" s="642"/>
      <c r="GR116" s="642"/>
      <c r="GS116" s="642"/>
      <c r="GT116" s="642"/>
      <c r="GU116" s="642"/>
      <c r="GV116" s="642"/>
      <c r="GW116" s="642"/>
      <c r="GX116" s="642"/>
      <c r="GY116" s="642"/>
      <c r="GZ116" s="642"/>
      <c r="HA116" s="642"/>
      <c r="HB116" s="642"/>
      <c r="HC116" s="642"/>
      <c r="HD116" s="642"/>
      <c r="HE116" s="642"/>
      <c r="HF116" s="642"/>
      <c r="HG116" s="642"/>
      <c r="HH116" s="642"/>
      <c r="HI116" s="642"/>
      <c r="HJ116" s="642"/>
      <c r="HK116" s="642"/>
      <c r="HL116" s="642"/>
      <c r="HM116" s="642"/>
      <c r="HN116" s="642"/>
      <c r="HO116" s="642"/>
      <c r="HP116" s="642"/>
      <c r="HQ116" s="642"/>
      <c r="HR116" s="642"/>
      <c r="HS116" s="642"/>
      <c r="HT116" s="642"/>
      <c r="HU116" s="642"/>
      <c r="HV116" s="642"/>
      <c r="HW116" s="642"/>
      <c r="HX116" s="642"/>
      <c r="HY116" s="679"/>
    </row>
    <row r="117" spans="1:233">
      <c r="A117" s="642" t="s">
        <v>352</v>
      </c>
      <c r="B117" s="642"/>
      <c r="C117" s="642"/>
      <c r="D117" s="642"/>
      <c r="E117" s="642"/>
      <c r="F117" s="438"/>
      <c r="G117" s="679"/>
      <c r="H117" s="642"/>
      <c r="I117" s="642"/>
      <c r="J117" s="642"/>
      <c r="K117" s="642"/>
      <c r="L117" s="642"/>
      <c r="M117" s="642"/>
      <c r="N117" s="642"/>
      <c r="O117" s="642"/>
      <c r="P117" s="642"/>
      <c r="Q117" s="642"/>
      <c r="R117" s="642"/>
      <c r="S117" s="642"/>
      <c r="T117" s="642"/>
      <c r="U117" s="642"/>
      <c r="V117" s="642"/>
      <c r="W117" s="642"/>
      <c r="X117" s="642"/>
      <c r="Y117" s="642"/>
      <c r="Z117" s="642"/>
      <c r="AA117" s="642"/>
      <c r="AB117" s="642"/>
      <c r="AC117" s="642"/>
      <c r="AD117" s="642"/>
      <c r="AE117" s="642"/>
      <c r="AF117" s="642"/>
      <c r="AG117" s="642"/>
      <c r="AH117" s="642"/>
      <c r="AI117" s="642"/>
      <c r="AJ117" s="642"/>
      <c r="AK117" s="642"/>
      <c r="AL117" s="642"/>
      <c r="AM117" s="642"/>
      <c r="AN117" s="642"/>
      <c r="AO117" s="642"/>
      <c r="AP117" s="642"/>
      <c r="AQ117" s="642"/>
      <c r="AR117" s="642"/>
      <c r="AS117" s="642"/>
      <c r="AT117" s="642"/>
      <c r="AU117" s="642"/>
      <c r="AV117" s="642"/>
      <c r="AW117" s="642"/>
      <c r="AX117" s="642"/>
      <c r="AY117" s="642"/>
      <c r="AZ117" s="642"/>
      <c r="BA117" s="642"/>
      <c r="BB117" s="642"/>
      <c r="BC117" s="642"/>
      <c r="BD117" s="642"/>
      <c r="BE117" s="642"/>
      <c r="BF117" s="642"/>
      <c r="BG117" s="642"/>
      <c r="BH117" s="642"/>
      <c r="BI117" s="642"/>
      <c r="BJ117" s="642"/>
      <c r="BK117" s="642"/>
      <c r="BL117" s="642"/>
      <c r="BM117" s="642"/>
      <c r="BN117" s="642"/>
      <c r="BO117" s="642"/>
      <c r="BP117" s="642"/>
      <c r="BQ117" s="642"/>
      <c r="BR117" s="642"/>
      <c r="BS117" s="642"/>
      <c r="BT117" s="642"/>
      <c r="BU117" s="642"/>
      <c r="BV117" s="642"/>
      <c r="BW117" s="642"/>
      <c r="BX117" s="642"/>
      <c r="BY117" s="642"/>
      <c r="BZ117" s="642"/>
      <c r="CA117" s="642"/>
      <c r="CB117" s="642"/>
      <c r="CC117" s="642"/>
      <c r="CD117" s="642"/>
      <c r="CE117" s="642"/>
      <c r="CF117" s="642"/>
      <c r="CG117" s="642"/>
      <c r="CH117" s="642"/>
      <c r="CI117" s="642"/>
      <c r="CJ117" s="642"/>
      <c r="CK117" s="642"/>
      <c r="CL117" s="642"/>
      <c r="CM117" s="642"/>
      <c r="CN117" s="642"/>
      <c r="CO117" s="642"/>
      <c r="CP117" s="642"/>
      <c r="CQ117" s="642"/>
      <c r="CR117" s="642"/>
      <c r="CS117" s="642"/>
      <c r="CT117" s="642"/>
      <c r="CU117" s="642"/>
      <c r="CV117" s="642"/>
      <c r="CW117" s="642"/>
      <c r="CX117" s="642"/>
      <c r="CY117" s="642"/>
      <c r="CZ117" s="642"/>
      <c r="DA117" s="642"/>
      <c r="DB117" s="642"/>
      <c r="DC117" s="642"/>
      <c r="DD117" s="642"/>
      <c r="DE117" s="642"/>
      <c r="DF117" s="642"/>
      <c r="DG117" s="642"/>
      <c r="DH117" s="642"/>
      <c r="DI117" s="642"/>
      <c r="DJ117" s="642"/>
      <c r="DK117" s="642"/>
      <c r="DL117" s="642"/>
      <c r="DM117" s="642"/>
      <c r="DN117" s="642"/>
      <c r="DO117" s="642"/>
      <c r="DP117" s="642"/>
      <c r="DQ117" s="642"/>
      <c r="DR117" s="642"/>
      <c r="DS117" s="642"/>
      <c r="DT117" s="642"/>
      <c r="DU117" s="642"/>
      <c r="DV117" s="642"/>
      <c r="DW117" s="642"/>
      <c r="DX117" s="642"/>
      <c r="DY117" s="642"/>
      <c r="DZ117" s="642"/>
      <c r="EA117" s="642"/>
      <c r="EB117" s="642"/>
      <c r="EC117" s="642"/>
      <c r="ED117" s="642"/>
      <c r="EE117" s="642"/>
      <c r="EF117" s="642"/>
      <c r="EG117" s="642"/>
      <c r="EH117" s="642"/>
      <c r="EI117" s="642"/>
      <c r="EJ117" s="642"/>
      <c r="EK117" s="642"/>
      <c r="EL117" s="642"/>
      <c r="EM117" s="642"/>
      <c r="EN117" s="642"/>
      <c r="EO117" s="642"/>
      <c r="EP117" s="642"/>
      <c r="EQ117" s="642"/>
      <c r="ER117" s="642"/>
      <c r="ES117" s="642"/>
      <c r="ET117" s="642"/>
      <c r="EU117" s="642"/>
      <c r="EV117" s="642"/>
      <c r="EW117" s="642"/>
      <c r="EX117" s="642"/>
      <c r="EY117" s="642"/>
      <c r="EZ117" s="642"/>
      <c r="FA117" s="642"/>
      <c r="FB117" s="642"/>
      <c r="FC117" s="642"/>
      <c r="FD117" s="642"/>
      <c r="FE117" s="642"/>
      <c r="FF117" s="642"/>
      <c r="FG117" s="642"/>
      <c r="FH117" s="642"/>
      <c r="FI117" s="642"/>
      <c r="FJ117" s="642"/>
      <c r="FK117" s="642"/>
      <c r="FL117" s="642"/>
      <c r="FM117" s="642"/>
      <c r="FN117" s="642"/>
      <c r="FO117" s="642"/>
      <c r="FP117" s="642"/>
      <c r="FQ117" s="642"/>
      <c r="FR117" s="642"/>
      <c r="FS117" s="642"/>
      <c r="FT117" s="642"/>
      <c r="FU117" s="642"/>
      <c r="FV117" s="642"/>
      <c r="FW117" s="642"/>
      <c r="FX117" s="642"/>
      <c r="FY117" s="642"/>
      <c r="FZ117" s="642"/>
      <c r="GA117" s="642"/>
      <c r="GB117" s="642"/>
      <c r="GC117" s="642"/>
      <c r="GD117" s="642"/>
      <c r="GE117" s="642"/>
      <c r="GF117" s="642"/>
      <c r="GG117" s="642"/>
      <c r="GH117" s="642"/>
      <c r="GI117" s="642"/>
      <c r="GJ117" s="642"/>
      <c r="GK117" s="642"/>
      <c r="GL117" s="642"/>
      <c r="GM117" s="642"/>
      <c r="GN117" s="642"/>
      <c r="GO117" s="642"/>
      <c r="GP117" s="642"/>
      <c r="GQ117" s="642"/>
      <c r="GR117" s="642"/>
      <c r="GS117" s="642"/>
      <c r="GT117" s="642"/>
      <c r="GU117" s="642"/>
      <c r="GV117" s="642"/>
      <c r="GW117" s="642"/>
      <c r="GX117" s="642"/>
      <c r="GY117" s="642"/>
      <c r="GZ117" s="642"/>
      <c r="HA117" s="642"/>
      <c r="HB117" s="642"/>
      <c r="HC117" s="642"/>
      <c r="HD117" s="642"/>
      <c r="HE117" s="642"/>
      <c r="HF117" s="642"/>
      <c r="HG117" s="642"/>
      <c r="HH117" s="642"/>
      <c r="HI117" s="642"/>
      <c r="HJ117" s="642"/>
      <c r="HK117" s="642"/>
      <c r="HL117" s="642"/>
      <c r="HM117" s="642"/>
      <c r="HN117" s="642"/>
      <c r="HO117" s="642"/>
      <c r="HP117" s="642"/>
      <c r="HQ117" s="642"/>
      <c r="HR117" s="642"/>
      <c r="HS117" s="642"/>
      <c r="HT117" s="642"/>
      <c r="HU117" s="642"/>
      <c r="HV117" s="642"/>
      <c r="HW117" s="642"/>
      <c r="HX117" s="642"/>
      <c r="HY117" s="679"/>
    </row>
    <row r="118" spans="1:233">
      <c r="A118" s="642" t="s">
        <v>237</v>
      </c>
      <c r="B118" s="642"/>
      <c r="C118" s="642"/>
      <c r="D118" s="642"/>
      <c r="E118" s="642"/>
    </row>
    <row r="120" spans="1:233" s="585" customFormat="1">
      <c r="A120" s="467" t="s">
        <v>352</v>
      </c>
      <c r="B120" s="392">
        <v>2015</v>
      </c>
      <c r="C120" s="393">
        <v>2016</v>
      </c>
      <c r="D120" s="394"/>
      <c r="E120" s="680" t="s">
        <v>238</v>
      </c>
      <c r="F120" s="681"/>
    </row>
    <row r="121" spans="1:233" s="584" customFormat="1" ht="26.25" customHeight="1">
      <c r="A121" s="492"/>
      <c r="B121" s="398" t="s">
        <v>239</v>
      </c>
      <c r="C121" s="399" t="s">
        <v>240</v>
      </c>
      <c r="D121" s="399" t="s">
        <v>239</v>
      </c>
      <c r="E121" s="682" t="s">
        <v>241</v>
      </c>
      <c r="F121" s="682" t="s">
        <v>12</v>
      </c>
    </row>
    <row r="122" spans="1:233">
      <c r="A122" s="699"/>
      <c r="B122" s="700"/>
      <c r="C122" s="699"/>
      <c r="D122" s="699"/>
      <c r="E122" s="699"/>
      <c r="F122" s="683"/>
    </row>
    <row r="123" spans="1:233" s="669" customFormat="1">
      <c r="A123" s="684" t="s">
        <v>14</v>
      </c>
      <c r="B123" s="556">
        <v>2240999381.2499995</v>
      </c>
      <c r="C123" s="556">
        <v>8703640854.8600006</v>
      </c>
      <c r="D123" s="556">
        <v>5667493412.6099997</v>
      </c>
      <c r="E123" s="685">
        <f t="shared" ref="E123:E183" si="15">D123-C123</f>
        <v>-3036147442.250001</v>
      </c>
      <c r="F123" s="686">
        <f t="shared" ref="F123:F182" si="16">(D123*100/C123)-100</f>
        <v>-34.883648037414773</v>
      </c>
    </row>
    <row r="124" spans="1:233">
      <c r="A124" s="687"/>
      <c r="B124" s="688"/>
      <c r="C124" s="688"/>
      <c r="D124" s="688"/>
      <c r="E124" s="689"/>
      <c r="F124" s="690"/>
    </row>
    <row r="125" spans="1:233">
      <c r="A125" s="658" t="s">
        <v>394</v>
      </c>
      <c r="B125" s="688">
        <v>215602893.52000001</v>
      </c>
      <c r="C125" s="688">
        <v>40390654.159999996</v>
      </c>
      <c r="D125" s="688">
        <v>234983918.66999999</v>
      </c>
      <c r="E125" s="701">
        <f t="shared" si="15"/>
        <v>194593264.50999999</v>
      </c>
      <c r="F125" s="690">
        <f t="shared" si="16"/>
        <v>481.77794729234961</v>
      </c>
    </row>
    <row r="126" spans="1:233">
      <c r="A126" s="658" t="s">
        <v>395</v>
      </c>
      <c r="B126" s="688">
        <v>5295025.24</v>
      </c>
      <c r="C126" s="688">
        <v>5145931.96</v>
      </c>
      <c r="D126" s="688">
        <v>5617344</v>
      </c>
      <c r="E126" s="701">
        <f t="shared" si="15"/>
        <v>471412.04000000004</v>
      </c>
      <c r="F126" s="690">
        <f t="shared" si="16"/>
        <v>9.1608681122165478</v>
      </c>
    </row>
    <row r="127" spans="1:233">
      <c r="A127" s="658" t="s">
        <v>396</v>
      </c>
      <c r="B127" s="688">
        <v>1011036.51</v>
      </c>
      <c r="C127" s="688">
        <v>0</v>
      </c>
      <c r="D127" s="688">
        <v>0</v>
      </c>
      <c r="E127" s="701">
        <f t="shared" si="15"/>
        <v>0</v>
      </c>
      <c r="F127" s="690" t="s">
        <v>18</v>
      </c>
    </row>
    <row r="128" spans="1:233">
      <c r="A128" s="658" t="s">
        <v>397</v>
      </c>
      <c r="B128" s="688">
        <v>1570317.22</v>
      </c>
      <c r="C128" s="688">
        <v>1353450.95</v>
      </c>
      <c r="D128" s="688">
        <v>1500487.06</v>
      </c>
      <c r="E128" s="701">
        <f t="shared" si="15"/>
        <v>147036.1100000001</v>
      </c>
      <c r="F128" s="690">
        <f t="shared" si="16"/>
        <v>10.863793032174542</v>
      </c>
    </row>
    <row r="129" spans="1:6">
      <c r="A129" s="658" t="s">
        <v>398</v>
      </c>
      <c r="B129" s="688">
        <v>242000273.33000001</v>
      </c>
      <c r="C129" s="688">
        <v>241443942.96000001</v>
      </c>
      <c r="D129" s="688">
        <v>203923177.31999999</v>
      </c>
      <c r="E129" s="701">
        <f t="shared" si="15"/>
        <v>-37520765.640000015</v>
      </c>
      <c r="F129" s="690">
        <f t="shared" si="16"/>
        <v>-15.540156104150469</v>
      </c>
    </row>
    <row r="130" spans="1:6" ht="22.5">
      <c r="A130" s="658" t="s">
        <v>399</v>
      </c>
      <c r="B130" s="688">
        <v>138712437.03999999</v>
      </c>
      <c r="C130" s="688">
        <v>199499543.44999999</v>
      </c>
      <c r="D130" s="688">
        <v>130904664.69</v>
      </c>
      <c r="E130" s="701">
        <f t="shared" si="15"/>
        <v>-68594878.75999999</v>
      </c>
      <c r="F130" s="690">
        <f t="shared" si="16"/>
        <v>-34.383476560281821</v>
      </c>
    </row>
    <row r="131" spans="1:6" ht="22.5">
      <c r="A131" s="658" t="s">
        <v>400</v>
      </c>
      <c r="B131" s="688">
        <v>22621304.059999999</v>
      </c>
      <c r="C131" s="688">
        <v>26510766.02</v>
      </c>
      <c r="D131" s="688">
        <v>24758599.75</v>
      </c>
      <c r="E131" s="701">
        <f t="shared" si="15"/>
        <v>-1752166.2699999996</v>
      </c>
      <c r="F131" s="690">
        <f t="shared" si="16"/>
        <v>-6.6092630770387615</v>
      </c>
    </row>
    <row r="132" spans="1:6">
      <c r="A132" s="658" t="s">
        <v>401</v>
      </c>
      <c r="B132" s="688">
        <v>2344685.0499999998</v>
      </c>
      <c r="C132" s="688">
        <v>3034340.38</v>
      </c>
      <c r="D132" s="688">
        <v>2832608.18</v>
      </c>
      <c r="E132" s="701">
        <f t="shared" si="15"/>
        <v>-201732.19999999972</v>
      </c>
      <c r="F132" s="690">
        <f t="shared" si="16"/>
        <v>-6.6483048945220844</v>
      </c>
    </row>
    <row r="133" spans="1:6">
      <c r="A133" s="658" t="s">
        <v>402</v>
      </c>
      <c r="B133" s="688">
        <v>9764746.6899999995</v>
      </c>
      <c r="C133" s="688">
        <v>11542121.050000001</v>
      </c>
      <c r="D133" s="688">
        <v>10394660.25</v>
      </c>
      <c r="E133" s="701">
        <f t="shared" si="15"/>
        <v>-1147460.8000000007</v>
      </c>
      <c r="F133" s="690">
        <f t="shared" si="16"/>
        <v>-9.9415072414268337</v>
      </c>
    </row>
    <row r="134" spans="1:6">
      <c r="A134" s="658" t="s">
        <v>403</v>
      </c>
      <c r="B134" s="688">
        <v>24121053.620000001</v>
      </c>
      <c r="C134" s="688">
        <v>15586513.08</v>
      </c>
      <c r="D134" s="688">
        <v>153063780.77000001</v>
      </c>
      <c r="E134" s="701">
        <f t="shared" si="15"/>
        <v>137477267.69</v>
      </c>
      <c r="F134" s="690">
        <f t="shared" si="16"/>
        <v>882.02708960226289</v>
      </c>
    </row>
    <row r="135" spans="1:6">
      <c r="A135" s="658" t="s">
        <v>404</v>
      </c>
      <c r="B135" s="688">
        <v>141535472</v>
      </c>
      <c r="C135" s="688">
        <v>38261233.789999999</v>
      </c>
      <c r="D135" s="688">
        <v>171999837.53</v>
      </c>
      <c r="E135" s="701">
        <f t="shared" si="15"/>
        <v>133738603.74000001</v>
      </c>
      <c r="F135" s="690">
        <f t="shared" si="16"/>
        <v>349.54075049967173</v>
      </c>
    </row>
    <row r="136" spans="1:6">
      <c r="A136" s="658" t="s">
        <v>405</v>
      </c>
      <c r="B136" s="688">
        <v>1348462.97</v>
      </c>
      <c r="C136" s="688">
        <v>1837240.81</v>
      </c>
      <c r="D136" s="688">
        <v>4622641.37</v>
      </c>
      <c r="E136" s="701">
        <f t="shared" si="15"/>
        <v>2785400.56</v>
      </c>
      <c r="F136" s="690">
        <f t="shared" si="16"/>
        <v>151.60781019228503</v>
      </c>
    </row>
    <row r="137" spans="1:6" ht="22.5">
      <c r="A137" s="658" t="s">
        <v>406</v>
      </c>
      <c r="B137" s="688">
        <v>703558.63</v>
      </c>
      <c r="C137" s="688">
        <v>729964.61</v>
      </c>
      <c r="D137" s="688">
        <v>475792.5</v>
      </c>
      <c r="E137" s="701">
        <f t="shared" si="15"/>
        <v>-254172.11</v>
      </c>
      <c r="F137" s="690">
        <f t="shared" si="16"/>
        <v>-34.819785304386187</v>
      </c>
    </row>
    <row r="138" spans="1:6" ht="22.5">
      <c r="A138" s="658" t="s">
        <v>407</v>
      </c>
      <c r="B138" s="688">
        <v>350165.22</v>
      </c>
      <c r="C138" s="688">
        <v>320283.28000000003</v>
      </c>
      <c r="D138" s="688">
        <v>289683.37</v>
      </c>
      <c r="E138" s="701">
        <f t="shared" si="15"/>
        <v>-30599.910000000033</v>
      </c>
      <c r="F138" s="690">
        <f t="shared" si="16"/>
        <v>-9.5540141839436785</v>
      </c>
    </row>
    <row r="139" spans="1:6" ht="22.5">
      <c r="A139" s="658" t="s">
        <v>408</v>
      </c>
      <c r="B139" s="688">
        <v>944972</v>
      </c>
      <c r="C139" s="688">
        <v>1109815.6000000001</v>
      </c>
      <c r="D139" s="688">
        <v>10622974.189999999</v>
      </c>
      <c r="E139" s="701">
        <f t="shared" si="15"/>
        <v>9513158.5899999999</v>
      </c>
      <c r="F139" s="690">
        <f t="shared" si="16"/>
        <v>857.18371502436969</v>
      </c>
    </row>
    <row r="140" spans="1:6">
      <c r="A140" s="658" t="s">
        <v>409</v>
      </c>
      <c r="B140" s="688">
        <v>2655723.36</v>
      </c>
      <c r="C140" s="688">
        <v>2533883.4</v>
      </c>
      <c r="D140" s="688">
        <v>4601773.3</v>
      </c>
      <c r="E140" s="701">
        <f t="shared" si="15"/>
        <v>2067889.9</v>
      </c>
      <c r="F140" s="690">
        <f t="shared" si="16"/>
        <v>81.609512892345407</v>
      </c>
    </row>
    <row r="141" spans="1:6">
      <c r="A141" s="658" t="s">
        <v>410</v>
      </c>
      <c r="B141" s="688">
        <v>1221205.6000000001</v>
      </c>
      <c r="C141" s="688">
        <v>1062678.95</v>
      </c>
      <c r="D141" s="688">
        <v>2664152.37</v>
      </c>
      <c r="E141" s="701">
        <f t="shared" si="15"/>
        <v>1601473.4200000002</v>
      </c>
      <c r="F141" s="690">
        <f t="shared" si="16"/>
        <v>150.70152843434042</v>
      </c>
    </row>
    <row r="142" spans="1:6">
      <c r="A142" s="658" t="s">
        <v>411</v>
      </c>
      <c r="B142" s="688">
        <v>1897881.22</v>
      </c>
      <c r="C142" s="688">
        <v>0</v>
      </c>
      <c r="D142" s="688">
        <v>0</v>
      </c>
      <c r="E142" s="701">
        <f t="shared" si="15"/>
        <v>0</v>
      </c>
      <c r="F142" s="690" t="s">
        <v>18</v>
      </c>
    </row>
    <row r="143" spans="1:6" ht="22.5">
      <c r="A143" s="658" t="s">
        <v>412</v>
      </c>
      <c r="B143" s="688">
        <v>5529655.2000000002</v>
      </c>
      <c r="C143" s="688">
        <v>709498.22</v>
      </c>
      <c r="D143" s="688">
        <v>1055836.57</v>
      </c>
      <c r="E143" s="701">
        <f t="shared" si="15"/>
        <v>346338.35000000009</v>
      </c>
      <c r="F143" s="690">
        <f t="shared" si="16"/>
        <v>48.814548118246165</v>
      </c>
    </row>
    <row r="144" spans="1:6">
      <c r="A144" s="658" t="s">
        <v>413</v>
      </c>
      <c r="B144" s="688">
        <v>11626189.84</v>
      </c>
      <c r="C144" s="688">
        <v>13790331.6</v>
      </c>
      <c r="D144" s="688">
        <v>12457330.58</v>
      </c>
      <c r="E144" s="701">
        <f t="shared" si="15"/>
        <v>-1333001.0199999996</v>
      </c>
      <c r="F144" s="690">
        <f t="shared" si="16"/>
        <v>-9.6661999048666729</v>
      </c>
    </row>
    <row r="145" spans="1:6">
      <c r="A145" s="658" t="s">
        <v>414</v>
      </c>
      <c r="B145" s="688">
        <v>978509.83</v>
      </c>
      <c r="C145" s="688">
        <v>1000491.19</v>
      </c>
      <c r="D145" s="688">
        <v>992745.44</v>
      </c>
      <c r="E145" s="701">
        <f t="shared" si="15"/>
        <v>-7745.75</v>
      </c>
      <c r="F145" s="690">
        <f t="shared" si="16"/>
        <v>-0.77419472329385997</v>
      </c>
    </row>
    <row r="146" spans="1:6">
      <c r="A146" s="658" t="s">
        <v>415</v>
      </c>
      <c r="B146" s="688">
        <v>14612173.460000001</v>
      </c>
      <c r="C146" s="688">
        <v>4552132.8899999997</v>
      </c>
      <c r="D146" s="688">
        <v>4962716.84</v>
      </c>
      <c r="E146" s="701">
        <f t="shared" si="15"/>
        <v>410583.95000000019</v>
      </c>
      <c r="F146" s="690">
        <f t="shared" si="16"/>
        <v>9.0195949881419324</v>
      </c>
    </row>
    <row r="147" spans="1:6" ht="22.5">
      <c r="A147" s="658" t="s">
        <v>416</v>
      </c>
      <c r="B147" s="688">
        <v>10312134.810000001</v>
      </c>
      <c r="C147" s="688">
        <v>15716587.65</v>
      </c>
      <c r="D147" s="688">
        <v>15193507.300000001</v>
      </c>
      <c r="E147" s="701">
        <f t="shared" si="15"/>
        <v>-523080.34999999963</v>
      </c>
      <c r="F147" s="690">
        <f t="shared" si="16"/>
        <v>-3.3282055981153178</v>
      </c>
    </row>
    <row r="148" spans="1:6" ht="22.5">
      <c r="A148" s="658" t="s">
        <v>417</v>
      </c>
      <c r="B148" s="688">
        <v>70566962.400000006</v>
      </c>
      <c r="C148" s="688">
        <v>70934338.670000002</v>
      </c>
      <c r="D148" s="688">
        <v>70715979.5</v>
      </c>
      <c r="E148" s="701">
        <f t="shared" si="15"/>
        <v>-218359.17000000179</v>
      </c>
      <c r="F148" s="690">
        <f t="shared" si="16"/>
        <v>-0.30783281284378461</v>
      </c>
    </row>
    <row r="149" spans="1:6">
      <c r="A149" s="658" t="s">
        <v>418</v>
      </c>
      <c r="B149" s="688">
        <v>4595392.3099999996</v>
      </c>
      <c r="C149" s="688">
        <v>4299505.6399999997</v>
      </c>
      <c r="D149" s="688">
        <v>6937561.96</v>
      </c>
      <c r="E149" s="701">
        <f t="shared" si="15"/>
        <v>2638056.3200000003</v>
      </c>
      <c r="F149" s="690">
        <f t="shared" si="16"/>
        <v>61.357201057189457</v>
      </c>
    </row>
    <row r="150" spans="1:6">
      <c r="A150" s="658" t="s">
        <v>419</v>
      </c>
      <c r="B150" s="688">
        <v>1719769.11</v>
      </c>
      <c r="C150" s="688">
        <v>1979461.13</v>
      </c>
      <c r="D150" s="688">
        <v>1671969.44</v>
      </c>
      <c r="E150" s="701">
        <f t="shared" si="15"/>
        <v>-307491.68999999994</v>
      </c>
      <c r="F150" s="690">
        <f t="shared" si="16"/>
        <v>-15.534111043645495</v>
      </c>
    </row>
    <row r="151" spans="1:6" ht="22.5">
      <c r="A151" s="658" t="s">
        <v>420</v>
      </c>
      <c r="B151" s="688">
        <v>1600798.06</v>
      </c>
      <c r="C151" s="688">
        <v>1726099</v>
      </c>
      <c r="D151" s="688">
        <v>4603984.0999999996</v>
      </c>
      <c r="E151" s="701">
        <f t="shared" si="15"/>
        <v>2877885.0999999996</v>
      </c>
      <c r="F151" s="690">
        <f t="shared" si="16"/>
        <v>166.72769638357937</v>
      </c>
    </row>
    <row r="152" spans="1:6" ht="22.5">
      <c r="A152" s="658" t="s">
        <v>421</v>
      </c>
      <c r="B152" s="688">
        <v>4163497.15</v>
      </c>
      <c r="C152" s="688">
        <v>3315076.87</v>
      </c>
      <c r="D152" s="688">
        <v>2587296.98</v>
      </c>
      <c r="E152" s="701">
        <f t="shared" si="15"/>
        <v>-727779.89000000013</v>
      </c>
      <c r="F152" s="690">
        <f t="shared" si="16"/>
        <v>-21.953635422034722</v>
      </c>
    </row>
    <row r="153" spans="1:6">
      <c r="A153" s="658" t="s">
        <v>422</v>
      </c>
      <c r="B153" s="688">
        <v>58602337.590000004</v>
      </c>
      <c r="C153" s="688">
        <v>38390561.020000003</v>
      </c>
      <c r="D153" s="688">
        <v>65461945.82</v>
      </c>
      <c r="E153" s="701">
        <f t="shared" si="15"/>
        <v>27071384.799999997</v>
      </c>
      <c r="F153" s="690">
        <f t="shared" si="16"/>
        <v>70.515731160836253</v>
      </c>
    </row>
    <row r="154" spans="1:6">
      <c r="A154" s="658" t="s">
        <v>423</v>
      </c>
      <c r="B154" s="688">
        <v>199526146</v>
      </c>
      <c r="C154" s="688">
        <v>6024644360.3400002</v>
      </c>
      <c r="D154" s="688">
        <v>3163053544.5500002</v>
      </c>
      <c r="E154" s="701">
        <f t="shared" si="15"/>
        <v>-2861590815.79</v>
      </c>
      <c r="F154" s="690">
        <f t="shared" si="16"/>
        <v>-47.498086934852807</v>
      </c>
    </row>
    <row r="155" spans="1:6" ht="22.5">
      <c r="A155" s="658" t="s">
        <v>424</v>
      </c>
      <c r="B155" s="688">
        <v>6048404.0599999996</v>
      </c>
      <c r="C155" s="688">
        <v>6185711.1900000004</v>
      </c>
      <c r="D155" s="688">
        <v>48878804.060000002</v>
      </c>
      <c r="E155" s="701">
        <f t="shared" si="15"/>
        <v>42693092.870000005</v>
      </c>
      <c r="F155" s="690">
        <f t="shared" si="16"/>
        <v>690.18891375043324</v>
      </c>
    </row>
    <row r="156" spans="1:6">
      <c r="A156" s="658" t="s">
        <v>425</v>
      </c>
      <c r="B156" s="688">
        <v>2148304.86</v>
      </c>
      <c r="C156" s="688">
        <v>2383637.3199999998</v>
      </c>
      <c r="D156" s="688">
        <v>2256470.5699999998</v>
      </c>
      <c r="E156" s="701">
        <f t="shared" si="15"/>
        <v>-127166.75</v>
      </c>
      <c r="F156" s="690">
        <f t="shared" si="16"/>
        <v>-5.3349873713170552</v>
      </c>
    </row>
    <row r="157" spans="1:6">
      <c r="A157" s="658" t="s">
        <v>426</v>
      </c>
      <c r="B157" s="688">
        <v>2753084.78</v>
      </c>
      <c r="C157" s="688">
        <v>2189893.48</v>
      </c>
      <c r="D157" s="688">
        <v>2146394.91</v>
      </c>
      <c r="E157" s="701">
        <f t="shared" si="15"/>
        <v>-43498.569999999832</v>
      </c>
      <c r="F157" s="690">
        <f t="shared" si="16"/>
        <v>-1.9863326868300391</v>
      </c>
    </row>
    <row r="158" spans="1:6" ht="22.5">
      <c r="A158" s="658" t="s">
        <v>427</v>
      </c>
      <c r="B158" s="688">
        <v>3117918.26</v>
      </c>
      <c r="C158" s="688">
        <v>4599294.2</v>
      </c>
      <c r="D158" s="688">
        <v>3399078.95</v>
      </c>
      <c r="E158" s="701">
        <f t="shared" si="15"/>
        <v>-1200215.25</v>
      </c>
      <c r="F158" s="690">
        <f t="shared" si="16"/>
        <v>-26.095639848392395</v>
      </c>
    </row>
    <row r="159" spans="1:6">
      <c r="A159" s="658" t="s">
        <v>428</v>
      </c>
      <c r="B159" s="688">
        <v>342441.64</v>
      </c>
      <c r="C159" s="688">
        <v>4877908.16</v>
      </c>
      <c r="D159" s="688">
        <v>3361636.22</v>
      </c>
      <c r="E159" s="701">
        <f t="shared" si="15"/>
        <v>-1516271.94</v>
      </c>
      <c r="F159" s="690">
        <f t="shared" si="16"/>
        <v>-31.084470848258036</v>
      </c>
    </row>
    <row r="160" spans="1:6">
      <c r="A160" s="658" t="s">
        <v>429</v>
      </c>
      <c r="B160" s="688">
        <v>3543530.76</v>
      </c>
      <c r="C160" s="688">
        <v>4887463.9000000004</v>
      </c>
      <c r="D160" s="688">
        <v>4029601.14</v>
      </c>
      <c r="E160" s="701">
        <f t="shared" si="15"/>
        <v>-857862.76000000024</v>
      </c>
      <c r="F160" s="690">
        <f t="shared" si="16"/>
        <v>-17.552308877411875</v>
      </c>
    </row>
    <row r="161" spans="1:6" ht="22.5">
      <c r="A161" s="658" t="s">
        <v>430</v>
      </c>
      <c r="B161" s="688">
        <v>0</v>
      </c>
      <c r="C161" s="688">
        <v>0</v>
      </c>
      <c r="D161" s="688">
        <v>0</v>
      </c>
      <c r="E161" s="701">
        <f t="shared" si="15"/>
        <v>0</v>
      </c>
      <c r="F161" s="690" t="s">
        <v>18</v>
      </c>
    </row>
    <row r="162" spans="1:6" ht="22.5">
      <c r="A162" s="658" t="s">
        <v>431</v>
      </c>
      <c r="B162" s="688">
        <v>39464017.799999997</v>
      </c>
      <c r="C162" s="688">
        <v>39750471.259999998</v>
      </c>
      <c r="D162" s="688">
        <v>58786129.140000001</v>
      </c>
      <c r="E162" s="701">
        <f t="shared" si="15"/>
        <v>19035657.880000003</v>
      </c>
      <c r="F162" s="690">
        <f t="shared" si="16"/>
        <v>47.887879757428578</v>
      </c>
    </row>
    <row r="163" spans="1:6">
      <c r="A163" s="691"/>
      <c r="B163" s="692"/>
      <c r="C163" s="692"/>
      <c r="D163" s="692"/>
      <c r="E163" s="706"/>
      <c r="F163" s="694"/>
    </row>
    <row r="164" spans="1:6">
      <c r="A164" s="707"/>
      <c r="B164" s="708"/>
      <c r="C164" s="708"/>
      <c r="D164" s="708"/>
      <c r="E164" s="709" t="s">
        <v>432</v>
      </c>
      <c r="F164" s="710"/>
    </row>
    <row r="165" spans="1:6">
      <c r="A165" s="695"/>
      <c r="B165" s="696"/>
      <c r="C165" s="696"/>
      <c r="D165" s="696"/>
    </row>
    <row r="166" spans="1:6" s="585" customFormat="1">
      <c r="A166" s="467" t="s">
        <v>352</v>
      </c>
      <c r="B166" s="392">
        <v>2015</v>
      </c>
      <c r="C166" s="393">
        <v>2016</v>
      </c>
      <c r="D166" s="394"/>
      <c r="E166" s="680" t="s">
        <v>238</v>
      </c>
      <c r="F166" s="681"/>
    </row>
    <row r="167" spans="1:6" s="584" customFormat="1" ht="26.25" customHeight="1">
      <c r="A167" s="492"/>
      <c r="B167" s="398" t="s">
        <v>239</v>
      </c>
      <c r="C167" s="399" t="s">
        <v>240</v>
      </c>
      <c r="D167" s="399" t="s">
        <v>239</v>
      </c>
      <c r="E167" s="682" t="s">
        <v>241</v>
      </c>
      <c r="F167" s="682" t="s">
        <v>12</v>
      </c>
    </row>
    <row r="168" spans="1:6">
      <c r="A168" s="712"/>
      <c r="B168" s="713"/>
      <c r="C168" s="713"/>
      <c r="D168" s="713"/>
      <c r="E168" s="714"/>
      <c r="F168" s="683"/>
    </row>
    <row r="169" spans="1:6">
      <c r="A169" s="658" t="s">
        <v>433</v>
      </c>
      <c r="B169" s="688">
        <v>748588420.16999996</v>
      </c>
      <c r="C169" s="688">
        <v>1102583597.26</v>
      </c>
      <c r="D169" s="688">
        <v>884514332.38</v>
      </c>
      <c r="E169" s="701">
        <f t="shared" si="15"/>
        <v>-218069264.88</v>
      </c>
      <c r="F169" s="690">
        <f t="shared" si="16"/>
        <v>-19.778025486858127</v>
      </c>
    </row>
    <row r="170" spans="1:6" ht="22.5">
      <c r="A170" s="658" t="s">
        <v>434</v>
      </c>
      <c r="B170" s="688">
        <v>48754834.350000001</v>
      </c>
      <c r="C170" s="688">
        <v>57113629.770000003</v>
      </c>
      <c r="D170" s="688">
        <v>56373252.82</v>
      </c>
      <c r="E170" s="701">
        <f t="shared" si="15"/>
        <v>-740376.95000000298</v>
      </c>
      <c r="F170" s="690">
        <f t="shared" si="16"/>
        <v>-1.2963227043729262</v>
      </c>
    </row>
    <row r="171" spans="1:6">
      <c r="A171" s="658" t="s">
        <v>435</v>
      </c>
      <c r="B171" s="688">
        <v>2698856.12</v>
      </c>
      <c r="C171" s="688">
        <v>3868247.55</v>
      </c>
      <c r="D171" s="688">
        <v>3317513.26</v>
      </c>
      <c r="E171" s="701">
        <f t="shared" si="15"/>
        <v>-550734.29</v>
      </c>
      <c r="F171" s="690">
        <f t="shared" si="16"/>
        <v>-14.237307278847751</v>
      </c>
    </row>
    <row r="172" spans="1:6">
      <c r="A172" s="658" t="s">
        <v>436</v>
      </c>
      <c r="B172" s="688">
        <v>7662956.6500000004</v>
      </c>
      <c r="C172" s="688">
        <v>7387543.7300000004</v>
      </c>
      <c r="D172" s="688">
        <v>6630716.1100000003</v>
      </c>
      <c r="E172" s="701">
        <f t="shared" si="15"/>
        <v>-756827.62000000011</v>
      </c>
      <c r="F172" s="690">
        <f t="shared" si="16"/>
        <v>-10.244644873323821</v>
      </c>
    </row>
    <row r="173" spans="1:6">
      <c r="A173" s="658" t="s">
        <v>437</v>
      </c>
      <c r="B173" s="688">
        <v>2715183.91</v>
      </c>
      <c r="C173" s="688">
        <v>3996433.09</v>
      </c>
      <c r="D173" s="688">
        <v>2942256.96</v>
      </c>
      <c r="E173" s="701">
        <f t="shared" si="15"/>
        <v>-1054176.1299999999</v>
      </c>
      <c r="F173" s="690">
        <f t="shared" si="16"/>
        <v>-26.37792517126816</v>
      </c>
    </row>
    <row r="174" spans="1:6">
      <c r="A174" s="658" t="s">
        <v>438</v>
      </c>
      <c r="B174" s="688">
        <v>7254835.3300000001</v>
      </c>
      <c r="C174" s="688">
        <v>7850610.4699999997</v>
      </c>
      <c r="D174" s="688">
        <v>7541734.9299999997</v>
      </c>
      <c r="E174" s="701">
        <f t="shared" si="15"/>
        <v>-308875.54000000004</v>
      </c>
      <c r="F174" s="690">
        <f t="shared" si="16"/>
        <v>-3.9344142876573045</v>
      </c>
    </row>
    <row r="175" spans="1:6">
      <c r="A175" s="658" t="s">
        <v>439</v>
      </c>
      <c r="B175" s="688">
        <v>19727497.620000001</v>
      </c>
      <c r="C175" s="688">
        <v>24717818.960000001</v>
      </c>
      <c r="D175" s="688">
        <v>22118731.010000002</v>
      </c>
      <c r="E175" s="701">
        <f t="shared" si="15"/>
        <v>-2599087.9499999993</v>
      </c>
      <c r="F175" s="690">
        <f t="shared" si="16"/>
        <v>-10.515037569479802</v>
      </c>
    </row>
    <row r="176" spans="1:6">
      <c r="A176" s="658" t="s">
        <v>440</v>
      </c>
      <c r="B176" s="688">
        <v>23327287.84</v>
      </c>
      <c r="C176" s="688">
        <v>21631482.760000002</v>
      </c>
      <c r="D176" s="688">
        <v>21955615.039999999</v>
      </c>
      <c r="E176" s="701">
        <f t="shared" si="15"/>
        <v>324132.27999999747</v>
      </c>
      <c r="F176" s="690">
        <f t="shared" si="16"/>
        <v>1.4984283952987738</v>
      </c>
    </row>
    <row r="177" spans="1:233">
      <c r="A177" s="658" t="s">
        <v>441</v>
      </c>
      <c r="B177" s="688">
        <v>50752884.890000001</v>
      </c>
      <c r="C177" s="688">
        <v>45278346.780000001</v>
      </c>
      <c r="D177" s="688">
        <v>46174857.5</v>
      </c>
      <c r="E177" s="701">
        <f t="shared" si="15"/>
        <v>896510.71999999881</v>
      </c>
      <c r="F177" s="690">
        <f t="shared" si="16"/>
        <v>1.9799987935866881</v>
      </c>
    </row>
    <row r="178" spans="1:233">
      <c r="A178" s="658" t="s">
        <v>442</v>
      </c>
      <c r="B178" s="688">
        <v>24423848.399999999</v>
      </c>
      <c r="C178" s="688">
        <v>23588186.739999998</v>
      </c>
      <c r="D178" s="688">
        <v>27101372.129999999</v>
      </c>
      <c r="E178" s="701">
        <f t="shared" si="15"/>
        <v>3513185.3900000006</v>
      </c>
      <c r="F178" s="690">
        <f t="shared" si="16"/>
        <v>14.893834056529954</v>
      </c>
    </row>
    <row r="179" spans="1:233">
      <c r="A179" s="658" t="s">
        <v>443</v>
      </c>
      <c r="B179" s="688">
        <v>41554191.799999997</v>
      </c>
      <c r="C179" s="688">
        <v>41445021.640000001</v>
      </c>
      <c r="D179" s="688">
        <v>39227629.039999999</v>
      </c>
      <c r="E179" s="701">
        <f t="shared" si="15"/>
        <v>-2217392.6000000015</v>
      </c>
      <c r="F179" s="690">
        <f t="shared" si="16"/>
        <v>-5.3502025388253571</v>
      </c>
    </row>
    <row r="180" spans="1:233" ht="22.5">
      <c r="A180" s="658" t="s">
        <v>444</v>
      </c>
      <c r="B180" s="688">
        <v>2274545.2400000002</v>
      </c>
      <c r="C180" s="688">
        <v>2581019.66</v>
      </c>
      <c r="D180" s="688">
        <v>2447258.3199999998</v>
      </c>
      <c r="E180" s="701">
        <f t="shared" si="15"/>
        <v>-133761.34000000032</v>
      </c>
      <c r="F180" s="690">
        <f t="shared" si="16"/>
        <v>-5.1824998496912116</v>
      </c>
    </row>
    <row r="181" spans="1:233">
      <c r="A181" s="658" t="s">
        <v>445</v>
      </c>
      <c r="B181" s="688">
        <v>6311557.7300000004</v>
      </c>
      <c r="C181" s="688">
        <v>6895726.0800000001</v>
      </c>
      <c r="D181" s="688">
        <v>9827520.6999999993</v>
      </c>
      <c r="E181" s="701">
        <f t="shared" si="15"/>
        <v>2931794.6199999992</v>
      </c>
      <c r="F181" s="690">
        <f t="shared" si="16"/>
        <v>42.51611195089697</v>
      </c>
    </row>
    <row r="182" spans="1:233">
      <c r="A182" s="658" t="s">
        <v>446</v>
      </c>
      <c r="B182" s="688">
        <v>0</v>
      </c>
      <c r="C182" s="688">
        <v>518408002.19</v>
      </c>
      <c r="D182" s="688">
        <v>101511993.02</v>
      </c>
      <c r="E182" s="701">
        <f t="shared" si="15"/>
        <v>-416896009.17000002</v>
      </c>
      <c r="F182" s="690">
        <f t="shared" si="16"/>
        <v>-80.418513489150357</v>
      </c>
    </row>
    <row r="183" spans="1:233">
      <c r="A183" s="658" t="s">
        <v>447</v>
      </c>
      <c r="B183" s="688">
        <v>0</v>
      </c>
      <c r="C183" s="688">
        <v>0</v>
      </c>
      <c r="D183" s="688">
        <v>0</v>
      </c>
      <c r="E183" s="701">
        <f t="shared" si="15"/>
        <v>0</v>
      </c>
      <c r="F183" s="690" t="s">
        <v>18</v>
      </c>
    </row>
    <row r="184" spans="1:233">
      <c r="A184" s="691"/>
      <c r="B184" s="702"/>
      <c r="C184" s="702"/>
      <c r="D184" s="702"/>
      <c r="E184" s="693"/>
      <c r="F184" s="694"/>
    </row>
    <row r="185" spans="1:233">
      <c r="A185" s="695" t="s">
        <v>299</v>
      </c>
      <c r="B185" s="698"/>
      <c r="C185" s="698"/>
      <c r="D185" s="698"/>
      <c r="E185" s="697"/>
    </row>
    <row r="186" spans="1:233">
      <c r="A186" s="695"/>
      <c r="B186" s="698"/>
      <c r="C186" s="698"/>
      <c r="D186" s="698"/>
      <c r="E186" s="697"/>
    </row>
    <row r="187" spans="1:233">
      <c r="A187" s="695"/>
      <c r="B187" s="698"/>
      <c r="C187" s="698"/>
      <c r="D187" s="698"/>
      <c r="E187" s="697"/>
    </row>
    <row r="188" spans="1:233">
      <c r="A188" s="642" t="s">
        <v>234</v>
      </c>
      <c r="B188" s="642"/>
      <c r="C188" s="642"/>
      <c r="D188" s="642"/>
      <c r="E188" s="642"/>
    </row>
    <row r="189" spans="1:233">
      <c r="A189" s="642" t="s">
        <v>235</v>
      </c>
      <c r="B189" s="642"/>
      <c r="C189" s="642"/>
      <c r="D189" s="642"/>
      <c r="E189" s="642"/>
      <c r="F189" s="438"/>
      <c r="G189" s="679"/>
      <c r="H189" s="642"/>
      <c r="I189" s="642"/>
      <c r="J189" s="642"/>
      <c r="K189" s="642"/>
      <c r="L189" s="642"/>
      <c r="M189" s="642"/>
      <c r="N189" s="642"/>
      <c r="O189" s="642"/>
      <c r="P189" s="642"/>
      <c r="Q189" s="642"/>
      <c r="R189" s="642"/>
      <c r="S189" s="642"/>
      <c r="T189" s="642"/>
      <c r="U189" s="642"/>
      <c r="V189" s="642"/>
      <c r="W189" s="642"/>
      <c r="X189" s="642"/>
      <c r="Y189" s="642"/>
      <c r="Z189" s="642"/>
      <c r="AA189" s="642"/>
      <c r="AB189" s="642"/>
      <c r="AC189" s="642"/>
      <c r="AD189" s="642"/>
      <c r="AE189" s="642"/>
      <c r="AF189" s="642"/>
      <c r="AG189" s="642"/>
      <c r="AH189" s="642"/>
      <c r="AI189" s="642"/>
      <c r="AJ189" s="642"/>
      <c r="AK189" s="642"/>
      <c r="AL189" s="642"/>
      <c r="AM189" s="642"/>
      <c r="AN189" s="642"/>
      <c r="AO189" s="642"/>
      <c r="AP189" s="642"/>
      <c r="AQ189" s="642"/>
      <c r="AR189" s="642"/>
      <c r="AS189" s="642"/>
      <c r="AT189" s="642"/>
      <c r="AU189" s="642"/>
      <c r="AV189" s="642"/>
      <c r="AW189" s="642"/>
      <c r="AX189" s="642"/>
      <c r="AY189" s="642"/>
      <c r="AZ189" s="642"/>
      <c r="BA189" s="642"/>
      <c r="BB189" s="642"/>
      <c r="BC189" s="642"/>
      <c r="BD189" s="642"/>
      <c r="BE189" s="642"/>
      <c r="BF189" s="642"/>
      <c r="BG189" s="642"/>
      <c r="BH189" s="642"/>
      <c r="BI189" s="642"/>
      <c r="BJ189" s="642"/>
      <c r="BK189" s="642"/>
      <c r="BL189" s="642"/>
      <c r="BM189" s="642"/>
      <c r="BN189" s="642"/>
      <c r="BO189" s="642"/>
      <c r="BP189" s="642"/>
      <c r="BQ189" s="642"/>
      <c r="BR189" s="642"/>
      <c r="BS189" s="642"/>
      <c r="BT189" s="642"/>
      <c r="BU189" s="642"/>
      <c r="BV189" s="642"/>
      <c r="BW189" s="642"/>
      <c r="BX189" s="642"/>
      <c r="BY189" s="642"/>
      <c r="BZ189" s="642"/>
      <c r="CA189" s="642"/>
      <c r="CB189" s="642"/>
      <c r="CC189" s="642"/>
      <c r="CD189" s="642"/>
      <c r="CE189" s="642"/>
      <c r="CF189" s="642"/>
      <c r="CG189" s="642"/>
      <c r="CH189" s="642"/>
      <c r="CI189" s="642"/>
      <c r="CJ189" s="642"/>
      <c r="CK189" s="642"/>
      <c r="CL189" s="642"/>
      <c r="CM189" s="642"/>
      <c r="CN189" s="642"/>
      <c r="CO189" s="642"/>
      <c r="CP189" s="642"/>
      <c r="CQ189" s="642"/>
      <c r="CR189" s="642"/>
      <c r="CS189" s="642"/>
      <c r="CT189" s="642"/>
      <c r="CU189" s="642"/>
      <c r="CV189" s="642"/>
      <c r="CW189" s="642"/>
      <c r="CX189" s="642"/>
      <c r="CY189" s="642"/>
      <c r="CZ189" s="642"/>
      <c r="DA189" s="642"/>
      <c r="DB189" s="642"/>
      <c r="DC189" s="642"/>
      <c r="DD189" s="642"/>
      <c r="DE189" s="642"/>
      <c r="DF189" s="642"/>
      <c r="DG189" s="642"/>
      <c r="DH189" s="642"/>
      <c r="DI189" s="642"/>
      <c r="DJ189" s="642"/>
      <c r="DK189" s="642"/>
      <c r="DL189" s="642"/>
      <c r="DM189" s="642"/>
      <c r="DN189" s="642"/>
      <c r="DO189" s="642"/>
      <c r="DP189" s="642"/>
      <c r="DQ189" s="642"/>
      <c r="DR189" s="642"/>
      <c r="DS189" s="642"/>
      <c r="DT189" s="642"/>
      <c r="DU189" s="642"/>
      <c r="DV189" s="642"/>
      <c r="DW189" s="642"/>
      <c r="DX189" s="642"/>
      <c r="DY189" s="642"/>
      <c r="DZ189" s="642"/>
      <c r="EA189" s="642"/>
      <c r="EB189" s="642"/>
      <c r="EC189" s="642"/>
      <c r="ED189" s="642"/>
      <c r="EE189" s="642"/>
      <c r="EF189" s="642"/>
      <c r="EG189" s="642"/>
      <c r="EH189" s="642"/>
      <c r="EI189" s="642"/>
      <c r="EJ189" s="642"/>
      <c r="EK189" s="642"/>
      <c r="EL189" s="642"/>
      <c r="EM189" s="642"/>
      <c r="EN189" s="642"/>
      <c r="EO189" s="642"/>
      <c r="EP189" s="642"/>
      <c r="EQ189" s="642"/>
      <c r="ER189" s="642"/>
      <c r="ES189" s="642"/>
      <c r="ET189" s="642"/>
      <c r="EU189" s="642"/>
      <c r="EV189" s="642"/>
      <c r="EW189" s="642"/>
      <c r="EX189" s="642"/>
      <c r="EY189" s="642"/>
      <c r="EZ189" s="642"/>
      <c r="FA189" s="642"/>
      <c r="FB189" s="642"/>
      <c r="FC189" s="642"/>
      <c r="FD189" s="642"/>
      <c r="FE189" s="642"/>
      <c r="FF189" s="642"/>
      <c r="FG189" s="642"/>
      <c r="FH189" s="642"/>
      <c r="FI189" s="642"/>
      <c r="FJ189" s="642"/>
      <c r="FK189" s="642"/>
      <c r="FL189" s="642"/>
      <c r="FM189" s="642"/>
      <c r="FN189" s="642"/>
      <c r="FO189" s="642"/>
      <c r="FP189" s="642"/>
      <c r="FQ189" s="642"/>
      <c r="FR189" s="642"/>
      <c r="FS189" s="642"/>
      <c r="FT189" s="642"/>
      <c r="FU189" s="642"/>
      <c r="FV189" s="642"/>
      <c r="FW189" s="642"/>
      <c r="FX189" s="642"/>
      <c r="FY189" s="642"/>
      <c r="FZ189" s="642"/>
      <c r="GA189" s="642"/>
      <c r="GB189" s="642"/>
      <c r="GC189" s="642"/>
      <c r="GD189" s="642"/>
      <c r="GE189" s="642"/>
      <c r="GF189" s="642"/>
      <c r="GG189" s="642"/>
      <c r="GH189" s="642"/>
      <c r="GI189" s="642"/>
      <c r="GJ189" s="642"/>
      <c r="GK189" s="642"/>
      <c r="GL189" s="642"/>
      <c r="GM189" s="642"/>
      <c r="GN189" s="642"/>
      <c r="GO189" s="642"/>
      <c r="GP189" s="642"/>
      <c r="GQ189" s="642"/>
      <c r="GR189" s="642"/>
      <c r="GS189" s="642"/>
      <c r="GT189" s="642"/>
      <c r="GU189" s="642"/>
      <c r="GV189" s="642"/>
      <c r="GW189" s="642"/>
      <c r="GX189" s="642"/>
      <c r="GY189" s="642"/>
      <c r="GZ189" s="642"/>
      <c r="HA189" s="642"/>
      <c r="HB189" s="642"/>
      <c r="HC189" s="642"/>
      <c r="HD189" s="642"/>
      <c r="HE189" s="642"/>
      <c r="HF189" s="642"/>
      <c r="HG189" s="642"/>
      <c r="HH189" s="642"/>
      <c r="HI189" s="642"/>
      <c r="HJ189" s="642"/>
      <c r="HK189" s="642"/>
      <c r="HL189" s="642"/>
      <c r="HM189" s="642"/>
      <c r="HN189" s="642"/>
      <c r="HO189" s="642"/>
      <c r="HP189" s="642"/>
      <c r="HQ189" s="642"/>
      <c r="HR189" s="642"/>
      <c r="HS189" s="642"/>
      <c r="HT189" s="642"/>
      <c r="HU189" s="642"/>
      <c r="HV189" s="642"/>
      <c r="HW189" s="642"/>
      <c r="HX189" s="642"/>
      <c r="HY189" s="679"/>
    </row>
    <row r="190" spans="1:233">
      <c r="A190" s="642" t="s">
        <v>347</v>
      </c>
      <c r="B190" s="642"/>
      <c r="C190" s="642"/>
      <c r="D190" s="642"/>
      <c r="E190" s="642"/>
      <c r="F190" s="438"/>
      <c r="G190" s="679"/>
      <c r="H190" s="642"/>
      <c r="I190" s="642"/>
      <c r="J190" s="642"/>
      <c r="K190" s="642"/>
      <c r="L190" s="642"/>
      <c r="M190" s="642"/>
      <c r="N190" s="642"/>
      <c r="O190" s="642"/>
      <c r="P190" s="642"/>
      <c r="Q190" s="642"/>
      <c r="R190" s="642"/>
      <c r="S190" s="642"/>
      <c r="T190" s="642"/>
      <c r="U190" s="642"/>
      <c r="V190" s="642"/>
      <c r="W190" s="642"/>
      <c r="X190" s="642"/>
      <c r="Y190" s="642"/>
      <c r="Z190" s="642"/>
      <c r="AA190" s="642"/>
      <c r="AB190" s="642"/>
      <c r="AC190" s="642"/>
      <c r="AD190" s="642"/>
      <c r="AE190" s="642"/>
      <c r="AF190" s="642"/>
      <c r="AG190" s="642"/>
      <c r="AH190" s="642"/>
      <c r="AI190" s="642"/>
      <c r="AJ190" s="642"/>
      <c r="AK190" s="642"/>
      <c r="AL190" s="642"/>
      <c r="AM190" s="642"/>
      <c r="AN190" s="642"/>
      <c r="AO190" s="642"/>
      <c r="AP190" s="642"/>
      <c r="AQ190" s="642"/>
      <c r="AR190" s="642"/>
      <c r="AS190" s="642"/>
      <c r="AT190" s="642"/>
      <c r="AU190" s="642"/>
      <c r="AV190" s="642"/>
      <c r="AW190" s="642"/>
      <c r="AX190" s="642"/>
      <c r="AY190" s="642"/>
      <c r="AZ190" s="642"/>
      <c r="BA190" s="642"/>
      <c r="BB190" s="642"/>
      <c r="BC190" s="642"/>
      <c r="BD190" s="642"/>
      <c r="BE190" s="642"/>
      <c r="BF190" s="642"/>
      <c r="BG190" s="642"/>
      <c r="BH190" s="642"/>
      <c r="BI190" s="642"/>
      <c r="BJ190" s="642"/>
      <c r="BK190" s="642"/>
      <c r="BL190" s="642"/>
      <c r="BM190" s="642"/>
      <c r="BN190" s="642"/>
      <c r="BO190" s="642"/>
      <c r="BP190" s="642"/>
      <c r="BQ190" s="642"/>
      <c r="BR190" s="642"/>
      <c r="BS190" s="642"/>
      <c r="BT190" s="642"/>
      <c r="BU190" s="642"/>
      <c r="BV190" s="642"/>
      <c r="BW190" s="642"/>
      <c r="BX190" s="642"/>
      <c r="BY190" s="642"/>
      <c r="BZ190" s="642"/>
      <c r="CA190" s="642"/>
      <c r="CB190" s="642"/>
      <c r="CC190" s="642"/>
      <c r="CD190" s="642"/>
      <c r="CE190" s="642"/>
      <c r="CF190" s="642"/>
      <c r="CG190" s="642"/>
      <c r="CH190" s="642"/>
      <c r="CI190" s="642"/>
      <c r="CJ190" s="642"/>
      <c r="CK190" s="642"/>
      <c r="CL190" s="642"/>
      <c r="CM190" s="642"/>
      <c r="CN190" s="642"/>
      <c r="CO190" s="642"/>
      <c r="CP190" s="642"/>
      <c r="CQ190" s="642"/>
      <c r="CR190" s="642"/>
      <c r="CS190" s="642"/>
      <c r="CT190" s="642"/>
      <c r="CU190" s="642"/>
      <c r="CV190" s="642"/>
      <c r="CW190" s="642"/>
      <c r="CX190" s="642"/>
      <c r="CY190" s="642"/>
      <c r="CZ190" s="642"/>
      <c r="DA190" s="642"/>
      <c r="DB190" s="642"/>
      <c r="DC190" s="642"/>
      <c r="DD190" s="642"/>
      <c r="DE190" s="642"/>
      <c r="DF190" s="642"/>
      <c r="DG190" s="642"/>
      <c r="DH190" s="642"/>
      <c r="DI190" s="642"/>
      <c r="DJ190" s="642"/>
      <c r="DK190" s="642"/>
      <c r="DL190" s="642"/>
      <c r="DM190" s="642"/>
      <c r="DN190" s="642"/>
      <c r="DO190" s="642"/>
      <c r="DP190" s="642"/>
      <c r="DQ190" s="642"/>
      <c r="DR190" s="642"/>
      <c r="DS190" s="642"/>
      <c r="DT190" s="642"/>
      <c r="DU190" s="642"/>
      <c r="DV190" s="642"/>
      <c r="DW190" s="642"/>
      <c r="DX190" s="642"/>
      <c r="DY190" s="642"/>
      <c r="DZ190" s="642"/>
      <c r="EA190" s="642"/>
      <c r="EB190" s="642"/>
      <c r="EC190" s="642"/>
      <c r="ED190" s="642"/>
      <c r="EE190" s="642"/>
      <c r="EF190" s="642"/>
      <c r="EG190" s="642"/>
      <c r="EH190" s="642"/>
      <c r="EI190" s="642"/>
      <c r="EJ190" s="642"/>
      <c r="EK190" s="642"/>
      <c r="EL190" s="642"/>
      <c r="EM190" s="642"/>
      <c r="EN190" s="642"/>
      <c r="EO190" s="642"/>
      <c r="EP190" s="642"/>
      <c r="EQ190" s="642"/>
      <c r="ER190" s="642"/>
      <c r="ES190" s="642"/>
      <c r="ET190" s="642"/>
      <c r="EU190" s="642"/>
      <c r="EV190" s="642"/>
      <c r="EW190" s="642"/>
      <c r="EX190" s="642"/>
      <c r="EY190" s="642"/>
      <c r="EZ190" s="642"/>
      <c r="FA190" s="642"/>
      <c r="FB190" s="642"/>
      <c r="FC190" s="642"/>
      <c r="FD190" s="642"/>
      <c r="FE190" s="642"/>
      <c r="FF190" s="642"/>
      <c r="FG190" s="642"/>
      <c r="FH190" s="642"/>
      <c r="FI190" s="642"/>
      <c r="FJ190" s="642"/>
      <c r="FK190" s="642"/>
      <c r="FL190" s="642"/>
      <c r="FM190" s="642"/>
      <c r="FN190" s="642"/>
      <c r="FO190" s="642"/>
      <c r="FP190" s="642"/>
      <c r="FQ190" s="642"/>
      <c r="FR190" s="642"/>
      <c r="FS190" s="642"/>
      <c r="FT190" s="642"/>
      <c r="FU190" s="642"/>
      <c r="FV190" s="642"/>
      <c r="FW190" s="642"/>
      <c r="FX190" s="642"/>
      <c r="FY190" s="642"/>
      <c r="FZ190" s="642"/>
      <c r="GA190" s="642"/>
      <c r="GB190" s="642"/>
      <c r="GC190" s="642"/>
      <c r="GD190" s="642"/>
      <c r="GE190" s="642"/>
      <c r="GF190" s="642"/>
      <c r="GG190" s="642"/>
      <c r="GH190" s="642"/>
      <c r="GI190" s="642"/>
      <c r="GJ190" s="642"/>
      <c r="GK190" s="642"/>
      <c r="GL190" s="642"/>
      <c r="GM190" s="642"/>
      <c r="GN190" s="642"/>
      <c r="GO190" s="642"/>
      <c r="GP190" s="642"/>
      <c r="GQ190" s="642"/>
      <c r="GR190" s="642"/>
      <c r="GS190" s="642"/>
      <c r="GT190" s="642"/>
      <c r="GU190" s="642"/>
      <c r="GV190" s="642"/>
      <c r="GW190" s="642"/>
      <c r="GX190" s="642"/>
      <c r="GY190" s="642"/>
      <c r="GZ190" s="642"/>
      <c r="HA190" s="642"/>
      <c r="HB190" s="642"/>
      <c r="HC190" s="642"/>
      <c r="HD190" s="642"/>
      <c r="HE190" s="642"/>
      <c r="HF190" s="642"/>
      <c r="HG190" s="642"/>
      <c r="HH190" s="642"/>
      <c r="HI190" s="642"/>
      <c r="HJ190" s="642"/>
      <c r="HK190" s="642"/>
      <c r="HL190" s="642"/>
      <c r="HM190" s="642"/>
      <c r="HN190" s="642"/>
      <c r="HO190" s="642"/>
      <c r="HP190" s="642"/>
      <c r="HQ190" s="642"/>
      <c r="HR190" s="642"/>
      <c r="HS190" s="642"/>
      <c r="HT190" s="642"/>
      <c r="HU190" s="642"/>
      <c r="HV190" s="642"/>
      <c r="HW190" s="642"/>
      <c r="HX190" s="642"/>
      <c r="HY190" s="679"/>
    </row>
    <row r="191" spans="1:233">
      <c r="A191" s="642" t="s">
        <v>353</v>
      </c>
      <c r="B191" s="642"/>
      <c r="C191" s="642"/>
      <c r="D191" s="642"/>
      <c r="E191" s="642"/>
      <c r="F191" s="438"/>
      <c r="G191" s="679"/>
      <c r="H191" s="642"/>
      <c r="I191" s="642"/>
      <c r="J191" s="642"/>
      <c r="K191" s="642"/>
      <c r="L191" s="642"/>
      <c r="M191" s="642"/>
      <c r="N191" s="642"/>
      <c r="O191" s="642"/>
      <c r="P191" s="642"/>
      <c r="Q191" s="642"/>
      <c r="R191" s="642"/>
      <c r="S191" s="642"/>
      <c r="T191" s="642"/>
      <c r="U191" s="642"/>
      <c r="V191" s="642"/>
      <c r="W191" s="642"/>
      <c r="X191" s="642"/>
      <c r="Y191" s="642"/>
      <c r="Z191" s="642"/>
      <c r="AA191" s="642"/>
      <c r="AB191" s="642"/>
      <c r="AC191" s="642"/>
      <c r="AD191" s="642"/>
      <c r="AE191" s="642"/>
      <c r="AF191" s="642"/>
      <c r="AG191" s="642"/>
      <c r="AH191" s="642"/>
      <c r="AI191" s="642"/>
      <c r="AJ191" s="642"/>
      <c r="AK191" s="642"/>
      <c r="AL191" s="642"/>
      <c r="AM191" s="642"/>
      <c r="AN191" s="642"/>
      <c r="AO191" s="642"/>
      <c r="AP191" s="642"/>
      <c r="AQ191" s="642"/>
      <c r="AR191" s="642"/>
      <c r="AS191" s="642"/>
      <c r="AT191" s="642"/>
      <c r="AU191" s="642"/>
      <c r="AV191" s="642"/>
      <c r="AW191" s="642"/>
      <c r="AX191" s="642"/>
      <c r="AY191" s="642"/>
      <c r="AZ191" s="642"/>
      <c r="BA191" s="642"/>
      <c r="BB191" s="642"/>
      <c r="BC191" s="642"/>
      <c r="BD191" s="642"/>
      <c r="BE191" s="642"/>
      <c r="BF191" s="642"/>
      <c r="BG191" s="642"/>
      <c r="BH191" s="642"/>
      <c r="BI191" s="642"/>
      <c r="BJ191" s="642"/>
      <c r="BK191" s="642"/>
      <c r="BL191" s="642"/>
      <c r="BM191" s="642"/>
      <c r="BN191" s="642"/>
      <c r="BO191" s="642"/>
      <c r="BP191" s="642"/>
      <c r="BQ191" s="642"/>
      <c r="BR191" s="642"/>
      <c r="BS191" s="642"/>
      <c r="BT191" s="642"/>
      <c r="BU191" s="642"/>
      <c r="BV191" s="642"/>
      <c r="BW191" s="642"/>
      <c r="BX191" s="642"/>
      <c r="BY191" s="642"/>
      <c r="BZ191" s="642"/>
      <c r="CA191" s="642"/>
      <c r="CB191" s="642"/>
      <c r="CC191" s="642"/>
      <c r="CD191" s="642"/>
      <c r="CE191" s="642"/>
      <c r="CF191" s="642"/>
      <c r="CG191" s="642"/>
      <c r="CH191" s="642"/>
      <c r="CI191" s="642"/>
      <c r="CJ191" s="642"/>
      <c r="CK191" s="642"/>
      <c r="CL191" s="642"/>
      <c r="CM191" s="642"/>
      <c r="CN191" s="642"/>
      <c r="CO191" s="642"/>
      <c r="CP191" s="642"/>
      <c r="CQ191" s="642"/>
      <c r="CR191" s="642"/>
      <c r="CS191" s="642"/>
      <c r="CT191" s="642"/>
      <c r="CU191" s="642"/>
      <c r="CV191" s="642"/>
      <c r="CW191" s="642"/>
      <c r="CX191" s="642"/>
      <c r="CY191" s="642"/>
      <c r="CZ191" s="642"/>
      <c r="DA191" s="642"/>
      <c r="DB191" s="642"/>
      <c r="DC191" s="642"/>
      <c r="DD191" s="642"/>
      <c r="DE191" s="642"/>
      <c r="DF191" s="642"/>
      <c r="DG191" s="642"/>
      <c r="DH191" s="642"/>
      <c r="DI191" s="642"/>
      <c r="DJ191" s="642"/>
      <c r="DK191" s="642"/>
      <c r="DL191" s="642"/>
      <c r="DM191" s="642"/>
      <c r="DN191" s="642"/>
      <c r="DO191" s="642"/>
      <c r="DP191" s="642"/>
      <c r="DQ191" s="642"/>
      <c r="DR191" s="642"/>
      <c r="DS191" s="642"/>
      <c r="DT191" s="642"/>
      <c r="DU191" s="642"/>
      <c r="DV191" s="642"/>
      <c r="DW191" s="642"/>
      <c r="DX191" s="642"/>
      <c r="DY191" s="642"/>
      <c r="DZ191" s="642"/>
      <c r="EA191" s="642"/>
      <c r="EB191" s="642"/>
      <c r="EC191" s="642"/>
      <c r="ED191" s="642"/>
      <c r="EE191" s="642"/>
      <c r="EF191" s="642"/>
      <c r="EG191" s="642"/>
      <c r="EH191" s="642"/>
      <c r="EI191" s="642"/>
      <c r="EJ191" s="642"/>
      <c r="EK191" s="642"/>
      <c r="EL191" s="642"/>
      <c r="EM191" s="642"/>
      <c r="EN191" s="642"/>
      <c r="EO191" s="642"/>
      <c r="EP191" s="642"/>
      <c r="EQ191" s="642"/>
      <c r="ER191" s="642"/>
      <c r="ES191" s="642"/>
      <c r="ET191" s="642"/>
      <c r="EU191" s="642"/>
      <c r="EV191" s="642"/>
      <c r="EW191" s="642"/>
      <c r="EX191" s="642"/>
      <c r="EY191" s="642"/>
      <c r="EZ191" s="642"/>
      <c r="FA191" s="642"/>
      <c r="FB191" s="642"/>
      <c r="FC191" s="642"/>
      <c r="FD191" s="642"/>
      <c r="FE191" s="642"/>
      <c r="FF191" s="642"/>
      <c r="FG191" s="642"/>
      <c r="FH191" s="642"/>
      <c r="FI191" s="642"/>
      <c r="FJ191" s="642"/>
      <c r="FK191" s="642"/>
      <c r="FL191" s="642"/>
      <c r="FM191" s="642"/>
      <c r="FN191" s="642"/>
      <c r="FO191" s="642"/>
      <c r="FP191" s="642"/>
      <c r="FQ191" s="642"/>
      <c r="FR191" s="642"/>
      <c r="FS191" s="642"/>
      <c r="FT191" s="642"/>
      <c r="FU191" s="642"/>
      <c r="FV191" s="642"/>
      <c r="FW191" s="642"/>
      <c r="FX191" s="642"/>
      <c r="FY191" s="642"/>
      <c r="FZ191" s="642"/>
      <c r="GA191" s="642"/>
      <c r="GB191" s="642"/>
      <c r="GC191" s="642"/>
      <c r="GD191" s="642"/>
      <c r="GE191" s="642"/>
      <c r="GF191" s="642"/>
      <c r="GG191" s="642"/>
      <c r="GH191" s="642"/>
      <c r="GI191" s="642"/>
      <c r="GJ191" s="642"/>
      <c r="GK191" s="642"/>
      <c r="GL191" s="642"/>
      <c r="GM191" s="642"/>
      <c r="GN191" s="642"/>
      <c r="GO191" s="642"/>
      <c r="GP191" s="642"/>
      <c r="GQ191" s="642"/>
      <c r="GR191" s="642"/>
      <c r="GS191" s="642"/>
      <c r="GT191" s="642"/>
      <c r="GU191" s="642"/>
      <c r="GV191" s="642"/>
      <c r="GW191" s="642"/>
      <c r="GX191" s="642"/>
      <c r="GY191" s="642"/>
      <c r="GZ191" s="642"/>
      <c r="HA191" s="642"/>
      <c r="HB191" s="642"/>
      <c r="HC191" s="642"/>
      <c r="HD191" s="642"/>
      <c r="HE191" s="642"/>
      <c r="HF191" s="642"/>
      <c r="HG191" s="642"/>
      <c r="HH191" s="642"/>
      <c r="HI191" s="642"/>
      <c r="HJ191" s="642"/>
      <c r="HK191" s="642"/>
      <c r="HL191" s="642"/>
      <c r="HM191" s="642"/>
      <c r="HN191" s="642"/>
      <c r="HO191" s="642"/>
      <c r="HP191" s="642"/>
      <c r="HQ191" s="642"/>
      <c r="HR191" s="642"/>
      <c r="HS191" s="642"/>
      <c r="HT191" s="642"/>
      <c r="HU191" s="642"/>
      <c r="HV191" s="642"/>
      <c r="HW191" s="642"/>
      <c r="HX191" s="642"/>
      <c r="HY191" s="679"/>
    </row>
    <row r="192" spans="1:233">
      <c r="A192" s="642" t="s">
        <v>237</v>
      </c>
      <c r="B192" s="642"/>
      <c r="C192" s="642"/>
      <c r="D192" s="642"/>
      <c r="E192" s="642"/>
    </row>
    <row r="194" spans="1:233" s="585" customFormat="1">
      <c r="A194" s="467" t="s">
        <v>353</v>
      </c>
      <c r="B194" s="392">
        <v>2015</v>
      </c>
      <c r="C194" s="393">
        <v>2016</v>
      </c>
      <c r="D194" s="394"/>
      <c r="E194" s="680" t="s">
        <v>238</v>
      </c>
      <c r="F194" s="681"/>
    </row>
    <row r="195" spans="1:233" s="584" customFormat="1" ht="26.25" customHeight="1">
      <c r="A195" s="492"/>
      <c r="B195" s="398" t="s">
        <v>239</v>
      </c>
      <c r="C195" s="399" t="s">
        <v>240</v>
      </c>
      <c r="D195" s="399" t="s">
        <v>239</v>
      </c>
      <c r="E195" s="682" t="s">
        <v>241</v>
      </c>
      <c r="F195" s="682" t="s">
        <v>12</v>
      </c>
    </row>
    <row r="196" spans="1:233">
      <c r="A196" s="699"/>
      <c r="B196" s="700"/>
      <c r="C196" s="699"/>
      <c r="D196" s="699"/>
      <c r="E196" s="699"/>
      <c r="F196" s="683"/>
    </row>
    <row r="197" spans="1:233" s="669" customFormat="1">
      <c r="A197" s="684" t="s">
        <v>14</v>
      </c>
      <c r="B197" s="556">
        <v>12366892.189999999</v>
      </c>
      <c r="C197" s="556">
        <v>3784218.35</v>
      </c>
      <c r="D197" s="556">
        <v>3018705.92</v>
      </c>
      <c r="E197" s="685">
        <f t="shared" ref="E197:E201" si="17">D197-C197</f>
        <v>-765512.43000000017</v>
      </c>
      <c r="F197" s="686">
        <f t="shared" ref="F197:F201" si="18">(D197*100/C197)-100</f>
        <v>-20.229076633487608</v>
      </c>
    </row>
    <row r="198" spans="1:233">
      <c r="A198" s="687"/>
      <c r="B198" s="688"/>
      <c r="C198" s="688"/>
      <c r="D198" s="688"/>
      <c r="E198" s="689"/>
      <c r="F198" s="690"/>
    </row>
    <row r="199" spans="1:233" ht="22.5">
      <c r="A199" s="658" t="s">
        <v>448</v>
      </c>
      <c r="B199" s="688">
        <v>8409067.1600000001</v>
      </c>
      <c r="C199" s="688">
        <v>1233861.6000000001</v>
      </c>
      <c r="D199" s="688">
        <v>1096567.19</v>
      </c>
      <c r="E199" s="701">
        <f t="shared" si="17"/>
        <v>-137294.41000000015</v>
      </c>
      <c r="F199" s="690">
        <f t="shared" si="18"/>
        <v>-11.127213133142334</v>
      </c>
    </row>
    <row r="200" spans="1:233">
      <c r="A200" s="658" t="s">
        <v>449</v>
      </c>
      <c r="B200" s="688">
        <v>3062483.89</v>
      </c>
      <c r="C200" s="688">
        <v>1457862.02</v>
      </c>
      <c r="D200" s="688">
        <v>0</v>
      </c>
      <c r="E200" s="701">
        <f t="shared" si="17"/>
        <v>-1457862.02</v>
      </c>
      <c r="F200" s="690">
        <f t="shared" si="18"/>
        <v>-100</v>
      </c>
    </row>
    <row r="201" spans="1:233">
      <c r="A201" s="658" t="s">
        <v>450</v>
      </c>
      <c r="B201" s="688">
        <v>895341.14</v>
      </c>
      <c r="C201" s="688">
        <v>1092494.73</v>
      </c>
      <c r="D201" s="688">
        <v>1922138.73</v>
      </c>
      <c r="E201" s="701">
        <f t="shared" si="17"/>
        <v>829644</v>
      </c>
      <c r="F201" s="690">
        <f t="shared" si="18"/>
        <v>75.940320554223632</v>
      </c>
    </row>
    <row r="202" spans="1:233">
      <c r="A202" s="691"/>
      <c r="B202" s="702"/>
      <c r="C202" s="702"/>
      <c r="D202" s="702"/>
      <c r="E202" s="693"/>
      <c r="F202" s="694"/>
    </row>
    <row r="203" spans="1:233">
      <c r="A203" s="642" t="s">
        <v>234</v>
      </c>
      <c r="B203" s="642"/>
      <c r="C203" s="642"/>
      <c r="D203" s="642"/>
      <c r="E203" s="642"/>
    </row>
    <row r="204" spans="1:233">
      <c r="A204" s="642" t="s">
        <v>235</v>
      </c>
      <c r="B204" s="642"/>
      <c r="C204" s="642"/>
      <c r="D204" s="642"/>
      <c r="E204" s="642"/>
      <c r="F204" s="679"/>
      <c r="G204" s="679"/>
      <c r="H204" s="642"/>
      <c r="I204" s="642"/>
      <c r="J204" s="642"/>
      <c r="K204" s="642"/>
      <c r="L204" s="642"/>
      <c r="M204" s="642"/>
      <c r="N204" s="642"/>
      <c r="O204" s="642"/>
      <c r="P204" s="642"/>
      <c r="Q204" s="642"/>
      <c r="R204" s="642"/>
      <c r="S204" s="642"/>
      <c r="T204" s="642"/>
      <c r="U204" s="642"/>
      <c r="V204" s="642"/>
      <c r="W204" s="642"/>
      <c r="X204" s="642"/>
      <c r="Y204" s="642"/>
      <c r="Z204" s="642"/>
      <c r="AA204" s="642"/>
      <c r="AB204" s="642"/>
      <c r="AC204" s="642"/>
      <c r="AD204" s="642"/>
      <c r="AE204" s="642"/>
      <c r="AF204" s="642"/>
      <c r="AG204" s="642"/>
      <c r="AH204" s="642"/>
      <c r="AI204" s="642"/>
      <c r="AJ204" s="642"/>
      <c r="AK204" s="642"/>
      <c r="AL204" s="642"/>
      <c r="AM204" s="642"/>
      <c r="AN204" s="642"/>
      <c r="AO204" s="642"/>
      <c r="AP204" s="642"/>
      <c r="AQ204" s="642"/>
      <c r="AR204" s="642"/>
      <c r="AS204" s="642"/>
      <c r="AT204" s="642"/>
      <c r="AU204" s="642"/>
      <c r="AV204" s="642"/>
      <c r="AW204" s="642"/>
      <c r="AX204" s="642"/>
      <c r="AY204" s="642"/>
      <c r="AZ204" s="642"/>
      <c r="BA204" s="642"/>
      <c r="BB204" s="642"/>
      <c r="BC204" s="642"/>
      <c r="BD204" s="642"/>
      <c r="BE204" s="642"/>
      <c r="BF204" s="642"/>
      <c r="BG204" s="642"/>
      <c r="BH204" s="642"/>
      <c r="BI204" s="642"/>
      <c r="BJ204" s="642"/>
      <c r="BK204" s="642"/>
      <c r="BL204" s="642"/>
      <c r="BM204" s="642"/>
      <c r="BN204" s="642"/>
      <c r="BO204" s="642"/>
      <c r="BP204" s="642"/>
      <c r="BQ204" s="642"/>
      <c r="BR204" s="642"/>
      <c r="BS204" s="642"/>
      <c r="BT204" s="642"/>
      <c r="BU204" s="642"/>
      <c r="BV204" s="642"/>
      <c r="BW204" s="642"/>
      <c r="BX204" s="642"/>
      <c r="BY204" s="642"/>
      <c r="BZ204" s="642"/>
      <c r="CA204" s="642"/>
      <c r="CB204" s="642"/>
      <c r="CC204" s="642"/>
      <c r="CD204" s="642"/>
      <c r="CE204" s="642"/>
      <c r="CF204" s="642"/>
      <c r="CG204" s="642"/>
      <c r="CH204" s="642"/>
      <c r="CI204" s="642"/>
      <c r="CJ204" s="642"/>
      <c r="CK204" s="642"/>
      <c r="CL204" s="642"/>
      <c r="CM204" s="642"/>
      <c r="CN204" s="642"/>
      <c r="CO204" s="642"/>
      <c r="CP204" s="642"/>
      <c r="CQ204" s="642"/>
      <c r="CR204" s="642"/>
      <c r="CS204" s="642"/>
      <c r="CT204" s="642"/>
      <c r="CU204" s="642"/>
      <c r="CV204" s="642"/>
      <c r="CW204" s="642"/>
      <c r="CX204" s="642"/>
      <c r="CY204" s="642"/>
      <c r="CZ204" s="642"/>
      <c r="DA204" s="642"/>
      <c r="DB204" s="642"/>
      <c r="DC204" s="642"/>
      <c r="DD204" s="642"/>
      <c r="DE204" s="642"/>
      <c r="DF204" s="642"/>
      <c r="DG204" s="642"/>
      <c r="DH204" s="642"/>
      <c r="DI204" s="642"/>
      <c r="DJ204" s="642"/>
      <c r="DK204" s="642"/>
      <c r="DL204" s="642"/>
      <c r="DM204" s="642"/>
      <c r="DN204" s="642"/>
      <c r="DO204" s="642"/>
      <c r="DP204" s="642"/>
      <c r="DQ204" s="642"/>
      <c r="DR204" s="642"/>
      <c r="DS204" s="642"/>
      <c r="DT204" s="642"/>
      <c r="DU204" s="642"/>
      <c r="DV204" s="642"/>
      <c r="DW204" s="642"/>
      <c r="DX204" s="642"/>
      <c r="DY204" s="642"/>
      <c r="DZ204" s="642"/>
      <c r="EA204" s="642"/>
      <c r="EB204" s="642"/>
      <c r="EC204" s="642"/>
      <c r="ED204" s="642"/>
      <c r="EE204" s="642"/>
      <c r="EF204" s="642"/>
      <c r="EG204" s="642"/>
      <c r="EH204" s="642"/>
      <c r="EI204" s="642"/>
      <c r="EJ204" s="642"/>
      <c r="EK204" s="642"/>
      <c r="EL204" s="642"/>
      <c r="EM204" s="642"/>
      <c r="EN204" s="642"/>
      <c r="EO204" s="642"/>
      <c r="EP204" s="642"/>
      <c r="EQ204" s="642"/>
      <c r="ER204" s="642"/>
      <c r="ES204" s="642"/>
      <c r="ET204" s="642"/>
      <c r="EU204" s="642"/>
      <c r="EV204" s="642"/>
      <c r="EW204" s="642"/>
      <c r="EX204" s="642"/>
      <c r="EY204" s="642"/>
      <c r="EZ204" s="642"/>
      <c r="FA204" s="642"/>
      <c r="FB204" s="642"/>
      <c r="FC204" s="642"/>
      <c r="FD204" s="642"/>
      <c r="FE204" s="642"/>
      <c r="FF204" s="642"/>
      <c r="FG204" s="642"/>
      <c r="FH204" s="642"/>
      <c r="FI204" s="642"/>
      <c r="FJ204" s="642"/>
      <c r="FK204" s="642"/>
      <c r="FL204" s="642"/>
      <c r="FM204" s="642"/>
      <c r="FN204" s="642"/>
      <c r="FO204" s="642"/>
      <c r="FP204" s="642"/>
      <c r="FQ204" s="642"/>
      <c r="FR204" s="642"/>
      <c r="FS204" s="642"/>
      <c r="FT204" s="642"/>
      <c r="FU204" s="642"/>
      <c r="FV204" s="642"/>
      <c r="FW204" s="642"/>
      <c r="FX204" s="642"/>
      <c r="FY204" s="642"/>
      <c r="FZ204" s="642"/>
      <c r="GA204" s="642"/>
      <c r="GB204" s="642"/>
      <c r="GC204" s="642"/>
      <c r="GD204" s="642"/>
      <c r="GE204" s="642"/>
      <c r="GF204" s="642"/>
      <c r="GG204" s="642"/>
      <c r="GH204" s="642"/>
      <c r="GI204" s="642"/>
      <c r="GJ204" s="642"/>
      <c r="GK204" s="642"/>
      <c r="GL204" s="642"/>
      <c r="GM204" s="642"/>
      <c r="GN204" s="642"/>
      <c r="GO204" s="642"/>
      <c r="GP204" s="642"/>
      <c r="GQ204" s="642"/>
      <c r="GR204" s="642"/>
      <c r="GS204" s="642"/>
      <c r="GT204" s="642"/>
      <c r="GU204" s="642"/>
      <c r="GV204" s="642"/>
      <c r="GW204" s="642"/>
      <c r="GX204" s="642"/>
      <c r="GY204" s="642"/>
      <c r="GZ204" s="642"/>
      <c r="HA204" s="642"/>
      <c r="HB204" s="642"/>
      <c r="HC204" s="642"/>
      <c r="HD204" s="642"/>
      <c r="HE204" s="642"/>
      <c r="HF204" s="642"/>
      <c r="HG204" s="642"/>
      <c r="HH204" s="642"/>
      <c r="HI204" s="642"/>
      <c r="HJ204" s="642"/>
      <c r="HK204" s="642"/>
      <c r="HL204" s="642"/>
      <c r="HM204" s="642"/>
      <c r="HN204" s="642"/>
      <c r="HO204" s="642"/>
      <c r="HP204" s="642"/>
      <c r="HQ204" s="642"/>
      <c r="HR204" s="642"/>
      <c r="HS204" s="642"/>
      <c r="HT204" s="642"/>
      <c r="HU204" s="642"/>
      <c r="HV204" s="642"/>
      <c r="HW204" s="642"/>
      <c r="HX204" s="642"/>
      <c r="HY204" s="679"/>
    </row>
    <row r="205" spans="1:233">
      <c r="A205" s="642" t="s">
        <v>347</v>
      </c>
      <c r="B205" s="642"/>
      <c r="C205" s="642"/>
      <c r="D205" s="642"/>
      <c r="E205" s="642"/>
      <c r="F205" s="438"/>
      <c r="G205" s="679"/>
      <c r="H205" s="642"/>
      <c r="I205" s="642"/>
      <c r="J205" s="642"/>
      <c r="K205" s="642"/>
      <c r="L205" s="642"/>
      <c r="M205" s="642"/>
      <c r="N205" s="642"/>
      <c r="O205" s="642"/>
      <c r="P205" s="642"/>
      <c r="Q205" s="642"/>
      <c r="R205" s="642"/>
      <c r="S205" s="642"/>
      <c r="T205" s="642"/>
      <c r="U205" s="642"/>
      <c r="V205" s="642"/>
      <c r="W205" s="642"/>
      <c r="X205" s="642"/>
      <c r="Y205" s="642"/>
      <c r="Z205" s="642"/>
      <c r="AA205" s="642"/>
      <c r="AB205" s="642"/>
      <c r="AC205" s="642"/>
      <c r="AD205" s="642"/>
      <c r="AE205" s="642"/>
      <c r="AF205" s="642"/>
      <c r="AG205" s="642"/>
      <c r="AH205" s="642"/>
      <c r="AI205" s="642"/>
      <c r="AJ205" s="642"/>
      <c r="AK205" s="642"/>
      <c r="AL205" s="642"/>
      <c r="AM205" s="642"/>
      <c r="AN205" s="642"/>
      <c r="AO205" s="642"/>
      <c r="AP205" s="642"/>
      <c r="AQ205" s="642"/>
      <c r="AR205" s="642"/>
      <c r="AS205" s="642"/>
      <c r="AT205" s="642"/>
      <c r="AU205" s="642"/>
      <c r="AV205" s="642"/>
      <c r="AW205" s="642"/>
      <c r="AX205" s="642"/>
      <c r="AY205" s="642"/>
      <c r="AZ205" s="642"/>
      <c r="BA205" s="642"/>
      <c r="BB205" s="642"/>
      <c r="BC205" s="642"/>
      <c r="BD205" s="642"/>
      <c r="BE205" s="642"/>
      <c r="BF205" s="642"/>
      <c r="BG205" s="642"/>
      <c r="BH205" s="642"/>
      <c r="BI205" s="642"/>
      <c r="BJ205" s="642"/>
      <c r="BK205" s="642"/>
      <c r="BL205" s="642"/>
      <c r="BM205" s="642"/>
      <c r="BN205" s="642"/>
      <c r="BO205" s="642"/>
      <c r="BP205" s="642"/>
      <c r="BQ205" s="642"/>
      <c r="BR205" s="642"/>
      <c r="BS205" s="642"/>
      <c r="BT205" s="642"/>
      <c r="BU205" s="642"/>
      <c r="BV205" s="642"/>
      <c r="BW205" s="642"/>
      <c r="BX205" s="642"/>
      <c r="BY205" s="642"/>
      <c r="BZ205" s="642"/>
      <c r="CA205" s="642"/>
      <c r="CB205" s="642"/>
      <c r="CC205" s="642"/>
      <c r="CD205" s="642"/>
      <c r="CE205" s="642"/>
      <c r="CF205" s="642"/>
      <c r="CG205" s="642"/>
      <c r="CH205" s="642"/>
      <c r="CI205" s="642"/>
      <c r="CJ205" s="642"/>
      <c r="CK205" s="642"/>
      <c r="CL205" s="642"/>
      <c r="CM205" s="642"/>
      <c r="CN205" s="642"/>
      <c r="CO205" s="642"/>
      <c r="CP205" s="642"/>
      <c r="CQ205" s="642"/>
      <c r="CR205" s="642"/>
      <c r="CS205" s="642"/>
      <c r="CT205" s="642"/>
      <c r="CU205" s="642"/>
      <c r="CV205" s="642"/>
      <c r="CW205" s="642"/>
      <c r="CX205" s="642"/>
      <c r="CY205" s="642"/>
      <c r="CZ205" s="642"/>
      <c r="DA205" s="642"/>
      <c r="DB205" s="642"/>
      <c r="DC205" s="642"/>
      <c r="DD205" s="642"/>
      <c r="DE205" s="642"/>
      <c r="DF205" s="642"/>
      <c r="DG205" s="642"/>
      <c r="DH205" s="642"/>
      <c r="DI205" s="642"/>
      <c r="DJ205" s="642"/>
      <c r="DK205" s="642"/>
      <c r="DL205" s="642"/>
      <c r="DM205" s="642"/>
      <c r="DN205" s="642"/>
      <c r="DO205" s="642"/>
      <c r="DP205" s="642"/>
      <c r="DQ205" s="642"/>
      <c r="DR205" s="642"/>
      <c r="DS205" s="642"/>
      <c r="DT205" s="642"/>
      <c r="DU205" s="642"/>
      <c r="DV205" s="642"/>
      <c r="DW205" s="642"/>
      <c r="DX205" s="642"/>
      <c r="DY205" s="642"/>
      <c r="DZ205" s="642"/>
      <c r="EA205" s="642"/>
      <c r="EB205" s="642"/>
      <c r="EC205" s="642"/>
      <c r="ED205" s="642"/>
      <c r="EE205" s="642"/>
      <c r="EF205" s="642"/>
      <c r="EG205" s="642"/>
      <c r="EH205" s="642"/>
      <c r="EI205" s="642"/>
      <c r="EJ205" s="642"/>
      <c r="EK205" s="642"/>
      <c r="EL205" s="642"/>
      <c r="EM205" s="642"/>
      <c r="EN205" s="642"/>
      <c r="EO205" s="642"/>
      <c r="EP205" s="642"/>
      <c r="EQ205" s="642"/>
      <c r="ER205" s="642"/>
      <c r="ES205" s="642"/>
      <c r="ET205" s="642"/>
      <c r="EU205" s="642"/>
      <c r="EV205" s="642"/>
      <c r="EW205" s="642"/>
      <c r="EX205" s="642"/>
      <c r="EY205" s="642"/>
      <c r="EZ205" s="642"/>
      <c r="FA205" s="642"/>
      <c r="FB205" s="642"/>
      <c r="FC205" s="642"/>
      <c r="FD205" s="642"/>
      <c r="FE205" s="642"/>
      <c r="FF205" s="642"/>
      <c r="FG205" s="642"/>
      <c r="FH205" s="642"/>
      <c r="FI205" s="642"/>
      <c r="FJ205" s="642"/>
      <c r="FK205" s="642"/>
      <c r="FL205" s="642"/>
      <c r="FM205" s="642"/>
      <c r="FN205" s="642"/>
      <c r="FO205" s="642"/>
      <c r="FP205" s="642"/>
      <c r="FQ205" s="642"/>
      <c r="FR205" s="642"/>
      <c r="FS205" s="642"/>
      <c r="FT205" s="642"/>
      <c r="FU205" s="642"/>
      <c r="FV205" s="642"/>
      <c r="FW205" s="642"/>
      <c r="FX205" s="642"/>
      <c r="FY205" s="642"/>
      <c r="FZ205" s="642"/>
      <c r="GA205" s="642"/>
      <c r="GB205" s="642"/>
      <c r="GC205" s="642"/>
      <c r="GD205" s="642"/>
      <c r="GE205" s="642"/>
      <c r="GF205" s="642"/>
      <c r="GG205" s="642"/>
      <c r="GH205" s="642"/>
      <c r="GI205" s="642"/>
      <c r="GJ205" s="642"/>
      <c r="GK205" s="642"/>
      <c r="GL205" s="642"/>
      <c r="GM205" s="642"/>
      <c r="GN205" s="642"/>
      <c r="GO205" s="642"/>
      <c r="GP205" s="642"/>
      <c r="GQ205" s="642"/>
      <c r="GR205" s="642"/>
      <c r="GS205" s="642"/>
      <c r="GT205" s="642"/>
      <c r="GU205" s="642"/>
      <c r="GV205" s="642"/>
      <c r="GW205" s="642"/>
      <c r="GX205" s="642"/>
      <c r="GY205" s="642"/>
      <c r="GZ205" s="642"/>
      <c r="HA205" s="642"/>
      <c r="HB205" s="642"/>
      <c r="HC205" s="642"/>
      <c r="HD205" s="642"/>
      <c r="HE205" s="642"/>
      <c r="HF205" s="642"/>
      <c r="HG205" s="642"/>
      <c r="HH205" s="642"/>
      <c r="HI205" s="642"/>
      <c r="HJ205" s="642"/>
      <c r="HK205" s="642"/>
      <c r="HL205" s="642"/>
      <c r="HM205" s="642"/>
      <c r="HN205" s="642"/>
      <c r="HO205" s="642"/>
      <c r="HP205" s="642"/>
      <c r="HQ205" s="642"/>
      <c r="HR205" s="642"/>
      <c r="HS205" s="642"/>
      <c r="HT205" s="642"/>
      <c r="HU205" s="642"/>
      <c r="HV205" s="642"/>
      <c r="HW205" s="642"/>
      <c r="HX205" s="642"/>
      <c r="HY205" s="679"/>
    </row>
    <row r="206" spans="1:233">
      <c r="A206" s="642" t="s">
        <v>354</v>
      </c>
      <c r="B206" s="642"/>
      <c r="C206" s="642"/>
      <c r="D206" s="642"/>
      <c r="E206" s="642"/>
      <c r="F206" s="438"/>
      <c r="G206" s="679"/>
      <c r="H206" s="642"/>
      <c r="I206" s="642"/>
      <c r="J206" s="642"/>
      <c r="K206" s="642"/>
      <c r="L206" s="642"/>
      <c r="M206" s="642"/>
      <c r="N206" s="642"/>
      <c r="O206" s="642"/>
      <c r="P206" s="642"/>
      <c r="Q206" s="642"/>
      <c r="R206" s="642"/>
      <c r="S206" s="642"/>
      <c r="T206" s="642"/>
      <c r="U206" s="642"/>
      <c r="V206" s="642"/>
      <c r="W206" s="642"/>
      <c r="X206" s="642"/>
      <c r="Y206" s="642"/>
      <c r="Z206" s="642"/>
      <c r="AA206" s="642"/>
      <c r="AB206" s="642"/>
      <c r="AC206" s="642"/>
      <c r="AD206" s="642"/>
      <c r="AE206" s="642"/>
      <c r="AF206" s="642"/>
      <c r="AG206" s="642"/>
      <c r="AH206" s="642"/>
      <c r="AI206" s="642"/>
      <c r="AJ206" s="642"/>
      <c r="AK206" s="642"/>
      <c r="AL206" s="642"/>
      <c r="AM206" s="642"/>
      <c r="AN206" s="642"/>
      <c r="AO206" s="642"/>
      <c r="AP206" s="642"/>
      <c r="AQ206" s="642"/>
      <c r="AR206" s="642"/>
      <c r="AS206" s="642"/>
      <c r="AT206" s="642"/>
      <c r="AU206" s="642"/>
      <c r="AV206" s="642"/>
      <c r="AW206" s="642"/>
      <c r="AX206" s="642"/>
      <c r="AY206" s="642"/>
      <c r="AZ206" s="642"/>
      <c r="BA206" s="642"/>
      <c r="BB206" s="642"/>
      <c r="BC206" s="642"/>
      <c r="BD206" s="642"/>
      <c r="BE206" s="642"/>
      <c r="BF206" s="642"/>
      <c r="BG206" s="642"/>
      <c r="BH206" s="642"/>
      <c r="BI206" s="642"/>
      <c r="BJ206" s="642"/>
      <c r="BK206" s="642"/>
      <c r="BL206" s="642"/>
      <c r="BM206" s="642"/>
      <c r="BN206" s="642"/>
      <c r="BO206" s="642"/>
      <c r="BP206" s="642"/>
      <c r="BQ206" s="642"/>
      <c r="BR206" s="642"/>
      <c r="BS206" s="642"/>
      <c r="BT206" s="642"/>
      <c r="BU206" s="642"/>
      <c r="BV206" s="642"/>
      <c r="BW206" s="642"/>
      <c r="BX206" s="642"/>
      <c r="BY206" s="642"/>
      <c r="BZ206" s="642"/>
      <c r="CA206" s="642"/>
      <c r="CB206" s="642"/>
      <c r="CC206" s="642"/>
      <c r="CD206" s="642"/>
      <c r="CE206" s="642"/>
      <c r="CF206" s="642"/>
      <c r="CG206" s="642"/>
      <c r="CH206" s="642"/>
      <c r="CI206" s="642"/>
      <c r="CJ206" s="642"/>
      <c r="CK206" s="642"/>
      <c r="CL206" s="642"/>
      <c r="CM206" s="642"/>
      <c r="CN206" s="642"/>
      <c r="CO206" s="642"/>
      <c r="CP206" s="642"/>
      <c r="CQ206" s="642"/>
      <c r="CR206" s="642"/>
      <c r="CS206" s="642"/>
      <c r="CT206" s="642"/>
      <c r="CU206" s="642"/>
      <c r="CV206" s="642"/>
      <c r="CW206" s="642"/>
      <c r="CX206" s="642"/>
      <c r="CY206" s="642"/>
      <c r="CZ206" s="642"/>
      <c r="DA206" s="642"/>
      <c r="DB206" s="642"/>
      <c r="DC206" s="642"/>
      <c r="DD206" s="642"/>
      <c r="DE206" s="642"/>
      <c r="DF206" s="642"/>
      <c r="DG206" s="642"/>
      <c r="DH206" s="642"/>
      <c r="DI206" s="642"/>
      <c r="DJ206" s="642"/>
      <c r="DK206" s="642"/>
      <c r="DL206" s="642"/>
      <c r="DM206" s="642"/>
      <c r="DN206" s="642"/>
      <c r="DO206" s="642"/>
      <c r="DP206" s="642"/>
      <c r="DQ206" s="642"/>
      <c r="DR206" s="642"/>
      <c r="DS206" s="642"/>
      <c r="DT206" s="642"/>
      <c r="DU206" s="642"/>
      <c r="DV206" s="642"/>
      <c r="DW206" s="642"/>
      <c r="DX206" s="642"/>
      <c r="DY206" s="642"/>
      <c r="DZ206" s="642"/>
      <c r="EA206" s="642"/>
      <c r="EB206" s="642"/>
      <c r="EC206" s="642"/>
      <c r="ED206" s="642"/>
      <c r="EE206" s="642"/>
      <c r="EF206" s="642"/>
      <c r="EG206" s="642"/>
      <c r="EH206" s="642"/>
      <c r="EI206" s="642"/>
      <c r="EJ206" s="642"/>
      <c r="EK206" s="642"/>
      <c r="EL206" s="642"/>
      <c r="EM206" s="642"/>
      <c r="EN206" s="642"/>
      <c r="EO206" s="642"/>
      <c r="EP206" s="642"/>
      <c r="EQ206" s="642"/>
      <c r="ER206" s="642"/>
      <c r="ES206" s="642"/>
      <c r="ET206" s="642"/>
      <c r="EU206" s="642"/>
      <c r="EV206" s="642"/>
      <c r="EW206" s="642"/>
      <c r="EX206" s="642"/>
      <c r="EY206" s="642"/>
      <c r="EZ206" s="642"/>
      <c r="FA206" s="642"/>
      <c r="FB206" s="642"/>
      <c r="FC206" s="642"/>
      <c r="FD206" s="642"/>
      <c r="FE206" s="642"/>
      <c r="FF206" s="642"/>
      <c r="FG206" s="642"/>
      <c r="FH206" s="642"/>
      <c r="FI206" s="642"/>
      <c r="FJ206" s="642"/>
      <c r="FK206" s="642"/>
      <c r="FL206" s="642"/>
      <c r="FM206" s="642"/>
      <c r="FN206" s="642"/>
      <c r="FO206" s="642"/>
      <c r="FP206" s="642"/>
      <c r="FQ206" s="642"/>
      <c r="FR206" s="642"/>
      <c r="FS206" s="642"/>
      <c r="FT206" s="642"/>
      <c r="FU206" s="642"/>
      <c r="FV206" s="642"/>
      <c r="FW206" s="642"/>
      <c r="FX206" s="642"/>
      <c r="FY206" s="642"/>
      <c r="FZ206" s="642"/>
      <c r="GA206" s="642"/>
      <c r="GB206" s="642"/>
      <c r="GC206" s="642"/>
      <c r="GD206" s="642"/>
      <c r="GE206" s="642"/>
      <c r="GF206" s="642"/>
      <c r="GG206" s="642"/>
      <c r="GH206" s="642"/>
      <c r="GI206" s="642"/>
      <c r="GJ206" s="642"/>
      <c r="GK206" s="642"/>
      <c r="GL206" s="642"/>
      <c r="GM206" s="642"/>
      <c r="GN206" s="642"/>
      <c r="GO206" s="642"/>
      <c r="GP206" s="642"/>
      <c r="GQ206" s="642"/>
      <c r="GR206" s="642"/>
      <c r="GS206" s="642"/>
      <c r="GT206" s="642"/>
      <c r="GU206" s="642"/>
      <c r="GV206" s="642"/>
      <c r="GW206" s="642"/>
      <c r="GX206" s="642"/>
      <c r="GY206" s="642"/>
      <c r="GZ206" s="642"/>
      <c r="HA206" s="642"/>
      <c r="HB206" s="642"/>
      <c r="HC206" s="642"/>
      <c r="HD206" s="642"/>
      <c r="HE206" s="642"/>
      <c r="HF206" s="642"/>
      <c r="HG206" s="642"/>
      <c r="HH206" s="642"/>
      <c r="HI206" s="642"/>
      <c r="HJ206" s="642"/>
      <c r="HK206" s="642"/>
      <c r="HL206" s="642"/>
      <c r="HM206" s="642"/>
      <c r="HN206" s="642"/>
      <c r="HO206" s="642"/>
      <c r="HP206" s="642"/>
      <c r="HQ206" s="642"/>
      <c r="HR206" s="642"/>
      <c r="HS206" s="642"/>
      <c r="HT206" s="642"/>
      <c r="HU206" s="642"/>
      <c r="HV206" s="642"/>
      <c r="HW206" s="642"/>
      <c r="HX206" s="642"/>
      <c r="HY206" s="679"/>
    </row>
    <row r="207" spans="1:233">
      <c r="A207" s="642" t="s">
        <v>237</v>
      </c>
      <c r="B207" s="642"/>
      <c r="C207" s="642"/>
      <c r="D207" s="642"/>
      <c r="E207" s="642"/>
    </row>
    <row r="209" spans="1:6" s="585" customFormat="1">
      <c r="A209" s="467" t="s">
        <v>354</v>
      </c>
      <c r="B209" s="392">
        <v>2015</v>
      </c>
      <c r="C209" s="393">
        <v>2016</v>
      </c>
      <c r="D209" s="394"/>
      <c r="E209" s="680" t="s">
        <v>238</v>
      </c>
      <c r="F209" s="681"/>
    </row>
    <row r="210" spans="1:6" s="584" customFormat="1" ht="26.25" customHeight="1">
      <c r="A210" s="492"/>
      <c r="B210" s="398" t="s">
        <v>239</v>
      </c>
      <c r="C210" s="399" t="s">
        <v>240</v>
      </c>
      <c r="D210" s="399" t="s">
        <v>239</v>
      </c>
      <c r="E210" s="682" t="s">
        <v>241</v>
      </c>
      <c r="F210" s="682" t="s">
        <v>12</v>
      </c>
    </row>
    <row r="211" spans="1:6">
      <c r="A211" s="699"/>
      <c r="B211" s="700"/>
      <c r="C211" s="699"/>
      <c r="D211" s="699"/>
      <c r="E211" s="699"/>
      <c r="F211" s="683"/>
    </row>
    <row r="212" spans="1:6" s="669" customFormat="1">
      <c r="A212" s="684" t="s">
        <v>14</v>
      </c>
      <c r="B212" s="556">
        <v>12366892.189999999</v>
      </c>
      <c r="C212" s="556">
        <v>3784218.35</v>
      </c>
      <c r="D212" s="556">
        <v>3018705.92</v>
      </c>
      <c r="E212" s="685">
        <f t="shared" ref="E212" si="19">D212-C212</f>
        <v>-765512.43000000017</v>
      </c>
      <c r="F212" s="686">
        <f t="shared" ref="F212" si="20">(D212*100/C212)-100</f>
        <v>-20.229076633487608</v>
      </c>
    </row>
    <row r="213" spans="1:6">
      <c r="A213" s="687"/>
      <c r="B213" s="688"/>
      <c r="C213" s="688"/>
      <c r="D213" s="688"/>
      <c r="E213" s="689"/>
      <c r="F213" s="690"/>
    </row>
    <row r="214" spans="1:6">
      <c r="A214" s="658" t="s">
        <v>451</v>
      </c>
      <c r="B214" s="688">
        <v>17639476.719999999</v>
      </c>
      <c r="C214" s="688">
        <v>20533028.949999999</v>
      </c>
      <c r="D214" s="688">
        <v>20007152.93</v>
      </c>
      <c r="E214" s="701">
        <f t="shared" ref="E214" si="21">D214-C214</f>
        <v>-525876.01999999955</v>
      </c>
      <c r="F214" s="690">
        <f t="shared" ref="F214" si="22">(D214*100/C214)-100</f>
        <v>-2.5611224787173938</v>
      </c>
    </row>
    <row r="215" spans="1:6">
      <c r="A215" s="660"/>
      <c r="B215" s="660"/>
      <c r="C215" s="660"/>
      <c r="D215" s="715"/>
      <c r="E215" s="706"/>
      <c r="F215" s="694"/>
    </row>
    <row r="229" spans="2:4">
      <c r="B229" s="716"/>
      <c r="C229" s="716"/>
      <c r="D229" s="716"/>
    </row>
  </sheetData>
  <mergeCells count="1146">
    <mergeCell ref="HJ206:HN206"/>
    <mergeCell ref="HO206:HS206"/>
    <mergeCell ref="HT206:HX206"/>
    <mergeCell ref="A207:E207"/>
    <mergeCell ref="A209:A210"/>
    <mergeCell ref="C209:D209"/>
    <mergeCell ref="E209:F209"/>
    <mergeCell ref="GF206:GJ206"/>
    <mergeCell ref="GK206:GO206"/>
    <mergeCell ref="GP206:GT206"/>
    <mergeCell ref="GU206:GY206"/>
    <mergeCell ref="GZ206:HD206"/>
    <mergeCell ref="HE206:HI206"/>
    <mergeCell ref="FB206:FF206"/>
    <mergeCell ref="FG206:FK206"/>
    <mergeCell ref="FL206:FP206"/>
    <mergeCell ref="FQ206:FU206"/>
    <mergeCell ref="FV206:FZ206"/>
    <mergeCell ref="GA206:GE206"/>
    <mergeCell ref="DX206:EB206"/>
    <mergeCell ref="EC206:EG206"/>
    <mergeCell ref="EH206:EL206"/>
    <mergeCell ref="EM206:EQ206"/>
    <mergeCell ref="ER206:EV206"/>
    <mergeCell ref="EW206:FA206"/>
    <mergeCell ref="CT206:CX206"/>
    <mergeCell ref="CY206:DC206"/>
    <mergeCell ref="DD206:DH206"/>
    <mergeCell ref="DI206:DM206"/>
    <mergeCell ref="DN206:DR206"/>
    <mergeCell ref="DS206:DW206"/>
    <mergeCell ref="BP206:BT206"/>
    <mergeCell ref="BU206:BY206"/>
    <mergeCell ref="BZ206:CD206"/>
    <mergeCell ref="CE206:CI206"/>
    <mergeCell ref="CJ206:CN206"/>
    <mergeCell ref="CO206:CS206"/>
    <mergeCell ref="AL206:AP206"/>
    <mergeCell ref="AQ206:AU206"/>
    <mergeCell ref="AV206:AZ206"/>
    <mergeCell ref="BA206:BE206"/>
    <mergeCell ref="BF206:BJ206"/>
    <mergeCell ref="BK206:BO206"/>
    <mergeCell ref="H206:L206"/>
    <mergeCell ref="M206:Q206"/>
    <mergeCell ref="R206:V206"/>
    <mergeCell ref="W206:AA206"/>
    <mergeCell ref="AB206:AF206"/>
    <mergeCell ref="AG206:AK206"/>
    <mergeCell ref="GZ205:HD205"/>
    <mergeCell ref="HE205:HI205"/>
    <mergeCell ref="HJ205:HN205"/>
    <mergeCell ref="HO205:HS205"/>
    <mergeCell ref="HT205:HX205"/>
    <mergeCell ref="A206:E206"/>
    <mergeCell ref="FV205:FZ205"/>
    <mergeCell ref="GA205:GE205"/>
    <mergeCell ref="GF205:GJ205"/>
    <mergeCell ref="GK205:GO205"/>
    <mergeCell ref="GP205:GT205"/>
    <mergeCell ref="GU205:GY205"/>
    <mergeCell ref="ER205:EV205"/>
    <mergeCell ref="EW205:FA205"/>
    <mergeCell ref="FB205:FF205"/>
    <mergeCell ref="FG205:FK205"/>
    <mergeCell ref="FL205:FP205"/>
    <mergeCell ref="FQ205:FU205"/>
    <mergeCell ref="DN205:DR205"/>
    <mergeCell ref="DS205:DW205"/>
    <mergeCell ref="DX205:EB205"/>
    <mergeCell ref="EC205:EG205"/>
    <mergeCell ref="EH205:EL205"/>
    <mergeCell ref="EM205:EQ205"/>
    <mergeCell ref="CJ205:CN205"/>
    <mergeCell ref="CO205:CS205"/>
    <mergeCell ref="CT205:CX205"/>
    <mergeCell ref="CY205:DC205"/>
    <mergeCell ref="DD205:DH205"/>
    <mergeCell ref="DI205:DM205"/>
    <mergeCell ref="BF205:BJ205"/>
    <mergeCell ref="BK205:BO205"/>
    <mergeCell ref="BP205:BT205"/>
    <mergeCell ref="BU205:BY205"/>
    <mergeCell ref="BZ205:CD205"/>
    <mergeCell ref="CE205:CI205"/>
    <mergeCell ref="AB205:AF205"/>
    <mergeCell ref="AG205:AK205"/>
    <mergeCell ref="AL205:AP205"/>
    <mergeCell ref="AQ205:AU205"/>
    <mergeCell ref="AV205:AZ205"/>
    <mergeCell ref="BA205:BE205"/>
    <mergeCell ref="HT204:HX204"/>
    <mergeCell ref="A205:E205"/>
    <mergeCell ref="H205:L205"/>
    <mergeCell ref="M205:Q205"/>
    <mergeCell ref="R205:V205"/>
    <mergeCell ref="W205:AA205"/>
    <mergeCell ref="GP204:GT204"/>
    <mergeCell ref="GU204:GY204"/>
    <mergeCell ref="GZ204:HD204"/>
    <mergeCell ref="HE204:HI204"/>
    <mergeCell ref="HJ204:HN204"/>
    <mergeCell ref="HO204:HS204"/>
    <mergeCell ref="FL204:FP204"/>
    <mergeCell ref="FQ204:FU204"/>
    <mergeCell ref="FV204:FZ204"/>
    <mergeCell ref="GA204:GE204"/>
    <mergeCell ref="GF204:GJ204"/>
    <mergeCell ref="GK204:GO204"/>
    <mergeCell ref="EH204:EL204"/>
    <mergeCell ref="EM204:EQ204"/>
    <mergeCell ref="ER204:EV204"/>
    <mergeCell ref="EW204:FA204"/>
    <mergeCell ref="FB204:FF204"/>
    <mergeCell ref="FG204:FK204"/>
    <mergeCell ref="DD204:DH204"/>
    <mergeCell ref="DI204:DM204"/>
    <mergeCell ref="DN204:DR204"/>
    <mergeCell ref="DS204:DW204"/>
    <mergeCell ref="DX204:EB204"/>
    <mergeCell ref="EC204:EG204"/>
    <mergeCell ref="BZ204:CD204"/>
    <mergeCell ref="CE204:CI204"/>
    <mergeCell ref="CJ204:CN204"/>
    <mergeCell ref="CO204:CS204"/>
    <mergeCell ref="CT204:CX204"/>
    <mergeCell ref="CY204:DC204"/>
    <mergeCell ref="AV204:AZ204"/>
    <mergeCell ref="BA204:BE204"/>
    <mergeCell ref="BF204:BJ204"/>
    <mergeCell ref="BK204:BO204"/>
    <mergeCell ref="BP204:BT204"/>
    <mergeCell ref="BU204:BY204"/>
    <mergeCell ref="R204:V204"/>
    <mergeCell ref="W204:AA204"/>
    <mergeCell ref="AB204:AF204"/>
    <mergeCell ref="AG204:AK204"/>
    <mergeCell ref="AL204:AP204"/>
    <mergeCell ref="AQ204:AU204"/>
    <mergeCell ref="H204:L204"/>
    <mergeCell ref="M204:Q204"/>
    <mergeCell ref="A194:A195"/>
    <mergeCell ref="C194:D194"/>
    <mergeCell ref="E194:F194"/>
    <mergeCell ref="A203:E203"/>
    <mergeCell ref="A204:E204"/>
    <mergeCell ref="GZ191:HD191"/>
    <mergeCell ref="HE191:HI191"/>
    <mergeCell ref="HJ191:HN191"/>
    <mergeCell ref="HO191:HS191"/>
    <mergeCell ref="HT191:HX191"/>
    <mergeCell ref="A192:E192"/>
    <mergeCell ref="FV191:FZ191"/>
    <mergeCell ref="GA191:GE191"/>
    <mergeCell ref="GF191:GJ191"/>
    <mergeCell ref="GK191:GO191"/>
    <mergeCell ref="GP191:GT191"/>
    <mergeCell ref="GU191:GY191"/>
    <mergeCell ref="ER191:EV191"/>
    <mergeCell ref="EW191:FA191"/>
    <mergeCell ref="FB191:FF191"/>
    <mergeCell ref="FG191:FK191"/>
    <mergeCell ref="FL191:FP191"/>
    <mergeCell ref="FQ191:FU191"/>
    <mergeCell ref="DN191:DR191"/>
    <mergeCell ref="DS191:DW191"/>
    <mergeCell ref="DX191:EB191"/>
    <mergeCell ref="EC191:EG191"/>
    <mergeCell ref="EH191:EL191"/>
    <mergeCell ref="EM191:EQ191"/>
    <mergeCell ref="CJ191:CN191"/>
    <mergeCell ref="CO191:CS191"/>
    <mergeCell ref="CT191:CX191"/>
    <mergeCell ref="CY191:DC191"/>
    <mergeCell ref="DD191:DH191"/>
    <mergeCell ref="DI191:DM191"/>
    <mergeCell ref="BF191:BJ191"/>
    <mergeCell ref="BK191:BO191"/>
    <mergeCell ref="BP191:BT191"/>
    <mergeCell ref="BU191:BY191"/>
    <mergeCell ref="BZ191:CD191"/>
    <mergeCell ref="CE191:CI191"/>
    <mergeCell ref="AB191:AF191"/>
    <mergeCell ref="AG191:AK191"/>
    <mergeCell ref="AL191:AP191"/>
    <mergeCell ref="AQ191:AU191"/>
    <mergeCell ref="AV191:AZ191"/>
    <mergeCell ref="BA191:BE191"/>
    <mergeCell ref="HT190:HX190"/>
    <mergeCell ref="A191:E191"/>
    <mergeCell ref="H191:L191"/>
    <mergeCell ref="M191:Q191"/>
    <mergeCell ref="R191:V191"/>
    <mergeCell ref="W191:AA191"/>
    <mergeCell ref="GP190:GT190"/>
    <mergeCell ref="GU190:GY190"/>
    <mergeCell ref="GZ190:HD190"/>
    <mergeCell ref="HE190:HI190"/>
    <mergeCell ref="HJ190:HN190"/>
    <mergeCell ref="HO190:HS190"/>
    <mergeCell ref="FL190:FP190"/>
    <mergeCell ref="FQ190:FU190"/>
    <mergeCell ref="FV190:FZ190"/>
    <mergeCell ref="GA190:GE190"/>
    <mergeCell ref="GF190:GJ190"/>
    <mergeCell ref="GK190:GO190"/>
    <mergeCell ref="EH190:EL190"/>
    <mergeCell ref="EM190:EQ190"/>
    <mergeCell ref="ER190:EV190"/>
    <mergeCell ref="EW190:FA190"/>
    <mergeCell ref="FB190:FF190"/>
    <mergeCell ref="FG190:FK190"/>
    <mergeCell ref="DD190:DH190"/>
    <mergeCell ref="DI190:DM190"/>
    <mergeCell ref="DN190:DR190"/>
    <mergeCell ref="DS190:DW190"/>
    <mergeCell ref="DX190:EB190"/>
    <mergeCell ref="EC190:EG190"/>
    <mergeCell ref="BZ190:CD190"/>
    <mergeCell ref="CE190:CI190"/>
    <mergeCell ref="CJ190:CN190"/>
    <mergeCell ref="CO190:CS190"/>
    <mergeCell ref="CT190:CX190"/>
    <mergeCell ref="CY190:DC190"/>
    <mergeCell ref="AV190:AZ190"/>
    <mergeCell ref="BA190:BE190"/>
    <mergeCell ref="BF190:BJ190"/>
    <mergeCell ref="BK190:BO190"/>
    <mergeCell ref="BP190:BT190"/>
    <mergeCell ref="BU190:BY190"/>
    <mergeCell ref="R190:V190"/>
    <mergeCell ref="W190:AA190"/>
    <mergeCell ref="AB190:AF190"/>
    <mergeCell ref="AG190:AK190"/>
    <mergeCell ref="AL190:AP190"/>
    <mergeCell ref="AQ190:AU190"/>
    <mergeCell ref="HJ189:HN189"/>
    <mergeCell ref="HO189:HS189"/>
    <mergeCell ref="HT189:HX189"/>
    <mergeCell ref="A190:E190"/>
    <mergeCell ref="H190:L190"/>
    <mergeCell ref="M190:Q190"/>
    <mergeCell ref="GF189:GJ189"/>
    <mergeCell ref="GK189:GO189"/>
    <mergeCell ref="GP189:GT189"/>
    <mergeCell ref="GU189:GY189"/>
    <mergeCell ref="GZ189:HD189"/>
    <mergeCell ref="HE189:HI189"/>
    <mergeCell ref="FB189:FF189"/>
    <mergeCell ref="FG189:FK189"/>
    <mergeCell ref="FL189:FP189"/>
    <mergeCell ref="FQ189:FU189"/>
    <mergeCell ref="FV189:FZ189"/>
    <mergeCell ref="GA189:GE189"/>
    <mergeCell ref="DX189:EB189"/>
    <mergeCell ref="EC189:EG189"/>
    <mergeCell ref="EH189:EL189"/>
    <mergeCell ref="EM189:EQ189"/>
    <mergeCell ref="ER189:EV189"/>
    <mergeCell ref="EW189:FA189"/>
    <mergeCell ref="CT189:CX189"/>
    <mergeCell ref="CY189:DC189"/>
    <mergeCell ref="DD189:DH189"/>
    <mergeCell ref="DI189:DM189"/>
    <mergeCell ref="DN189:DR189"/>
    <mergeCell ref="DS189:DW189"/>
    <mergeCell ref="BP189:BT189"/>
    <mergeCell ref="BU189:BY189"/>
    <mergeCell ref="BZ189:CD189"/>
    <mergeCell ref="CE189:CI189"/>
    <mergeCell ref="CJ189:CN189"/>
    <mergeCell ref="CO189:CS189"/>
    <mergeCell ref="AL189:AP189"/>
    <mergeCell ref="AQ189:AU189"/>
    <mergeCell ref="AV189:AZ189"/>
    <mergeCell ref="BA189:BE189"/>
    <mergeCell ref="BF189:BJ189"/>
    <mergeCell ref="BK189:BO189"/>
    <mergeCell ref="H189:L189"/>
    <mergeCell ref="M189:Q189"/>
    <mergeCell ref="R189:V189"/>
    <mergeCell ref="W189:AA189"/>
    <mergeCell ref="AB189:AF189"/>
    <mergeCell ref="AG189:AK189"/>
    <mergeCell ref="A188:E188"/>
    <mergeCell ref="A189:E189"/>
    <mergeCell ref="A118:E118"/>
    <mergeCell ref="A120:A121"/>
    <mergeCell ref="C120:D120"/>
    <mergeCell ref="E120:F120"/>
    <mergeCell ref="A166:A167"/>
    <mergeCell ref="C166:D166"/>
    <mergeCell ref="E166:F166"/>
    <mergeCell ref="GU117:GY117"/>
    <mergeCell ref="GZ117:HD117"/>
    <mergeCell ref="HE117:HI117"/>
    <mergeCell ref="HJ117:HN117"/>
    <mergeCell ref="HO117:HS117"/>
    <mergeCell ref="HT117:HX117"/>
    <mergeCell ref="FQ117:FU117"/>
    <mergeCell ref="FV117:FZ117"/>
    <mergeCell ref="GA117:GE117"/>
    <mergeCell ref="GF117:GJ117"/>
    <mergeCell ref="GK117:GO117"/>
    <mergeCell ref="GP117:GT117"/>
    <mergeCell ref="EM117:EQ117"/>
    <mergeCell ref="ER117:EV117"/>
    <mergeCell ref="EW117:FA117"/>
    <mergeCell ref="FB117:FF117"/>
    <mergeCell ref="FG117:FK117"/>
    <mergeCell ref="FL117:FP117"/>
    <mergeCell ref="DI117:DM117"/>
    <mergeCell ref="DN117:DR117"/>
    <mergeCell ref="DS117:DW117"/>
    <mergeCell ref="DX117:EB117"/>
    <mergeCell ref="EC117:EG117"/>
    <mergeCell ref="EH117:EL117"/>
    <mergeCell ref="CE117:CI117"/>
    <mergeCell ref="CJ117:CN117"/>
    <mergeCell ref="CO117:CS117"/>
    <mergeCell ref="CT117:CX117"/>
    <mergeCell ref="CY117:DC117"/>
    <mergeCell ref="DD117:DH117"/>
    <mergeCell ref="BA117:BE117"/>
    <mergeCell ref="BF117:BJ117"/>
    <mergeCell ref="BK117:BO117"/>
    <mergeCell ref="BP117:BT117"/>
    <mergeCell ref="BU117:BY117"/>
    <mergeCell ref="BZ117:CD117"/>
    <mergeCell ref="W117:AA117"/>
    <mergeCell ref="AB117:AF117"/>
    <mergeCell ref="AG117:AK117"/>
    <mergeCell ref="AL117:AP117"/>
    <mergeCell ref="AQ117:AU117"/>
    <mergeCell ref="AV117:AZ117"/>
    <mergeCell ref="HO116:HS116"/>
    <mergeCell ref="HT116:HX116"/>
    <mergeCell ref="A117:E117"/>
    <mergeCell ref="H117:L117"/>
    <mergeCell ref="M117:Q117"/>
    <mergeCell ref="R117:V117"/>
    <mergeCell ref="GK116:GO116"/>
    <mergeCell ref="GP116:GT116"/>
    <mergeCell ref="GU116:GY116"/>
    <mergeCell ref="GZ116:HD116"/>
    <mergeCell ref="HE116:HI116"/>
    <mergeCell ref="HJ116:HN116"/>
    <mergeCell ref="FG116:FK116"/>
    <mergeCell ref="FL116:FP116"/>
    <mergeCell ref="FQ116:FU116"/>
    <mergeCell ref="FV116:FZ116"/>
    <mergeCell ref="GA116:GE116"/>
    <mergeCell ref="GF116:GJ116"/>
    <mergeCell ref="EC116:EG116"/>
    <mergeCell ref="EH116:EL116"/>
    <mergeCell ref="EM116:EQ116"/>
    <mergeCell ref="ER116:EV116"/>
    <mergeCell ref="EW116:FA116"/>
    <mergeCell ref="FB116:FF116"/>
    <mergeCell ref="CY116:DC116"/>
    <mergeCell ref="DD116:DH116"/>
    <mergeCell ref="DI116:DM116"/>
    <mergeCell ref="DN116:DR116"/>
    <mergeCell ref="DS116:DW116"/>
    <mergeCell ref="DX116:EB116"/>
    <mergeCell ref="BU116:BY116"/>
    <mergeCell ref="BZ116:CD116"/>
    <mergeCell ref="CE116:CI116"/>
    <mergeCell ref="CJ116:CN116"/>
    <mergeCell ref="CO116:CS116"/>
    <mergeCell ref="CT116:CX116"/>
    <mergeCell ref="AQ116:AU116"/>
    <mergeCell ref="AV116:AZ116"/>
    <mergeCell ref="BA116:BE116"/>
    <mergeCell ref="BF116:BJ116"/>
    <mergeCell ref="BK116:BO116"/>
    <mergeCell ref="BP116:BT116"/>
    <mergeCell ref="M116:Q116"/>
    <mergeCell ref="R116:V116"/>
    <mergeCell ref="W116:AA116"/>
    <mergeCell ref="AB116:AF116"/>
    <mergeCell ref="AG116:AK116"/>
    <mergeCell ref="AL116:AP116"/>
    <mergeCell ref="HE115:HI115"/>
    <mergeCell ref="HJ115:HN115"/>
    <mergeCell ref="HO115:HS115"/>
    <mergeCell ref="HT115:HX115"/>
    <mergeCell ref="A116:E116"/>
    <mergeCell ref="H116:L116"/>
    <mergeCell ref="GA115:GE115"/>
    <mergeCell ref="GF115:GJ115"/>
    <mergeCell ref="GK115:GO115"/>
    <mergeCell ref="GP115:GT115"/>
    <mergeCell ref="GU115:GY115"/>
    <mergeCell ref="GZ115:HD115"/>
    <mergeCell ref="EW115:FA115"/>
    <mergeCell ref="FB115:FF115"/>
    <mergeCell ref="FG115:FK115"/>
    <mergeCell ref="FL115:FP115"/>
    <mergeCell ref="FQ115:FU115"/>
    <mergeCell ref="FV115:FZ115"/>
    <mergeCell ref="DS115:DW115"/>
    <mergeCell ref="DX115:EB115"/>
    <mergeCell ref="EC115:EG115"/>
    <mergeCell ref="EH115:EL115"/>
    <mergeCell ref="EM115:EQ115"/>
    <mergeCell ref="ER115:EV115"/>
    <mergeCell ref="CO115:CS115"/>
    <mergeCell ref="CT115:CX115"/>
    <mergeCell ref="CY115:DC115"/>
    <mergeCell ref="DD115:DH115"/>
    <mergeCell ref="DI115:DM115"/>
    <mergeCell ref="DN115:DR115"/>
    <mergeCell ref="BK115:BO115"/>
    <mergeCell ref="BP115:BT115"/>
    <mergeCell ref="BU115:BY115"/>
    <mergeCell ref="BZ115:CD115"/>
    <mergeCell ref="CE115:CI115"/>
    <mergeCell ref="CJ115:CN115"/>
    <mergeCell ref="AG115:AK115"/>
    <mergeCell ref="AL115:AP115"/>
    <mergeCell ref="AQ115:AU115"/>
    <mergeCell ref="AV115:AZ115"/>
    <mergeCell ref="BA115:BE115"/>
    <mergeCell ref="BF115:BJ115"/>
    <mergeCell ref="H115:L115"/>
    <mergeCell ref="M115:Q115"/>
    <mergeCell ref="R115:V115"/>
    <mergeCell ref="W115:AA115"/>
    <mergeCell ref="AB115:AF115"/>
    <mergeCell ref="A114:E114"/>
    <mergeCell ref="A115:E115"/>
    <mergeCell ref="HJ95:HN95"/>
    <mergeCell ref="HO95:HS95"/>
    <mergeCell ref="HT95:HX95"/>
    <mergeCell ref="A96:E96"/>
    <mergeCell ref="A98:A99"/>
    <mergeCell ref="C98:D98"/>
    <mergeCell ref="E98:F98"/>
    <mergeCell ref="GF95:GJ95"/>
    <mergeCell ref="GK95:GO95"/>
    <mergeCell ref="GP95:GT95"/>
    <mergeCell ref="GU95:GY95"/>
    <mergeCell ref="GZ95:HD95"/>
    <mergeCell ref="HE95:HI95"/>
    <mergeCell ref="FB95:FF95"/>
    <mergeCell ref="FG95:FK95"/>
    <mergeCell ref="FL95:FP95"/>
    <mergeCell ref="FQ95:FU95"/>
    <mergeCell ref="FV95:FZ95"/>
    <mergeCell ref="GA95:GE95"/>
    <mergeCell ref="DX95:EB95"/>
    <mergeCell ref="EC95:EG95"/>
    <mergeCell ref="EH95:EL95"/>
    <mergeCell ref="EM95:EQ95"/>
    <mergeCell ref="ER95:EV95"/>
    <mergeCell ref="EW95:FA95"/>
    <mergeCell ref="CT95:CX95"/>
    <mergeCell ref="CY95:DC95"/>
    <mergeCell ref="DD95:DH95"/>
    <mergeCell ref="DI95:DM95"/>
    <mergeCell ref="DN95:DR95"/>
    <mergeCell ref="DS95:DW95"/>
    <mergeCell ref="BP95:BT95"/>
    <mergeCell ref="BU95:BY95"/>
    <mergeCell ref="BZ95:CD95"/>
    <mergeCell ref="CE95:CI95"/>
    <mergeCell ref="CJ95:CN95"/>
    <mergeCell ref="CO95:CS95"/>
    <mergeCell ref="AL95:AP95"/>
    <mergeCell ref="AQ95:AU95"/>
    <mergeCell ref="AV95:AZ95"/>
    <mergeCell ref="BA95:BE95"/>
    <mergeCell ref="BF95:BJ95"/>
    <mergeCell ref="BK95:BO95"/>
    <mergeCell ref="H95:L95"/>
    <mergeCell ref="M95:Q95"/>
    <mergeCell ref="R95:V95"/>
    <mergeCell ref="W95:AA95"/>
    <mergeCell ref="AB95:AF95"/>
    <mergeCell ref="AG95:AK95"/>
    <mergeCell ref="GZ94:HD94"/>
    <mergeCell ref="HE94:HI94"/>
    <mergeCell ref="HJ94:HN94"/>
    <mergeCell ref="HO94:HS94"/>
    <mergeCell ref="HT94:HX94"/>
    <mergeCell ref="A95:E95"/>
    <mergeCell ref="FV94:FZ94"/>
    <mergeCell ref="GA94:GE94"/>
    <mergeCell ref="GF94:GJ94"/>
    <mergeCell ref="GK94:GO94"/>
    <mergeCell ref="GP94:GT94"/>
    <mergeCell ref="GU94:GY94"/>
    <mergeCell ref="ER94:EV94"/>
    <mergeCell ref="EW94:FA94"/>
    <mergeCell ref="FB94:FF94"/>
    <mergeCell ref="FG94:FK94"/>
    <mergeCell ref="FL94:FP94"/>
    <mergeCell ref="FQ94:FU94"/>
    <mergeCell ref="DN94:DR94"/>
    <mergeCell ref="DS94:DW94"/>
    <mergeCell ref="DX94:EB94"/>
    <mergeCell ref="EC94:EG94"/>
    <mergeCell ref="EH94:EL94"/>
    <mergeCell ref="EM94:EQ94"/>
    <mergeCell ref="CJ94:CN94"/>
    <mergeCell ref="CO94:CS94"/>
    <mergeCell ref="CT94:CX94"/>
    <mergeCell ref="CY94:DC94"/>
    <mergeCell ref="DD94:DH94"/>
    <mergeCell ref="DI94:DM94"/>
    <mergeCell ref="BF94:BJ94"/>
    <mergeCell ref="BK94:BO94"/>
    <mergeCell ref="BP94:BT94"/>
    <mergeCell ref="BU94:BY94"/>
    <mergeCell ref="BZ94:CD94"/>
    <mergeCell ref="CE94:CI94"/>
    <mergeCell ref="AB94:AF94"/>
    <mergeCell ref="AG94:AK94"/>
    <mergeCell ref="AL94:AP94"/>
    <mergeCell ref="AQ94:AU94"/>
    <mergeCell ref="AV94:AZ94"/>
    <mergeCell ref="BA94:BE94"/>
    <mergeCell ref="HT93:HX93"/>
    <mergeCell ref="A94:E94"/>
    <mergeCell ref="H94:L94"/>
    <mergeCell ref="M94:Q94"/>
    <mergeCell ref="R94:V94"/>
    <mergeCell ref="W94:AA94"/>
    <mergeCell ref="GP93:GT93"/>
    <mergeCell ref="GU93:GY93"/>
    <mergeCell ref="GZ93:HD93"/>
    <mergeCell ref="HE93:HI93"/>
    <mergeCell ref="HJ93:HN93"/>
    <mergeCell ref="HO93:HS93"/>
    <mergeCell ref="FL93:FP93"/>
    <mergeCell ref="FQ93:FU93"/>
    <mergeCell ref="FV93:FZ93"/>
    <mergeCell ref="GA93:GE93"/>
    <mergeCell ref="GF93:GJ93"/>
    <mergeCell ref="GK93:GO93"/>
    <mergeCell ref="EH93:EL93"/>
    <mergeCell ref="EM93:EQ93"/>
    <mergeCell ref="ER93:EV93"/>
    <mergeCell ref="EW93:FA93"/>
    <mergeCell ref="FB93:FF93"/>
    <mergeCell ref="FG93:FK93"/>
    <mergeCell ref="DD93:DH93"/>
    <mergeCell ref="DI93:DM93"/>
    <mergeCell ref="DN93:DR93"/>
    <mergeCell ref="DS93:DW93"/>
    <mergeCell ref="DX93:EB93"/>
    <mergeCell ref="EC93:EG93"/>
    <mergeCell ref="BZ93:CD93"/>
    <mergeCell ref="CE93:CI93"/>
    <mergeCell ref="CJ93:CN93"/>
    <mergeCell ref="CO93:CS93"/>
    <mergeCell ref="CT93:CX93"/>
    <mergeCell ref="CY93:DC93"/>
    <mergeCell ref="AV93:AZ93"/>
    <mergeCell ref="BA93:BE93"/>
    <mergeCell ref="BF93:BJ93"/>
    <mergeCell ref="BK93:BO93"/>
    <mergeCell ref="BP93:BT93"/>
    <mergeCell ref="BU93:BY93"/>
    <mergeCell ref="R93:V93"/>
    <mergeCell ref="W93:AA93"/>
    <mergeCell ref="AB93:AF93"/>
    <mergeCell ref="AG93:AK93"/>
    <mergeCell ref="AL93:AP93"/>
    <mergeCell ref="AQ93:AU93"/>
    <mergeCell ref="H93:L93"/>
    <mergeCell ref="M93:Q93"/>
    <mergeCell ref="A82:E82"/>
    <mergeCell ref="A84:A85"/>
    <mergeCell ref="C84:D84"/>
    <mergeCell ref="E84:F84"/>
    <mergeCell ref="A92:E92"/>
    <mergeCell ref="A93:E93"/>
    <mergeCell ref="GU81:GY81"/>
    <mergeCell ref="GZ81:HD81"/>
    <mergeCell ref="HE81:HI81"/>
    <mergeCell ref="HJ81:HN81"/>
    <mergeCell ref="HO81:HS81"/>
    <mergeCell ref="HT81:HX81"/>
    <mergeCell ref="FQ81:FU81"/>
    <mergeCell ref="FV81:FZ81"/>
    <mergeCell ref="GA81:GE81"/>
    <mergeCell ref="GF81:GJ81"/>
    <mergeCell ref="GK81:GO81"/>
    <mergeCell ref="GP81:GT81"/>
    <mergeCell ref="EM81:EQ81"/>
    <mergeCell ref="ER81:EV81"/>
    <mergeCell ref="EW81:FA81"/>
    <mergeCell ref="FB81:FF81"/>
    <mergeCell ref="FG81:FK81"/>
    <mergeCell ref="FL81:FP81"/>
    <mergeCell ref="DI81:DM81"/>
    <mergeCell ref="DN81:DR81"/>
    <mergeCell ref="DS81:DW81"/>
    <mergeCell ref="DX81:EB81"/>
    <mergeCell ref="EC81:EG81"/>
    <mergeCell ref="EH81:EL81"/>
    <mergeCell ref="CE81:CI81"/>
    <mergeCell ref="CJ81:CN81"/>
    <mergeCell ref="CO81:CS81"/>
    <mergeCell ref="CT81:CX81"/>
    <mergeCell ref="CY81:DC81"/>
    <mergeCell ref="DD81:DH81"/>
    <mergeCell ref="BA81:BE81"/>
    <mergeCell ref="BF81:BJ81"/>
    <mergeCell ref="BK81:BO81"/>
    <mergeCell ref="BP81:BT81"/>
    <mergeCell ref="BU81:BY81"/>
    <mergeCell ref="BZ81:CD81"/>
    <mergeCell ref="W81:AA81"/>
    <mergeCell ref="AB81:AF81"/>
    <mergeCell ref="AG81:AK81"/>
    <mergeCell ref="AL81:AP81"/>
    <mergeCell ref="AQ81:AU81"/>
    <mergeCell ref="AV81:AZ81"/>
    <mergeCell ref="HO80:HS80"/>
    <mergeCell ref="HT80:HX80"/>
    <mergeCell ref="A81:E81"/>
    <mergeCell ref="H81:L81"/>
    <mergeCell ref="M81:Q81"/>
    <mergeCell ref="R81:V81"/>
    <mergeCell ref="GK80:GO80"/>
    <mergeCell ref="GP80:GT80"/>
    <mergeCell ref="GU80:GY80"/>
    <mergeCell ref="GZ80:HD80"/>
    <mergeCell ref="HE80:HI80"/>
    <mergeCell ref="HJ80:HN80"/>
    <mergeCell ref="FG80:FK80"/>
    <mergeCell ref="FL80:FP80"/>
    <mergeCell ref="FQ80:FU80"/>
    <mergeCell ref="FV80:FZ80"/>
    <mergeCell ref="GA80:GE80"/>
    <mergeCell ref="GF80:GJ80"/>
    <mergeCell ref="EC80:EG80"/>
    <mergeCell ref="EH80:EL80"/>
    <mergeCell ref="EM80:EQ80"/>
    <mergeCell ref="ER80:EV80"/>
    <mergeCell ref="EW80:FA80"/>
    <mergeCell ref="FB80:FF80"/>
    <mergeCell ref="CY80:DC80"/>
    <mergeCell ref="DD80:DH80"/>
    <mergeCell ref="DI80:DM80"/>
    <mergeCell ref="DN80:DR80"/>
    <mergeCell ref="DS80:DW80"/>
    <mergeCell ref="DX80:EB80"/>
    <mergeCell ref="BU80:BY80"/>
    <mergeCell ref="BZ80:CD80"/>
    <mergeCell ref="CE80:CI80"/>
    <mergeCell ref="CJ80:CN80"/>
    <mergeCell ref="CO80:CS80"/>
    <mergeCell ref="CT80:CX80"/>
    <mergeCell ref="AQ80:AU80"/>
    <mergeCell ref="AV80:AZ80"/>
    <mergeCell ref="BA80:BE80"/>
    <mergeCell ref="BF80:BJ80"/>
    <mergeCell ref="BK80:BO80"/>
    <mergeCell ref="BP80:BT80"/>
    <mergeCell ref="M80:Q80"/>
    <mergeCell ref="R80:V80"/>
    <mergeCell ref="W80:AA80"/>
    <mergeCell ref="AB80:AF80"/>
    <mergeCell ref="AG80:AK80"/>
    <mergeCell ref="AL80:AP80"/>
    <mergeCell ref="HE79:HI79"/>
    <mergeCell ref="HJ79:HN79"/>
    <mergeCell ref="HO79:HS79"/>
    <mergeCell ref="HT79:HX79"/>
    <mergeCell ref="A80:E80"/>
    <mergeCell ref="H80:L80"/>
    <mergeCell ref="GA79:GE79"/>
    <mergeCell ref="GF79:GJ79"/>
    <mergeCell ref="GK79:GO79"/>
    <mergeCell ref="GP79:GT79"/>
    <mergeCell ref="GU79:GY79"/>
    <mergeCell ref="GZ79:HD79"/>
    <mergeCell ref="EW79:FA79"/>
    <mergeCell ref="FB79:FF79"/>
    <mergeCell ref="FG79:FK79"/>
    <mergeCell ref="FL79:FP79"/>
    <mergeCell ref="FQ79:FU79"/>
    <mergeCell ref="FV79:FZ79"/>
    <mergeCell ref="DS79:DW79"/>
    <mergeCell ref="DX79:EB79"/>
    <mergeCell ref="EC79:EG79"/>
    <mergeCell ref="EH79:EL79"/>
    <mergeCell ref="EM79:EQ79"/>
    <mergeCell ref="ER79:EV79"/>
    <mergeCell ref="CO79:CS79"/>
    <mergeCell ref="CT79:CX79"/>
    <mergeCell ref="CY79:DC79"/>
    <mergeCell ref="DD79:DH79"/>
    <mergeCell ref="DI79:DM79"/>
    <mergeCell ref="DN79:DR79"/>
    <mergeCell ref="BK79:BO79"/>
    <mergeCell ref="BP79:BT79"/>
    <mergeCell ref="BU79:BY79"/>
    <mergeCell ref="BZ79:CD79"/>
    <mergeCell ref="CE79:CI79"/>
    <mergeCell ref="CJ79:CN79"/>
    <mergeCell ref="AG79:AK79"/>
    <mergeCell ref="AL79:AP79"/>
    <mergeCell ref="AQ79:AU79"/>
    <mergeCell ref="AV79:AZ79"/>
    <mergeCell ref="BA79:BE79"/>
    <mergeCell ref="BF79:BJ79"/>
    <mergeCell ref="H79:L79"/>
    <mergeCell ref="M79:Q79"/>
    <mergeCell ref="R79:V79"/>
    <mergeCell ref="W79:AA79"/>
    <mergeCell ref="AB79:AF79"/>
    <mergeCell ref="A78:E78"/>
    <mergeCell ref="A79:E79"/>
    <mergeCell ref="HJ67:HN67"/>
    <mergeCell ref="HO67:HS67"/>
    <mergeCell ref="HT67:HX67"/>
    <mergeCell ref="A68:E68"/>
    <mergeCell ref="A70:A71"/>
    <mergeCell ref="C70:D70"/>
    <mergeCell ref="E70:F70"/>
    <mergeCell ref="GF67:GJ67"/>
    <mergeCell ref="GK67:GO67"/>
    <mergeCell ref="GP67:GT67"/>
    <mergeCell ref="GU67:GY67"/>
    <mergeCell ref="GZ67:HD67"/>
    <mergeCell ref="HE67:HI67"/>
    <mergeCell ref="FB67:FF67"/>
    <mergeCell ref="FG67:FK67"/>
    <mergeCell ref="FL67:FP67"/>
    <mergeCell ref="FQ67:FU67"/>
    <mergeCell ref="FV67:FZ67"/>
    <mergeCell ref="GA67:GE67"/>
    <mergeCell ref="DX67:EB67"/>
    <mergeCell ref="EC67:EG67"/>
    <mergeCell ref="EH67:EL67"/>
    <mergeCell ref="EM67:EQ67"/>
    <mergeCell ref="ER67:EV67"/>
    <mergeCell ref="EW67:FA67"/>
    <mergeCell ref="CT67:CX67"/>
    <mergeCell ref="CY67:DC67"/>
    <mergeCell ref="DD67:DH67"/>
    <mergeCell ref="DI67:DM67"/>
    <mergeCell ref="DN67:DR67"/>
    <mergeCell ref="DS67:DW67"/>
    <mergeCell ref="BP67:BT67"/>
    <mergeCell ref="BU67:BY67"/>
    <mergeCell ref="BZ67:CD67"/>
    <mergeCell ref="CE67:CI67"/>
    <mergeCell ref="CJ67:CN67"/>
    <mergeCell ref="CO67:CS67"/>
    <mergeCell ref="AL67:AP67"/>
    <mergeCell ref="AQ67:AU67"/>
    <mergeCell ref="AV67:AZ67"/>
    <mergeCell ref="BA67:BE67"/>
    <mergeCell ref="BF67:BJ67"/>
    <mergeCell ref="BK67:BO67"/>
    <mergeCell ref="H67:L67"/>
    <mergeCell ref="M67:Q67"/>
    <mergeCell ref="R67:V67"/>
    <mergeCell ref="W67:AA67"/>
    <mergeCell ref="AB67:AF67"/>
    <mergeCell ref="AG67:AK67"/>
    <mergeCell ref="GZ66:HD66"/>
    <mergeCell ref="HE66:HI66"/>
    <mergeCell ref="HJ66:HN66"/>
    <mergeCell ref="HO66:HS66"/>
    <mergeCell ref="HT66:HX66"/>
    <mergeCell ref="A67:E67"/>
    <mergeCell ref="FV66:FZ66"/>
    <mergeCell ref="GA66:GE66"/>
    <mergeCell ref="GF66:GJ66"/>
    <mergeCell ref="GK66:GO66"/>
    <mergeCell ref="GP66:GT66"/>
    <mergeCell ref="GU66:GY66"/>
    <mergeCell ref="ER66:EV66"/>
    <mergeCell ref="EW66:FA66"/>
    <mergeCell ref="FB66:FF66"/>
    <mergeCell ref="FG66:FK66"/>
    <mergeCell ref="FL66:FP66"/>
    <mergeCell ref="FQ66:FU66"/>
    <mergeCell ref="DN66:DR66"/>
    <mergeCell ref="DS66:DW66"/>
    <mergeCell ref="DX66:EB66"/>
    <mergeCell ref="EC66:EG66"/>
    <mergeCell ref="EH66:EL66"/>
    <mergeCell ref="EM66:EQ66"/>
    <mergeCell ref="CJ66:CN66"/>
    <mergeCell ref="CO66:CS66"/>
    <mergeCell ref="CT66:CX66"/>
    <mergeCell ref="CY66:DC66"/>
    <mergeCell ref="DD66:DH66"/>
    <mergeCell ref="DI66:DM66"/>
    <mergeCell ref="BF66:BJ66"/>
    <mergeCell ref="BK66:BO66"/>
    <mergeCell ref="BP66:BT66"/>
    <mergeCell ref="BU66:BY66"/>
    <mergeCell ref="BZ66:CD66"/>
    <mergeCell ref="CE66:CI66"/>
    <mergeCell ref="AB66:AF66"/>
    <mergeCell ref="AG66:AK66"/>
    <mergeCell ref="AL66:AP66"/>
    <mergeCell ref="AQ66:AU66"/>
    <mergeCell ref="AV66:AZ66"/>
    <mergeCell ref="BA66:BE66"/>
    <mergeCell ref="HT65:HX65"/>
    <mergeCell ref="A66:E66"/>
    <mergeCell ref="H66:L66"/>
    <mergeCell ref="M66:Q66"/>
    <mergeCell ref="R66:V66"/>
    <mergeCell ref="W66:AA66"/>
    <mergeCell ref="GP65:GT65"/>
    <mergeCell ref="GU65:GY65"/>
    <mergeCell ref="GZ65:HD65"/>
    <mergeCell ref="HE65:HI65"/>
    <mergeCell ref="HJ65:HN65"/>
    <mergeCell ref="HO65:HS65"/>
    <mergeCell ref="FL65:FP65"/>
    <mergeCell ref="FQ65:FU65"/>
    <mergeCell ref="FV65:FZ65"/>
    <mergeCell ref="GA65:GE65"/>
    <mergeCell ref="GF65:GJ65"/>
    <mergeCell ref="GK65:GO65"/>
    <mergeCell ref="EH65:EL65"/>
    <mergeCell ref="EM65:EQ65"/>
    <mergeCell ref="ER65:EV65"/>
    <mergeCell ref="EW65:FA65"/>
    <mergeCell ref="FB65:FF65"/>
    <mergeCell ref="FG65:FK65"/>
    <mergeCell ref="DD65:DH65"/>
    <mergeCell ref="DI65:DM65"/>
    <mergeCell ref="DN65:DR65"/>
    <mergeCell ref="DS65:DW65"/>
    <mergeCell ref="DX65:EB65"/>
    <mergeCell ref="EC65:EG65"/>
    <mergeCell ref="BZ65:CD65"/>
    <mergeCell ref="CE65:CI65"/>
    <mergeCell ref="CJ65:CN65"/>
    <mergeCell ref="CO65:CS65"/>
    <mergeCell ref="CT65:CX65"/>
    <mergeCell ref="CY65:DC65"/>
    <mergeCell ref="AV65:AZ65"/>
    <mergeCell ref="BA65:BE65"/>
    <mergeCell ref="BF65:BJ65"/>
    <mergeCell ref="BK65:BO65"/>
    <mergeCell ref="BP65:BT65"/>
    <mergeCell ref="BU65:BY65"/>
    <mergeCell ref="R65:V65"/>
    <mergeCell ref="W65:AA65"/>
    <mergeCell ref="AB65:AF65"/>
    <mergeCell ref="AG65:AK65"/>
    <mergeCell ref="AL65:AP65"/>
    <mergeCell ref="AQ65:AU65"/>
    <mergeCell ref="H65:L65"/>
    <mergeCell ref="M65:Q65"/>
    <mergeCell ref="A25:E25"/>
    <mergeCell ref="A27:A28"/>
    <mergeCell ref="C27:D27"/>
    <mergeCell ref="E27:F27"/>
    <mergeCell ref="A64:E64"/>
    <mergeCell ref="A65:E65"/>
    <mergeCell ref="GU24:GY24"/>
    <mergeCell ref="GZ24:HD24"/>
    <mergeCell ref="HE24:HI24"/>
    <mergeCell ref="HJ24:HN24"/>
    <mergeCell ref="HO24:HS24"/>
    <mergeCell ref="HT24:HX24"/>
    <mergeCell ref="FQ24:FU24"/>
    <mergeCell ref="FV24:FZ24"/>
    <mergeCell ref="GA24:GE24"/>
    <mergeCell ref="GF24:GJ24"/>
    <mergeCell ref="GK24:GO24"/>
    <mergeCell ref="GP24:GT24"/>
    <mergeCell ref="EM24:EQ24"/>
    <mergeCell ref="ER24:EV24"/>
    <mergeCell ref="EW24:FA24"/>
    <mergeCell ref="FB24:FF24"/>
    <mergeCell ref="FG24:FK24"/>
    <mergeCell ref="FL24:FP24"/>
    <mergeCell ref="DI24:DM24"/>
    <mergeCell ref="DN24:DR24"/>
    <mergeCell ref="DS24:DW24"/>
    <mergeCell ref="DX24:EB24"/>
    <mergeCell ref="EC24:EG24"/>
    <mergeCell ref="EH24:EL24"/>
    <mergeCell ref="CE24:CI24"/>
    <mergeCell ref="CJ24:CN24"/>
    <mergeCell ref="CO24:CS24"/>
    <mergeCell ref="CT24:CX24"/>
    <mergeCell ref="CY24:DC24"/>
    <mergeCell ref="DD24:DH24"/>
    <mergeCell ref="BA24:BE24"/>
    <mergeCell ref="BF24:BJ24"/>
    <mergeCell ref="BK24:BO24"/>
    <mergeCell ref="BP24:BT24"/>
    <mergeCell ref="BU24:BY24"/>
    <mergeCell ref="BZ24:CD24"/>
    <mergeCell ref="W24:AA24"/>
    <mergeCell ref="AB24:AF24"/>
    <mergeCell ref="AG24:AK24"/>
    <mergeCell ref="AL24:AP24"/>
    <mergeCell ref="AQ24:AU24"/>
    <mergeCell ref="AV24:AZ24"/>
    <mergeCell ref="HO23:HS23"/>
    <mergeCell ref="HT23:HX23"/>
    <mergeCell ref="A24:E24"/>
    <mergeCell ref="H24:L24"/>
    <mergeCell ref="M24:Q24"/>
    <mergeCell ref="R24:V24"/>
    <mergeCell ref="GK23:GO23"/>
    <mergeCell ref="GP23:GT23"/>
    <mergeCell ref="GU23:GY23"/>
    <mergeCell ref="GZ23:HD23"/>
    <mergeCell ref="HE23:HI23"/>
    <mergeCell ref="HJ23:HN23"/>
    <mergeCell ref="FG23:FK23"/>
    <mergeCell ref="FL23:FP23"/>
    <mergeCell ref="FQ23:FU23"/>
    <mergeCell ref="FV23:FZ23"/>
    <mergeCell ref="GA23:GE23"/>
    <mergeCell ref="GF23:GJ23"/>
    <mergeCell ref="EC23:EG23"/>
    <mergeCell ref="EH23:EL23"/>
    <mergeCell ref="EM23:EQ23"/>
    <mergeCell ref="ER23:EV23"/>
    <mergeCell ref="EW23:FA23"/>
    <mergeCell ref="FB23:FF23"/>
    <mergeCell ref="CY23:DC23"/>
    <mergeCell ref="DD23:DH23"/>
    <mergeCell ref="DI23:DM23"/>
    <mergeCell ref="DN23:DR23"/>
    <mergeCell ref="DS23:DW23"/>
    <mergeCell ref="DX23:EB23"/>
    <mergeCell ref="BU23:BY23"/>
    <mergeCell ref="BZ23:CD23"/>
    <mergeCell ref="CE23:CI23"/>
    <mergeCell ref="CJ23:CN23"/>
    <mergeCell ref="CO23:CS23"/>
    <mergeCell ref="CT23:CX23"/>
    <mergeCell ref="AQ23:AU23"/>
    <mergeCell ref="AV23:AZ23"/>
    <mergeCell ref="BA23:BE23"/>
    <mergeCell ref="BF23:BJ23"/>
    <mergeCell ref="BK23:BO23"/>
    <mergeCell ref="BP23:BT23"/>
    <mergeCell ref="M23:Q23"/>
    <mergeCell ref="R23:V23"/>
    <mergeCell ref="W23:AA23"/>
    <mergeCell ref="AB23:AF23"/>
    <mergeCell ref="AG23:AK23"/>
    <mergeCell ref="AL23:AP23"/>
    <mergeCell ref="HE22:HI22"/>
    <mergeCell ref="HJ22:HN22"/>
    <mergeCell ref="HO22:HS22"/>
    <mergeCell ref="HT22:HX22"/>
    <mergeCell ref="A23:E23"/>
    <mergeCell ref="H23:L23"/>
    <mergeCell ref="GA22:GE22"/>
    <mergeCell ref="GF22:GJ22"/>
    <mergeCell ref="GK22:GO22"/>
    <mergeCell ref="GP22:GT22"/>
    <mergeCell ref="GU22:GY22"/>
    <mergeCell ref="GZ22:HD22"/>
    <mergeCell ref="EW22:FA22"/>
    <mergeCell ref="FB22:FF22"/>
    <mergeCell ref="FG22:FK22"/>
    <mergeCell ref="FL22:FP22"/>
    <mergeCell ref="FQ22:FU22"/>
    <mergeCell ref="FV22:FZ22"/>
    <mergeCell ref="DS22:DW22"/>
    <mergeCell ref="DX22:EB22"/>
    <mergeCell ref="EC22:EG22"/>
    <mergeCell ref="EH22:EL22"/>
    <mergeCell ref="EM22:EQ22"/>
    <mergeCell ref="ER22:EV22"/>
    <mergeCell ref="CO22:CS22"/>
    <mergeCell ref="CT22:CX22"/>
    <mergeCell ref="CY22:DC22"/>
    <mergeCell ref="DD22:DH22"/>
    <mergeCell ref="DI22:DM22"/>
    <mergeCell ref="DN22:DR22"/>
    <mergeCell ref="BK22:BO22"/>
    <mergeCell ref="BP22:BT22"/>
    <mergeCell ref="BU22:BY22"/>
    <mergeCell ref="BZ22:CD22"/>
    <mergeCell ref="CE22:CI22"/>
    <mergeCell ref="CJ22:CN22"/>
    <mergeCell ref="AG22:AK22"/>
    <mergeCell ref="AL22:AP22"/>
    <mergeCell ref="AQ22:AU22"/>
    <mergeCell ref="AV22:AZ22"/>
    <mergeCell ref="BA22:BE22"/>
    <mergeCell ref="BF22:BJ22"/>
    <mergeCell ref="H22:L22"/>
    <mergeCell ref="M22:Q22"/>
    <mergeCell ref="R22:V22"/>
    <mergeCell ref="W22:AA22"/>
    <mergeCell ref="AB22:AF22"/>
    <mergeCell ref="A6:A7"/>
    <mergeCell ref="C6:D6"/>
    <mergeCell ref="E6:F6"/>
    <mergeCell ref="A21:E21"/>
    <mergeCell ref="A22:E22"/>
    <mergeCell ref="GU4:GY4"/>
    <mergeCell ref="GZ4:HD4"/>
    <mergeCell ref="HE4:HI4"/>
    <mergeCell ref="HJ4:HN4"/>
    <mergeCell ref="HO4:HS4"/>
    <mergeCell ref="HT4:HX4"/>
    <mergeCell ref="FQ4:FU4"/>
    <mergeCell ref="FV4:FZ4"/>
    <mergeCell ref="GA4:GE4"/>
    <mergeCell ref="GF4:GJ4"/>
    <mergeCell ref="GK4:GO4"/>
    <mergeCell ref="GP4:GT4"/>
    <mergeCell ref="EM4:EQ4"/>
    <mergeCell ref="ER4:EV4"/>
    <mergeCell ref="EW4:FA4"/>
    <mergeCell ref="FB4:FF4"/>
    <mergeCell ref="FG4:FK4"/>
    <mergeCell ref="FL4:FP4"/>
    <mergeCell ref="DI4:DM4"/>
    <mergeCell ref="DN4:DR4"/>
    <mergeCell ref="DS4:DW4"/>
    <mergeCell ref="DX4:EB4"/>
    <mergeCell ref="EC4:EG4"/>
    <mergeCell ref="EH4:EL4"/>
    <mergeCell ref="CE4:CI4"/>
    <mergeCell ref="CJ4:CN4"/>
    <mergeCell ref="CO4:CS4"/>
    <mergeCell ref="CT4:CX4"/>
    <mergeCell ref="CY4:DC4"/>
    <mergeCell ref="DD4:DH4"/>
    <mergeCell ref="BA4:BE4"/>
    <mergeCell ref="BF4:BJ4"/>
    <mergeCell ref="BK4:BO4"/>
    <mergeCell ref="BP4:BT4"/>
    <mergeCell ref="BU4:BY4"/>
    <mergeCell ref="BZ4:CD4"/>
    <mergeCell ref="W4:AA4"/>
    <mergeCell ref="AB4:AF4"/>
    <mergeCell ref="AG4:AK4"/>
    <mergeCell ref="AL4:AP4"/>
    <mergeCell ref="AQ4:AU4"/>
    <mergeCell ref="AV4:AZ4"/>
    <mergeCell ref="GZ3:HD3"/>
    <mergeCell ref="HE3:HI3"/>
    <mergeCell ref="HJ3:HN3"/>
    <mergeCell ref="HO3:HS3"/>
    <mergeCell ref="HT3:HX3"/>
    <mergeCell ref="A4:E4"/>
    <mergeCell ref="H4:L4"/>
    <mergeCell ref="M4:Q4"/>
    <mergeCell ref="R4:V4"/>
    <mergeCell ref="FV3:FZ3"/>
    <mergeCell ref="GA3:GE3"/>
    <mergeCell ref="GF3:GJ3"/>
    <mergeCell ref="GK3:GO3"/>
    <mergeCell ref="GP3:GT3"/>
    <mergeCell ref="GU3:GY3"/>
    <mergeCell ref="ER3:EV3"/>
    <mergeCell ref="EW3:FA3"/>
    <mergeCell ref="FB3:FF3"/>
    <mergeCell ref="FG3:FK3"/>
    <mergeCell ref="FL3:FP3"/>
    <mergeCell ref="FQ3:FU3"/>
    <mergeCell ref="DN3:DR3"/>
    <mergeCell ref="DS3:DW3"/>
    <mergeCell ref="DX3:EB3"/>
    <mergeCell ref="EC3:EG3"/>
    <mergeCell ref="EH3:EL3"/>
    <mergeCell ref="EM3:EQ3"/>
    <mergeCell ref="CJ3:CN3"/>
    <mergeCell ref="CO3:CS3"/>
    <mergeCell ref="CT3:CX3"/>
    <mergeCell ref="CY3:DC3"/>
    <mergeCell ref="DD3:DH3"/>
    <mergeCell ref="DI3:DM3"/>
    <mergeCell ref="BF3:BJ3"/>
    <mergeCell ref="BK3:BO3"/>
    <mergeCell ref="BP3:BT3"/>
    <mergeCell ref="BU3:BY3"/>
    <mergeCell ref="BZ3:CD3"/>
    <mergeCell ref="CE3:CI3"/>
    <mergeCell ref="AB3:AF3"/>
    <mergeCell ref="AG3:AK3"/>
    <mergeCell ref="AL3:AP3"/>
    <mergeCell ref="AQ3:AU3"/>
    <mergeCell ref="AV3:AZ3"/>
    <mergeCell ref="BA3:BE3"/>
    <mergeCell ref="A3:E3"/>
    <mergeCell ref="H3:L3"/>
    <mergeCell ref="M3:Q3"/>
    <mergeCell ref="R3:V3"/>
    <mergeCell ref="W3:AA3"/>
    <mergeCell ref="GU2:GY2"/>
    <mergeCell ref="GZ2:HD2"/>
    <mergeCell ref="HE2:HI2"/>
    <mergeCell ref="HJ2:HN2"/>
    <mergeCell ref="HO2:HS2"/>
    <mergeCell ref="HT2:HX2"/>
    <mergeCell ref="FQ2:FU2"/>
    <mergeCell ref="FV2:FZ2"/>
    <mergeCell ref="GA2:GE2"/>
    <mergeCell ref="GF2:GJ2"/>
    <mergeCell ref="GK2:GO2"/>
    <mergeCell ref="GP2:GT2"/>
    <mergeCell ref="EM2:EQ2"/>
    <mergeCell ref="ER2:EV2"/>
    <mergeCell ref="EW2:FA2"/>
    <mergeCell ref="FB2:FF2"/>
    <mergeCell ref="FG2:FK2"/>
    <mergeCell ref="FL2:FP2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  <mergeCell ref="DD2:DH2"/>
    <mergeCell ref="BA2:BE2"/>
    <mergeCell ref="BF2:BJ2"/>
    <mergeCell ref="BK2:BO2"/>
    <mergeCell ref="BP2:BT2"/>
    <mergeCell ref="BU2:BY2"/>
    <mergeCell ref="BZ2:CD2"/>
    <mergeCell ref="W2:AA2"/>
    <mergeCell ref="AB2:AF2"/>
    <mergeCell ref="AG2:AK2"/>
    <mergeCell ref="AL2:AP2"/>
    <mergeCell ref="AQ2:AU2"/>
    <mergeCell ref="AV2:AZ2"/>
    <mergeCell ref="A1:E1"/>
    <mergeCell ref="A2:E2"/>
    <mergeCell ref="H2:L2"/>
    <mergeCell ref="M2:Q2"/>
    <mergeCell ref="R2:V2"/>
  </mergeCells>
  <printOptions horizontalCentered="1"/>
  <pageMargins left="0.19685039370078741" right="0.19685039370078741" top="0.39370078740157483" bottom="0.47244094488188981" header="0" footer="0.19685039370078741"/>
  <pageSetup fitToWidth="0" orientation="portrait" errors="NA" r:id="rId1"/>
  <headerFooter alignWithMargins="0">
    <oddFooter xml:space="preserve">&amp;C
</oddFooter>
  </headerFooter>
  <rowBreaks count="8" manualBreakCount="8">
    <brk id="20" max="16383" man="1"/>
    <brk id="63" max="16383" man="1"/>
    <brk id="77" max="16383" man="1"/>
    <brk id="91" max="16383" man="1"/>
    <brk id="113" max="16383" man="1"/>
    <brk id="147" max="4" man="1"/>
    <brk id="187" max="16383" man="1"/>
    <brk id="20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F31"/>
  <sheetViews>
    <sheetView showGridLines="0" workbookViewId="0">
      <selection activeCell="A28" sqref="A28"/>
    </sheetView>
  </sheetViews>
  <sheetFormatPr baseColWidth="10" defaultRowHeight="12.75"/>
  <cols>
    <col min="1" max="1" width="27.85546875" style="758" customWidth="1"/>
    <col min="2" max="2" width="19.140625" style="718" customWidth="1"/>
    <col min="3" max="3" width="20.7109375" style="718" customWidth="1"/>
    <col min="4" max="4" width="20.85546875" style="718" customWidth="1"/>
    <col min="5" max="5" width="12.7109375" style="718" bestFit="1" customWidth="1"/>
    <col min="6" max="6" width="14.85546875" style="718" customWidth="1"/>
    <col min="7" max="16384" width="11.42578125" style="718"/>
  </cols>
  <sheetData>
    <row r="1" spans="1:6">
      <c r="A1" s="717"/>
      <c r="B1" s="717"/>
      <c r="C1" s="717"/>
      <c r="D1" s="717"/>
    </row>
    <row r="2" spans="1:6">
      <c r="A2" s="717" t="s">
        <v>452</v>
      </c>
      <c r="B2" s="717"/>
      <c r="C2" s="717"/>
      <c r="D2" s="717"/>
    </row>
    <row r="3" spans="1:6">
      <c r="A3" s="719" t="s">
        <v>453</v>
      </c>
      <c r="B3" s="719"/>
      <c r="C3" s="719"/>
      <c r="D3" s="719"/>
    </row>
    <row r="4" spans="1:6">
      <c r="A4" s="720" t="s">
        <v>2</v>
      </c>
      <c r="B4" s="720"/>
      <c r="C4" s="720"/>
      <c r="D4" s="720"/>
    </row>
    <row r="5" spans="1:6">
      <c r="A5" s="721"/>
      <c r="B5" s="722"/>
      <c r="C5" s="722"/>
      <c r="D5" s="722"/>
    </row>
    <row r="6" spans="1:6" s="725" customFormat="1">
      <c r="A6" s="14" t="s">
        <v>3</v>
      </c>
      <c r="B6" s="723" t="s">
        <v>7</v>
      </c>
      <c r="C6" s="724"/>
      <c r="D6" s="14" t="s">
        <v>454</v>
      </c>
    </row>
    <row r="7" spans="1:6" s="725" customFormat="1" ht="15.75" customHeight="1">
      <c r="A7" s="726"/>
      <c r="B7" s="727"/>
      <c r="C7" s="728"/>
      <c r="D7" s="301"/>
    </row>
    <row r="8" spans="1:6" s="725" customFormat="1">
      <c r="A8" s="729"/>
      <c r="B8" s="730" t="s">
        <v>240</v>
      </c>
      <c r="C8" s="731" t="s">
        <v>265</v>
      </c>
      <c r="D8" s="731" t="s">
        <v>11</v>
      </c>
    </row>
    <row r="9" spans="1:6">
      <c r="A9" s="732" t="s">
        <v>14</v>
      </c>
      <c r="B9" s="733">
        <f>B11+B12+B14+B17+B18+B23+B24+B25</f>
        <v>34468069998</v>
      </c>
      <c r="C9" s="733">
        <f>C11+C12+C14+C17+C18+C23+C24+C25</f>
        <v>5927459448</v>
      </c>
      <c r="D9" s="734">
        <f>C9-B9</f>
        <v>-28540610550</v>
      </c>
      <c r="E9" s="735"/>
    </row>
    <row r="10" spans="1:6">
      <c r="A10" s="736"/>
      <c r="B10" s="737"/>
      <c r="C10" s="737"/>
      <c r="D10" s="738"/>
    </row>
    <row r="11" spans="1:6">
      <c r="A11" s="736" t="s">
        <v>455</v>
      </c>
      <c r="B11" s="739">
        <v>20177897713</v>
      </c>
      <c r="C11" s="739">
        <v>2695810582</v>
      </c>
      <c r="D11" s="740">
        <f t="shared" ref="D11:D12" si="0">C11-B11</f>
        <v>-17482087131</v>
      </c>
      <c r="F11" s="741"/>
    </row>
    <row r="12" spans="1:6">
      <c r="A12" s="736" t="s">
        <v>456</v>
      </c>
      <c r="B12" s="739">
        <v>3570251541</v>
      </c>
      <c r="C12" s="739">
        <v>791269459</v>
      </c>
      <c r="D12" s="740">
        <f t="shared" si="0"/>
        <v>-2778982082</v>
      </c>
      <c r="F12" s="741"/>
    </row>
    <row r="13" spans="1:6">
      <c r="A13" s="736"/>
      <c r="B13" s="739"/>
      <c r="C13" s="739"/>
      <c r="D13" s="740"/>
      <c r="F13" s="741"/>
    </row>
    <row r="14" spans="1:6">
      <c r="A14" s="742" t="s">
        <v>457</v>
      </c>
      <c r="B14" s="743">
        <f>B15+B16</f>
        <v>6018652702</v>
      </c>
      <c r="C14" s="743">
        <f>C15+C16</f>
        <v>1716046852</v>
      </c>
      <c r="D14" s="744">
        <f>C14-B14</f>
        <v>-4302605850</v>
      </c>
      <c r="E14" s="735"/>
      <c r="F14" s="741"/>
    </row>
    <row r="15" spans="1:6">
      <c r="A15" s="736" t="s">
        <v>458</v>
      </c>
      <c r="B15" s="745">
        <v>5289104620</v>
      </c>
      <c r="C15" s="739">
        <v>1584860304</v>
      </c>
      <c r="D15" s="740">
        <f t="shared" ref="D15:D17" si="1">C15-B15</f>
        <v>-3704244316</v>
      </c>
      <c r="F15" s="741"/>
    </row>
    <row r="16" spans="1:6">
      <c r="A16" s="736" t="s">
        <v>459</v>
      </c>
      <c r="B16" s="745">
        <v>729548082</v>
      </c>
      <c r="C16" s="739">
        <v>131186548</v>
      </c>
      <c r="D16" s="740">
        <f t="shared" si="1"/>
        <v>-598361534</v>
      </c>
      <c r="F16" s="741"/>
    </row>
    <row r="17" spans="1:6" s="748" customFormat="1" ht="34.5">
      <c r="A17" s="736" t="s">
        <v>460</v>
      </c>
      <c r="B17" s="746">
        <v>2045535874</v>
      </c>
      <c r="C17" s="747">
        <v>340021700</v>
      </c>
      <c r="D17" s="740">
        <f t="shared" si="1"/>
        <v>-1705514174</v>
      </c>
      <c r="E17" s="718"/>
      <c r="F17" s="741"/>
    </row>
    <row r="18" spans="1:6" s="748" customFormat="1" ht="15">
      <c r="A18" s="742" t="s">
        <v>461</v>
      </c>
      <c r="B18" s="743">
        <f>B19+B20+B21+B22</f>
        <v>925429987</v>
      </c>
      <c r="C18" s="743">
        <f>C19+C20+C21+C22</f>
        <v>20114251</v>
      </c>
      <c r="D18" s="744">
        <f>C18-B18</f>
        <v>-905315736</v>
      </c>
      <c r="E18" s="718"/>
      <c r="F18" s="741"/>
    </row>
    <row r="19" spans="1:6" s="748" customFormat="1" ht="15">
      <c r="A19" s="736" t="s">
        <v>462</v>
      </c>
      <c r="B19" s="739">
        <v>566573245</v>
      </c>
      <c r="C19" s="739"/>
      <c r="D19" s="740"/>
      <c r="E19" s="718"/>
      <c r="F19" s="741"/>
    </row>
    <row r="20" spans="1:6" s="748" customFormat="1" ht="15">
      <c r="A20" s="736" t="s">
        <v>463</v>
      </c>
      <c r="B20" s="739">
        <v>317041447</v>
      </c>
      <c r="C20" s="739">
        <v>17844400</v>
      </c>
      <c r="D20" s="740">
        <f t="shared" ref="D20:D21" si="2">C20-B20</f>
        <v>-299197047</v>
      </c>
      <c r="E20" s="718"/>
      <c r="F20" s="741"/>
    </row>
    <row r="21" spans="1:6" s="748" customFormat="1" ht="15">
      <c r="A21" s="736" t="s">
        <v>464</v>
      </c>
      <c r="B21" s="737">
        <v>25488615</v>
      </c>
      <c r="C21" s="739">
        <v>2269851</v>
      </c>
      <c r="D21" s="740">
        <f t="shared" si="2"/>
        <v>-23218764</v>
      </c>
      <c r="E21" s="718"/>
      <c r="F21" s="741"/>
    </row>
    <row r="22" spans="1:6" s="748" customFormat="1" ht="15">
      <c r="A22" s="736" t="s">
        <v>465</v>
      </c>
      <c r="B22" s="737">
        <v>16326680</v>
      </c>
      <c r="C22" s="739"/>
      <c r="D22" s="740"/>
      <c r="E22" s="718"/>
      <c r="F22" s="741"/>
    </row>
    <row r="23" spans="1:6" s="748" customFormat="1" ht="15">
      <c r="A23" s="736" t="s">
        <v>466</v>
      </c>
      <c r="B23" s="737">
        <v>127866611</v>
      </c>
      <c r="C23" s="739">
        <v>29416953</v>
      </c>
      <c r="D23" s="740">
        <f t="shared" ref="D23:D25" si="3">C23-B23</f>
        <v>-98449658</v>
      </c>
      <c r="E23" s="718"/>
    </row>
    <row r="24" spans="1:6" s="748" customFormat="1" ht="23.25">
      <c r="A24" s="736" t="s">
        <v>467</v>
      </c>
      <c r="B24" s="749">
        <v>266618548</v>
      </c>
      <c r="C24" s="747">
        <v>90017104</v>
      </c>
      <c r="D24" s="740">
        <f t="shared" si="3"/>
        <v>-176601444</v>
      </c>
      <c r="E24" s="718"/>
    </row>
    <row r="25" spans="1:6" s="748" customFormat="1" ht="30" customHeight="1">
      <c r="A25" s="736" t="s">
        <v>468</v>
      </c>
      <c r="B25" s="749">
        <v>1335817022</v>
      </c>
      <c r="C25" s="747">
        <v>244762547</v>
      </c>
      <c r="D25" s="740">
        <f t="shared" si="3"/>
        <v>-1091054475</v>
      </c>
      <c r="E25" s="718"/>
    </row>
    <row r="26" spans="1:6" s="748" customFormat="1" ht="9.75" customHeight="1">
      <c r="A26" s="750"/>
      <c r="B26" s="751"/>
      <c r="C26" s="751"/>
      <c r="D26" s="752"/>
      <c r="E26" s="718"/>
    </row>
    <row r="27" spans="1:6" s="748" customFormat="1" ht="15">
      <c r="A27" s="753"/>
      <c r="B27" s="753"/>
      <c r="C27" s="753"/>
      <c r="D27" s="753"/>
      <c r="E27" s="718"/>
    </row>
    <row r="28" spans="1:6" s="748" customFormat="1" ht="15">
      <c r="A28" s="754"/>
      <c r="B28" s="755"/>
      <c r="C28" s="755"/>
      <c r="D28" s="755"/>
      <c r="E28" s="718"/>
    </row>
    <row r="31" spans="1:6">
      <c r="A31" s="756"/>
      <c r="B31" s="757"/>
      <c r="C31" s="757"/>
      <c r="D31" s="757"/>
    </row>
  </sheetData>
  <mergeCells count="7">
    <mergeCell ref="A1:D1"/>
    <mergeCell ref="A2:D2"/>
    <mergeCell ref="A3:D3"/>
    <mergeCell ref="A4:D4"/>
    <mergeCell ref="A6:A8"/>
    <mergeCell ref="B6:C7"/>
    <mergeCell ref="D6:D7"/>
  </mergeCells>
  <pageMargins left="0.75" right="0.4" top="1" bottom="1" header="0" footer="0"/>
  <pageSetup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B1:M33"/>
  <sheetViews>
    <sheetView showGridLines="0" zoomScale="50" zoomScaleNormal="50" workbookViewId="0">
      <selection activeCell="E39" sqref="E39"/>
    </sheetView>
  </sheetViews>
  <sheetFormatPr baseColWidth="10" defaultColWidth="11.5703125" defaultRowHeight="15.75"/>
  <cols>
    <col min="1" max="1" width="8.140625" style="760" customWidth="1"/>
    <col min="2" max="2" width="3.28515625" style="760" customWidth="1"/>
    <col min="3" max="3" width="24.28515625" style="821" hidden="1" customWidth="1"/>
    <col min="4" max="4" width="24.28515625" style="821" customWidth="1"/>
    <col min="5" max="5" width="18.28515625" style="821" customWidth="1"/>
    <col min="6" max="6" width="19.140625" style="821" customWidth="1"/>
    <col min="7" max="7" width="13.7109375" style="821" customWidth="1"/>
    <col min="8" max="8" width="8.5703125" style="821" customWidth="1"/>
    <col min="9" max="9" width="13.85546875" style="821" customWidth="1"/>
    <col min="10" max="10" width="10" style="821" customWidth="1"/>
    <col min="11" max="11" width="14.5703125" style="821" customWidth="1"/>
    <col min="12" max="12" width="18.7109375" style="821" customWidth="1"/>
    <col min="13" max="13" width="17.140625" style="823" customWidth="1"/>
    <col min="14" max="14" width="2" style="760" customWidth="1"/>
    <col min="15" max="16384" width="11.5703125" style="760"/>
  </cols>
  <sheetData>
    <row r="1" spans="2:13" ht="22.15" customHeight="1">
      <c r="B1" s="759" t="s">
        <v>469</v>
      </c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</row>
    <row r="2" spans="2:13" ht="16.5" thickBot="1">
      <c r="B2" s="761" t="s">
        <v>470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</row>
    <row r="3" spans="2:13" ht="6.6" customHeight="1">
      <c r="B3" s="762"/>
      <c r="C3" s="762"/>
      <c r="D3" s="762"/>
      <c r="E3" s="762"/>
      <c r="F3" s="762"/>
      <c r="G3" s="762"/>
      <c r="H3" s="762"/>
      <c r="I3" s="762"/>
      <c r="J3" s="762"/>
      <c r="K3" s="762"/>
      <c r="L3" s="762"/>
      <c r="M3" s="762"/>
    </row>
    <row r="4" spans="2:13" ht="40.15" customHeight="1">
      <c r="B4" s="763"/>
      <c r="C4" s="763" t="s">
        <v>471</v>
      </c>
      <c r="D4" s="764" t="s">
        <v>472</v>
      </c>
      <c r="E4" s="764" t="s">
        <v>473</v>
      </c>
      <c r="F4" s="764" t="s">
        <v>474</v>
      </c>
      <c r="G4" s="764" t="s">
        <v>475</v>
      </c>
      <c r="H4" s="764" t="s">
        <v>476</v>
      </c>
      <c r="I4" s="764" t="s">
        <v>477</v>
      </c>
      <c r="J4" s="764" t="s">
        <v>478</v>
      </c>
      <c r="K4" s="764" t="s">
        <v>479</v>
      </c>
      <c r="L4" s="764" t="s">
        <v>480</v>
      </c>
      <c r="M4" s="764" t="s">
        <v>481</v>
      </c>
    </row>
    <row r="5" spans="2:13" ht="6" customHeight="1" thickBot="1">
      <c r="B5" s="765"/>
      <c r="C5" s="765"/>
      <c r="D5" s="766"/>
      <c r="E5" s="766"/>
      <c r="F5" s="766"/>
      <c r="G5" s="766"/>
      <c r="H5" s="766"/>
      <c r="I5" s="766"/>
      <c r="J5" s="766"/>
      <c r="K5" s="767"/>
      <c r="L5" s="766"/>
      <c r="M5" s="766"/>
    </row>
    <row r="6" spans="2:13" ht="27.6" customHeight="1" thickBot="1">
      <c r="B6" s="768"/>
      <c r="C6" s="768"/>
      <c r="D6" s="769" t="s">
        <v>482</v>
      </c>
      <c r="E6" s="769"/>
      <c r="F6" s="770">
        <f>SUM(F7:F16)</f>
        <v>7564366754.8299999</v>
      </c>
      <c r="G6" s="771"/>
      <c r="H6" s="771"/>
      <c r="I6" s="771"/>
      <c r="J6" s="771"/>
      <c r="K6" s="771"/>
      <c r="L6" s="772"/>
      <c r="M6" s="772"/>
    </row>
    <row r="7" spans="2:13" ht="36.6" customHeight="1">
      <c r="B7" s="773">
        <v>1</v>
      </c>
      <c r="C7" s="774" t="s">
        <v>483</v>
      </c>
      <c r="D7" s="775" t="s">
        <v>484</v>
      </c>
      <c r="E7" s="776">
        <v>1940000000</v>
      </c>
      <c r="F7" s="776">
        <v>1627497300</v>
      </c>
      <c r="G7" s="777" t="s">
        <v>485</v>
      </c>
      <c r="H7" s="778">
        <v>1.35</v>
      </c>
      <c r="I7" s="779">
        <v>40893</v>
      </c>
      <c r="J7" s="780">
        <v>180</v>
      </c>
      <c r="K7" s="779">
        <v>46357</v>
      </c>
      <c r="L7" s="781" t="s">
        <v>170</v>
      </c>
      <c r="M7" s="781" t="s">
        <v>486</v>
      </c>
    </row>
    <row r="8" spans="2:13" ht="36" customHeight="1">
      <c r="B8" s="773">
        <v>2</v>
      </c>
      <c r="C8" s="774" t="s">
        <v>483</v>
      </c>
      <c r="D8" s="775" t="s">
        <v>487</v>
      </c>
      <c r="E8" s="782">
        <v>1200000000</v>
      </c>
      <c r="F8" s="782">
        <v>1138079409.3299999</v>
      </c>
      <c r="G8" s="783">
        <v>0.09</v>
      </c>
      <c r="H8" s="784"/>
      <c r="I8" s="779">
        <v>41631</v>
      </c>
      <c r="J8" s="780">
        <v>179</v>
      </c>
      <c r="K8" s="779">
        <v>47092</v>
      </c>
      <c r="L8" s="781" t="s">
        <v>488</v>
      </c>
      <c r="M8" s="781" t="s">
        <v>486</v>
      </c>
    </row>
    <row r="9" spans="2:13" ht="25.15" customHeight="1">
      <c r="B9" s="773">
        <v>3</v>
      </c>
      <c r="C9" s="774" t="s">
        <v>489</v>
      </c>
      <c r="D9" s="775" t="s">
        <v>490</v>
      </c>
      <c r="E9" s="782">
        <v>150000000</v>
      </c>
      <c r="F9" s="782">
        <v>33139935.920000002</v>
      </c>
      <c r="G9" s="785">
        <v>6.6000000000000003E-2</v>
      </c>
      <c r="H9" s="778"/>
      <c r="I9" s="779">
        <v>41242</v>
      </c>
      <c r="J9" s="780">
        <v>48</v>
      </c>
      <c r="K9" s="779">
        <v>42704</v>
      </c>
      <c r="L9" s="781" t="s">
        <v>491</v>
      </c>
      <c r="M9" s="781"/>
    </row>
    <row r="10" spans="2:13" ht="25.15" customHeight="1">
      <c r="B10" s="773">
        <v>4</v>
      </c>
      <c r="C10" s="774" t="s">
        <v>489</v>
      </c>
      <c r="D10" s="775" t="s">
        <v>490</v>
      </c>
      <c r="E10" s="782">
        <v>1392000000</v>
      </c>
      <c r="F10" s="782">
        <v>1286090340.3199999</v>
      </c>
      <c r="G10" s="785">
        <v>6.88E-2</v>
      </c>
      <c r="H10" s="778">
        <v>0.95</v>
      </c>
      <c r="I10" s="779">
        <v>41626</v>
      </c>
      <c r="J10" s="780">
        <v>179</v>
      </c>
      <c r="K10" s="779">
        <v>47061</v>
      </c>
      <c r="L10" s="781" t="s">
        <v>492</v>
      </c>
      <c r="M10" s="786" t="s">
        <v>493</v>
      </c>
    </row>
    <row r="11" spans="2:13" ht="25.15" customHeight="1">
      <c r="B11" s="773">
        <v>5</v>
      </c>
      <c r="C11" s="774" t="s">
        <v>489</v>
      </c>
      <c r="D11" s="775" t="s">
        <v>494</v>
      </c>
      <c r="E11" s="782">
        <v>752805612.47000003</v>
      </c>
      <c r="F11" s="782">
        <v>0</v>
      </c>
      <c r="G11" s="785" t="s">
        <v>495</v>
      </c>
      <c r="H11" s="778"/>
      <c r="I11" s="779">
        <v>41865</v>
      </c>
      <c r="J11" s="780">
        <v>204</v>
      </c>
      <c r="K11" s="779">
        <v>48014</v>
      </c>
      <c r="L11" s="781" t="s">
        <v>496</v>
      </c>
      <c r="M11" s="781"/>
    </row>
    <row r="12" spans="2:13" ht="25.15" customHeight="1">
      <c r="B12" s="773">
        <v>6</v>
      </c>
      <c r="C12" s="774" t="s">
        <v>489</v>
      </c>
      <c r="D12" s="775" t="s">
        <v>497</v>
      </c>
      <c r="E12" s="782">
        <v>100000000</v>
      </c>
      <c r="F12" s="782">
        <v>23441009.129999999</v>
      </c>
      <c r="G12" s="777" t="s">
        <v>498</v>
      </c>
      <c r="H12" s="778">
        <v>2.7</v>
      </c>
      <c r="I12" s="779">
        <v>41256</v>
      </c>
      <c r="J12" s="780">
        <v>46</v>
      </c>
      <c r="K12" s="779">
        <v>42674</v>
      </c>
      <c r="L12" s="781" t="s">
        <v>499</v>
      </c>
      <c r="M12" s="781"/>
    </row>
    <row r="13" spans="2:13" ht="25.15" customHeight="1">
      <c r="B13" s="773">
        <v>7</v>
      </c>
      <c r="C13" s="774" t="s">
        <v>489</v>
      </c>
      <c r="D13" s="775" t="s">
        <v>500</v>
      </c>
      <c r="E13" s="782">
        <v>200000000</v>
      </c>
      <c r="F13" s="782">
        <v>56118760.130000003</v>
      </c>
      <c r="G13" s="777" t="s">
        <v>498</v>
      </c>
      <c r="H13" s="778">
        <v>2.7</v>
      </c>
      <c r="I13" s="779">
        <v>41376</v>
      </c>
      <c r="J13" s="780">
        <v>32</v>
      </c>
      <c r="K13" s="779">
        <v>42704</v>
      </c>
      <c r="L13" s="781" t="s">
        <v>501</v>
      </c>
      <c r="M13" s="781"/>
    </row>
    <row r="14" spans="2:13" ht="25.15" customHeight="1">
      <c r="B14" s="773">
        <v>8</v>
      </c>
      <c r="C14" s="774"/>
      <c r="D14" s="775" t="s">
        <v>502</v>
      </c>
      <c r="E14" s="782">
        <v>1000000000</v>
      </c>
      <c r="F14" s="782">
        <v>1000000000</v>
      </c>
      <c r="G14" s="777" t="s">
        <v>498</v>
      </c>
      <c r="H14" s="778">
        <v>1.08</v>
      </c>
      <c r="I14" s="779">
        <v>42173</v>
      </c>
      <c r="J14" s="780">
        <v>240</v>
      </c>
      <c r="K14" s="779">
        <v>47664</v>
      </c>
      <c r="L14" s="781" t="s">
        <v>496</v>
      </c>
      <c r="M14" s="786" t="s">
        <v>503</v>
      </c>
    </row>
    <row r="15" spans="2:13" ht="25.15" customHeight="1">
      <c r="B15" s="773">
        <v>9</v>
      </c>
      <c r="C15" s="774" t="s">
        <v>489</v>
      </c>
      <c r="D15" s="775" t="s">
        <v>504</v>
      </c>
      <c r="E15" s="782">
        <v>2400000000</v>
      </c>
      <c r="F15" s="782">
        <v>2400000000</v>
      </c>
      <c r="G15" s="785" t="s">
        <v>498</v>
      </c>
      <c r="H15" s="778">
        <v>0.64</v>
      </c>
      <c r="I15" s="779">
        <v>42299</v>
      </c>
      <c r="J15" s="780">
        <v>180</v>
      </c>
      <c r="K15" s="787">
        <v>47812</v>
      </c>
      <c r="L15" s="781" t="s">
        <v>505</v>
      </c>
      <c r="M15" s="781"/>
    </row>
    <row r="16" spans="2:13" ht="9" customHeight="1" thickBot="1">
      <c r="B16" s="788"/>
      <c r="C16" s="789"/>
      <c r="D16" s="790"/>
      <c r="E16" s="791"/>
      <c r="F16" s="791"/>
      <c r="G16" s="792"/>
      <c r="H16" s="793"/>
      <c r="I16" s="794"/>
      <c r="J16" s="795"/>
      <c r="K16" s="796"/>
      <c r="L16" s="797"/>
      <c r="M16" s="797"/>
    </row>
    <row r="17" spans="2:13" ht="28.15" customHeight="1" thickBot="1">
      <c r="B17" s="798"/>
      <c r="C17" s="798"/>
      <c r="D17" s="769" t="s">
        <v>506</v>
      </c>
      <c r="E17" s="769"/>
      <c r="F17" s="770">
        <f>SUM(F18:F23)</f>
        <v>3365916182</v>
      </c>
      <c r="G17" s="771"/>
      <c r="H17" s="771"/>
      <c r="I17" s="771"/>
      <c r="J17" s="771"/>
      <c r="K17" s="771"/>
      <c r="L17" s="772"/>
      <c r="M17" s="772"/>
    </row>
    <row r="18" spans="2:13" s="800" customFormat="1" ht="25.15" customHeight="1">
      <c r="B18" s="788">
        <v>1</v>
      </c>
      <c r="C18" s="789" t="s">
        <v>483</v>
      </c>
      <c r="D18" s="790" t="s">
        <v>507</v>
      </c>
      <c r="E18" s="799">
        <v>2082453349.8199999</v>
      </c>
      <c r="F18" s="799">
        <v>2031791335</v>
      </c>
      <c r="G18" s="793" t="s">
        <v>508</v>
      </c>
      <c r="H18" s="793">
        <v>0.68</v>
      </c>
      <c r="I18" s="794">
        <v>40709</v>
      </c>
      <c r="J18" s="795">
        <v>240</v>
      </c>
      <c r="K18" s="794">
        <v>48062</v>
      </c>
      <c r="L18" s="797" t="s">
        <v>501</v>
      </c>
      <c r="M18" s="797" t="s">
        <v>509</v>
      </c>
    </row>
    <row r="19" spans="2:13" s="800" customFormat="1" ht="25.15" customHeight="1">
      <c r="B19" s="788">
        <v>2</v>
      </c>
      <c r="C19" s="789"/>
      <c r="D19" s="790" t="s">
        <v>510</v>
      </c>
      <c r="E19" s="799">
        <v>583918166</v>
      </c>
      <c r="F19" s="799">
        <v>562951130</v>
      </c>
      <c r="G19" s="793" t="s">
        <v>511</v>
      </c>
      <c r="H19" s="793">
        <v>1.1399999999999999</v>
      </c>
      <c r="I19" s="794">
        <v>41116</v>
      </c>
      <c r="J19" s="795">
        <v>240</v>
      </c>
      <c r="K19" s="794">
        <v>48492</v>
      </c>
      <c r="L19" s="797" t="s">
        <v>501</v>
      </c>
      <c r="M19" s="797"/>
    </row>
    <row r="20" spans="2:13" s="800" customFormat="1" ht="25.15" customHeight="1">
      <c r="B20" s="788">
        <v>3</v>
      </c>
      <c r="C20" s="789"/>
      <c r="D20" s="790" t="s">
        <v>512</v>
      </c>
      <c r="E20" s="799">
        <v>316000000</v>
      </c>
      <c r="F20" s="799">
        <v>260526230</v>
      </c>
      <c r="G20" s="793" t="s">
        <v>513</v>
      </c>
      <c r="H20" s="793">
        <v>0.93</v>
      </c>
      <c r="I20" s="794">
        <v>41131</v>
      </c>
      <c r="J20" s="795">
        <v>240</v>
      </c>
      <c r="K20" s="794">
        <v>48547</v>
      </c>
      <c r="L20" s="797" t="s">
        <v>501</v>
      </c>
      <c r="M20" s="797"/>
    </row>
    <row r="21" spans="2:13" s="800" customFormat="1" ht="25.15" customHeight="1">
      <c r="B21" s="788">
        <v>4</v>
      </c>
      <c r="C21" s="789"/>
      <c r="D21" s="790" t="s">
        <v>514</v>
      </c>
      <c r="E21" s="791">
        <v>300000000</v>
      </c>
      <c r="F21" s="791">
        <v>210927487</v>
      </c>
      <c r="G21" s="793" t="s">
        <v>515</v>
      </c>
      <c r="H21" s="793">
        <v>0.9</v>
      </c>
      <c r="I21" s="794">
        <v>41606</v>
      </c>
      <c r="J21" s="795">
        <v>240</v>
      </c>
      <c r="K21" s="794">
        <v>49048</v>
      </c>
      <c r="L21" s="797" t="s">
        <v>501</v>
      </c>
      <c r="M21" s="797"/>
    </row>
    <row r="22" spans="2:13" s="800" customFormat="1" ht="25.15" customHeight="1">
      <c r="B22" s="801">
        <v>5</v>
      </c>
      <c r="C22" s="789" t="s">
        <v>483</v>
      </c>
      <c r="D22" s="790" t="s">
        <v>516</v>
      </c>
      <c r="E22" s="791">
        <v>405456000</v>
      </c>
      <c r="F22" s="791">
        <v>299720000</v>
      </c>
      <c r="G22" s="793" t="s">
        <v>517</v>
      </c>
      <c r="H22" s="793">
        <v>1.08</v>
      </c>
      <c r="I22" s="794">
        <v>42146</v>
      </c>
      <c r="J22" s="795">
        <v>240</v>
      </c>
      <c r="K22" s="794">
        <v>49608</v>
      </c>
      <c r="L22" s="797" t="s">
        <v>496</v>
      </c>
      <c r="M22" s="797"/>
    </row>
    <row r="23" spans="2:13" s="800" customFormat="1" ht="7.9" customHeight="1" thickBot="1">
      <c r="B23" s="802"/>
      <c r="C23" s="803"/>
      <c r="D23" s="804"/>
      <c r="E23" s="805"/>
      <c r="F23" s="805"/>
      <c r="G23" s="806"/>
      <c r="H23" s="806"/>
      <c r="I23" s="807"/>
      <c r="J23" s="808"/>
      <c r="K23" s="807"/>
      <c r="L23" s="809"/>
      <c r="M23" s="809"/>
    </row>
    <row r="24" spans="2:13" ht="27.6" customHeight="1" thickBot="1">
      <c r="B24" s="798"/>
      <c r="C24" s="798"/>
      <c r="D24" s="769" t="s">
        <v>518</v>
      </c>
      <c r="E24" s="769"/>
      <c r="F24" s="770">
        <f>SUM(F25:F28)</f>
        <v>1527500000</v>
      </c>
      <c r="G24" s="771"/>
      <c r="H24" s="771"/>
      <c r="I24" s="771"/>
      <c r="J24" s="771"/>
      <c r="K24" s="771"/>
      <c r="L24" s="772"/>
      <c r="M24" s="772"/>
    </row>
    <row r="25" spans="2:13" s="800" customFormat="1" ht="25.15" customHeight="1">
      <c r="B25" s="788">
        <v>1</v>
      </c>
      <c r="C25" s="789"/>
      <c r="D25" s="790" t="s">
        <v>519</v>
      </c>
      <c r="E25" s="791">
        <v>1137500000</v>
      </c>
      <c r="F25" s="791">
        <v>812500000</v>
      </c>
      <c r="G25" s="793" t="s">
        <v>498</v>
      </c>
      <c r="H25" s="793">
        <v>1.5</v>
      </c>
      <c r="I25" s="794">
        <v>42391</v>
      </c>
      <c r="J25" s="795">
        <v>7</v>
      </c>
      <c r="K25" s="794">
        <v>42613</v>
      </c>
      <c r="L25" s="797" t="s">
        <v>520</v>
      </c>
      <c r="M25" s="797"/>
    </row>
    <row r="26" spans="2:13" s="800" customFormat="1" ht="25.15" customHeight="1">
      <c r="B26" s="788">
        <v>2</v>
      </c>
      <c r="C26" s="789"/>
      <c r="D26" s="790" t="s">
        <v>521</v>
      </c>
      <c r="E26" s="791">
        <v>625000000</v>
      </c>
      <c r="F26" s="791">
        <v>315000000</v>
      </c>
      <c r="G26" s="793" t="s">
        <v>498</v>
      </c>
      <c r="H26" s="793">
        <v>1.3</v>
      </c>
      <c r="I26" s="794">
        <v>41659</v>
      </c>
      <c r="J26" s="795">
        <v>11</v>
      </c>
      <c r="K26" s="794">
        <v>42004</v>
      </c>
      <c r="L26" s="797" t="s">
        <v>520</v>
      </c>
      <c r="M26" s="797"/>
    </row>
    <row r="27" spans="2:13" s="800" customFormat="1" ht="25.15" customHeight="1">
      <c r="B27" s="788">
        <v>3</v>
      </c>
      <c r="C27" s="789" t="s">
        <v>483</v>
      </c>
      <c r="D27" s="790" t="s">
        <v>522</v>
      </c>
      <c r="E27" s="791">
        <v>400000000</v>
      </c>
      <c r="F27" s="791">
        <v>400000000</v>
      </c>
      <c r="G27" s="793" t="s">
        <v>498</v>
      </c>
      <c r="H27" s="793">
        <v>1.3</v>
      </c>
      <c r="I27" s="794">
        <v>42356</v>
      </c>
      <c r="J27" s="795">
        <v>3</v>
      </c>
      <c r="K27" s="794">
        <v>42446</v>
      </c>
      <c r="L27" s="797" t="s">
        <v>520</v>
      </c>
      <c r="M27" s="797"/>
    </row>
    <row r="28" spans="2:13" s="800" customFormat="1" ht="7.9" customHeight="1" thickBot="1">
      <c r="B28" s="810"/>
      <c r="C28" s="811"/>
      <c r="D28" s="812"/>
      <c r="E28" s="813"/>
      <c r="F28" s="813"/>
      <c r="G28" s="814"/>
      <c r="H28" s="814"/>
      <c r="I28" s="815"/>
      <c r="J28" s="816"/>
      <c r="K28" s="815"/>
      <c r="L28" s="817"/>
      <c r="M28" s="817"/>
    </row>
    <row r="29" spans="2:13" ht="6" customHeight="1">
      <c r="C29" s="818"/>
      <c r="D29" s="819"/>
      <c r="E29" s="819"/>
      <c r="F29" s="819"/>
      <c r="G29" s="819"/>
      <c r="H29" s="819"/>
      <c r="I29" s="819"/>
      <c r="J29" s="819"/>
      <c r="K29" s="819"/>
      <c r="L29" s="819"/>
      <c r="M29" s="819"/>
    </row>
    <row r="30" spans="2:13" ht="13.9" customHeight="1">
      <c r="B30" s="820" t="s">
        <v>523</v>
      </c>
      <c r="E30" s="822"/>
    </row>
    <row r="31" spans="2:13" ht="30" customHeight="1">
      <c r="B31" s="824" t="s">
        <v>524</v>
      </c>
      <c r="C31" s="824"/>
      <c r="D31" s="824"/>
      <c r="E31" s="824"/>
      <c r="F31" s="824"/>
      <c r="G31" s="824"/>
      <c r="H31" s="824"/>
      <c r="I31" s="824"/>
      <c r="J31" s="824"/>
      <c r="K31" s="824"/>
      <c r="L31" s="824"/>
      <c r="M31" s="824"/>
    </row>
    <row r="32" spans="2:13">
      <c r="B32" s="825" t="s">
        <v>525</v>
      </c>
    </row>
    <row r="33" spans="2:2">
      <c r="B33" s="825" t="s">
        <v>526</v>
      </c>
    </row>
  </sheetData>
  <mergeCells count="6">
    <mergeCell ref="B1:M1"/>
    <mergeCell ref="B2:M2"/>
    <mergeCell ref="D6:E6"/>
    <mergeCell ref="D17:E17"/>
    <mergeCell ref="D24:E24"/>
    <mergeCell ref="B31:M31"/>
  </mergeCells>
  <pageMargins left="0.74803149606299213" right="0.74803149606299213" top="0.98425196850393704" bottom="0.98425196850393704" header="0.51181102362204722" footer="0.51181102362204722"/>
  <pageSetup scale="66" orientation="portrait" horizontalDpi="4294967292" verticalDpi="4294967292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V114"/>
  <sheetViews>
    <sheetView showGridLines="0" topLeftCell="AK71" zoomScale="90" zoomScaleNormal="90" workbookViewId="0">
      <selection activeCell="AN81" sqref="AN81"/>
    </sheetView>
  </sheetViews>
  <sheetFormatPr baseColWidth="10" defaultRowHeight="14.25"/>
  <cols>
    <col min="1" max="1" width="0.7109375" style="827" customWidth="1"/>
    <col min="2" max="2" width="1.5703125" style="827" customWidth="1"/>
    <col min="3" max="3" width="0.7109375" style="827" customWidth="1"/>
    <col min="4" max="4" width="29.140625" style="827" customWidth="1"/>
    <col min="5" max="5" width="15.5703125" style="827" customWidth="1"/>
    <col min="6" max="6" width="2.140625" style="827" customWidth="1"/>
    <col min="7" max="7" width="3.5703125" style="827" customWidth="1"/>
    <col min="8" max="8" width="1.140625" style="827" customWidth="1"/>
    <col min="9" max="9" width="21.5703125" style="827" customWidth="1"/>
    <col min="10" max="10" width="18.28515625" style="827" customWidth="1"/>
    <col min="11" max="11" width="11.42578125" style="827"/>
    <col min="12" max="12" width="1.28515625" style="827" customWidth="1"/>
    <col min="13" max="13" width="1.42578125" style="827" customWidth="1"/>
    <col min="14" max="14" width="8.28515625" style="827" customWidth="1"/>
    <col min="15" max="15" width="15.7109375" style="827" customWidth="1"/>
    <col min="16" max="16" width="0.7109375" style="827" customWidth="1"/>
    <col min="17" max="17" width="0.85546875" style="827" customWidth="1"/>
    <col min="18" max="18" width="12.140625" style="827" customWidth="1"/>
    <col min="19" max="19" width="1.5703125" style="827" customWidth="1"/>
    <col min="20" max="20" width="1" style="827" customWidth="1"/>
    <col min="21" max="21" width="1.140625" style="828" customWidth="1"/>
    <col min="22" max="22" width="18.28515625" style="827" customWidth="1"/>
    <col min="23" max="23" width="15" style="827" customWidth="1"/>
    <col min="24" max="25" width="13.42578125" style="827" customWidth="1"/>
    <col min="26" max="26" width="12.42578125" style="827" customWidth="1"/>
    <col min="27" max="27" width="15.42578125" style="827" customWidth="1"/>
    <col min="28" max="28" width="13.28515625" style="827" customWidth="1"/>
    <col min="29" max="29" width="1" style="827" customWidth="1"/>
    <col min="30" max="30" width="1.28515625" style="827" customWidth="1"/>
    <col min="31" max="31" width="17.7109375" style="827" customWidth="1"/>
    <col min="32" max="33" width="15.28515625" style="827" customWidth="1"/>
    <col min="34" max="34" width="15.5703125" style="827" customWidth="1"/>
    <col min="35" max="35" width="13.5703125" style="827" customWidth="1"/>
    <col min="36" max="37" width="14.140625" style="827" customWidth="1"/>
    <col min="38" max="38" width="6.7109375" style="827" customWidth="1"/>
    <col min="39" max="39" width="17.7109375" style="827" customWidth="1"/>
    <col min="40" max="42" width="16.140625" style="827" customWidth="1"/>
    <col min="43" max="43" width="14.28515625" style="827" customWidth="1"/>
    <col min="44" max="44" width="17.28515625" style="827" bestFit="1" customWidth="1"/>
    <col min="45" max="45" width="14" style="827" bestFit="1" customWidth="1"/>
    <col min="46" max="47" width="11.42578125" style="827"/>
    <col min="48" max="48" width="15.28515625" style="827" customWidth="1"/>
    <col min="49" max="236" width="11.42578125" style="827"/>
    <col min="237" max="237" width="0.7109375" style="827" customWidth="1"/>
    <col min="238" max="239" width="1.5703125" style="827" customWidth="1"/>
    <col min="240" max="240" width="16.42578125" style="827" customWidth="1"/>
    <col min="241" max="243" width="10.42578125" style="827" customWidth="1"/>
    <col min="244" max="244" width="8.7109375" style="827" customWidth="1"/>
    <col min="245" max="245" width="0.7109375" style="827" customWidth="1"/>
    <col min="246" max="246" width="3.140625" style="827" customWidth="1"/>
    <col min="247" max="247" width="1.140625" style="827" customWidth="1"/>
    <col min="248" max="248" width="18" style="827" customWidth="1"/>
    <col min="249" max="249" width="9.42578125" style="827" customWidth="1"/>
    <col min="250" max="250" width="8.7109375" style="827" customWidth="1"/>
    <col min="251" max="251" width="9.28515625" style="827" customWidth="1"/>
    <col min="252" max="252" width="10.140625" style="827" customWidth="1"/>
    <col min="253" max="253" width="5.140625" style="827" customWidth="1"/>
    <col min="254" max="254" width="10.140625" style="827" customWidth="1"/>
    <col min="255" max="255" width="6.42578125" style="827" customWidth="1"/>
    <col min="256" max="256" width="11.42578125" style="827"/>
    <col min="257" max="257" width="1.28515625" style="827" customWidth="1"/>
    <col min="258" max="258" width="1.42578125" style="827" customWidth="1"/>
    <col min="259" max="259" width="8.28515625" style="827" customWidth="1"/>
    <col min="260" max="260" width="11.42578125" style="827"/>
    <col min="261" max="262" width="10.7109375" style="827" customWidth="1"/>
    <col min="263" max="263" width="10.28515625" style="827" customWidth="1"/>
    <col min="264" max="264" width="11.28515625" style="827" customWidth="1"/>
    <col min="265" max="265" width="7.7109375" style="827" customWidth="1"/>
    <col min="266" max="266" width="10.140625" style="827" customWidth="1"/>
    <col min="267" max="267" width="6.5703125" style="827" customWidth="1"/>
    <col min="268" max="268" width="1.140625" style="827" customWidth="1"/>
    <col min="269" max="269" width="24.5703125" style="827" customWidth="1"/>
    <col min="270" max="270" width="9.85546875" style="827" customWidth="1"/>
    <col min="271" max="271" width="10.7109375" style="827" customWidth="1"/>
    <col min="272" max="272" width="10.85546875" style="827" customWidth="1"/>
    <col min="273" max="273" width="11.140625" style="827" customWidth="1"/>
    <col min="274" max="274" width="9.85546875" style="827" customWidth="1"/>
    <col min="275" max="275" width="1" style="827" customWidth="1"/>
    <col min="276" max="276" width="16.5703125" style="827" customWidth="1"/>
    <col min="277" max="277" width="0.5703125" style="827" customWidth="1"/>
    <col min="278" max="278" width="0.7109375" style="827" customWidth="1"/>
    <col min="279" max="279" width="27.85546875" style="827" customWidth="1"/>
    <col min="280" max="280" width="0.85546875" style="827" customWidth="1"/>
    <col min="281" max="281" width="27.42578125" style="827" customWidth="1"/>
    <col min="282" max="282" width="14.7109375" style="827" customWidth="1"/>
    <col min="283" max="283" width="0.42578125" style="827" customWidth="1"/>
    <col min="284" max="284" width="0.7109375" style="827" customWidth="1"/>
    <col min="285" max="285" width="21.7109375" style="827" customWidth="1"/>
    <col min="286" max="286" width="1.28515625" style="827" customWidth="1"/>
    <col min="287" max="287" width="21.140625" style="827" customWidth="1"/>
    <col min="288" max="492" width="11.42578125" style="827"/>
    <col min="493" max="493" width="0.7109375" style="827" customWidth="1"/>
    <col min="494" max="495" width="1.5703125" style="827" customWidth="1"/>
    <col min="496" max="496" width="16.42578125" style="827" customWidth="1"/>
    <col min="497" max="499" width="10.42578125" style="827" customWidth="1"/>
    <col min="500" max="500" width="8.7109375" style="827" customWidth="1"/>
    <col min="501" max="501" width="0.7109375" style="827" customWidth="1"/>
    <col min="502" max="502" width="3.140625" style="827" customWidth="1"/>
    <col min="503" max="503" width="1.140625" style="827" customWidth="1"/>
    <col min="504" max="504" width="18" style="827" customWidth="1"/>
    <col min="505" max="505" width="9.42578125" style="827" customWidth="1"/>
    <col min="506" max="506" width="8.7109375" style="827" customWidth="1"/>
    <col min="507" max="507" width="9.28515625" style="827" customWidth="1"/>
    <col min="508" max="508" width="10.140625" style="827" customWidth="1"/>
    <col min="509" max="509" width="5.140625" style="827" customWidth="1"/>
    <col min="510" max="510" width="10.140625" style="827" customWidth="1"/>
    <col min="511" max="511" width="6.42578125" style="827" customWidth="1"/>
    <col min="512" max="512" width="11.42578125" style="827"/>
    <col min="513" max="513" width="1.28515625" style="827" customWidth="1"/>
    <col min="514" max="514" width="1.42578125" style="827" customWidth="1"/>
    <col min="515" max="515" width="8.28515625" style="827" customWidth="1"/>
    <col min="516" max="516" width="11.42578125" style="827"/>
    <col min="517" max="518" width="10.7109375" style="827" customWidth="1"/>
    <col min="519" max="519" width="10.28515625" style="827" customWidth="1"/>
    <col min="520" max="520" width="11.28515625" style="827" customWidth="1"/>
    <col min="521" max="521" width="7.7109375" style="827" customWidth="1"/>
    <col min="522" max="522" width="10.140625" style="827" customWidth="1"/>
    <col min="523" max="523" width="6.5703125" style="827" customWidth="1"/>
    <col min="524" max="524" width="1.140625" style="827" customWidth="1"/>
    <col min="525" max="525" width="24.5703125" style="827" customWidth="1"/>
    <col min="526" max="526" width="9.85546875" style="827" customWidth="1"/>
    <col min="527" max="527" width="10.7109375" style="827" customWidth="1"/>
    <col min="528" max="528" width="10.85546875" style="827" customWidth="1"/>
    <col min="529" max="529" width="11.140625" style="827" customWidth="1"/>
    <col min="530" max="530" width="9.85546875" style="827" customWidth="1"/>
    <col min="531" max="531" width="1" style="827" customWidth="1"/>
    <col min="532" max="532" width="16.5703125" style="827" customWidth="1"/>
    <col min="533" max="533" width="0.5703125" style="827" customWidth="1"/>
    <col min="534" max="534" width="0.7109375" style="827" customWidth="1"/>
    <col min="535" max="535" width="27.85546875" style="827" customWidth="1"/>
    <col min="536" max="536" width="0.85546875" style="827" customWidth="1"/>
    <col min="537" max="537" width="27.42578125" style="827" customWidth="1"/>
    <col min="538" max="538" width="14.7109375" style="827" customWidth="1"/>
    <col min="539" max="539" width="0.42578125" style="827" customWidth="1"/>
    <col min="540" max="540" width="0.7109375" style="827" customWidth="1"/>
    <col min="541" max="541" width="21.7109375" style="827" customWidth="1"/>
    <col min="542" max="542" width="1.28515625" style="827" customWidth="1"/>
    <col min="543" max="543" width="21.140625" style="827" customWidth="1"/>
    <col min="544" max="748" width="11.42578125" style="827"/>
    <col min="749" max="749" width="0.7109375" style="827" customWidth="1"/>
    <col min="750" max="751" width="1.5703125" style="827" customWidth="1"/>
    <col min="752" max="752" width="16.42578125" style="827" customWidth="1"/>
    <col min="753" max="755" width="10.42578125" style="827" customWidth="1"/>
    <col min="756" max="756" width="8.7109375" style="827" customWidth="1"/>
    <col min="757" max="757" width="0.7109375" style="827" customWidth="1"/>
    <col min="758" max="758" width="3.140625" style="827" customWidth="1"/>
    <col min="759" max="759" width="1.140625" style="827" customWidth="1"/>
    <col min="760" max="760" width="18" style="827" customWidth="1"/>
    <col min="761" max="761" width="9.42578125" style="827" customWidth="1"/>
    <col min="762" max="762" width="8.7109375" style="827" customWidth="1"/>
    <col min="763" max="763" width="9.28515625" style="827" customWidth="1"/>
    <col min="764" max="764" width="10.140625" style="827" customWidth="1"/>
    <col min="765" max="765" width="5.140625" style="827" customWidth="1"/>
    <col min="766" max="766" width="10.140625" style="827" customWidth="1"/>
    <col min="767" max="767" width="6.42578125" style="827" customWidth="1"/>
    <col min="768" max="768" width="11.42578125" style="827"/>
    <col min="769" max="769" width="1.28515625" style="827" customWidth="1"/>
    <col min="770" max="770" width="1.42578125" style="827" customWidth="1"/>
    <col min="771" max="771" width="8.28515625" style="827" customWidth="1"/>
    <col min="772" max="772" width="11.42578125" style="827"/>
    <col min="773" max="774" width="10.7109375" style="827" customWidth="1"/>
    <col min="775" max="775" width="10.28515625" style="827" customWidth="1"/>
    <col min="776" max="776" width="11.28515625" style="827" customWidth="1"/>
    <col min="777" max="777" width="7.7109375" style="827" customWidth="1"/>
    <col min="778" max="778" width="10.140625" style="827" customWidth="1"/>
    <col min="779" max="779" width="6.5703125" style="827" customWidth="1"/>
    <col min="780" max="780" width="1.140625" style="827" customWidth="1"/>
    <col min="781" max="781" width="24.5703125" style="827" customWidth="1"/>
    <col min="782" max="782" width="9.85546875" style="827" customWidth="1"/>
    <col min="783" max="783" width="10.7109375" style="827" customWidth="1"/>
    <col min="784" max="784" width="10.85546875" style="827" customWidth="1"/>
    <col min="785" max="785" width="11.140625" style="827" customWidth="1"/>
    <col min="786" max="786" width="9.85546875" style="827" customWidth="1"/>
    <col min="787" max="787" width="1" style="827" customWidth="1"/>
    <col min="788" max="788" width="16.5703125" style="827" customWidth="1"/>
    <col min="789" max="789" width="0.5703125" style="827" customWidth="1"/>
    <col min="790" max="790" width="0.7109375" style="827" customWidth="1"/>
    <col min="791" max="791" width="27.85546875" style="827" customWidth="1"/>
    <col min="792" max="792" width="0.85546875" style="827" customWidth="1"/>
    <col min="793" max="793" width="27.42578125" style="827" customWidth="1"/>
    <col min="794" max="794" width="14.7109375" style="827" customWidth="1"/>
    <col min="795" max="795" width="0.42578125" style="827" customWidth="1"/>
    <col min="796" max="796" width="0.7109375" style="827" customWidth="1"/>
    <col min="797" max="797" width="21.7109375" style="827" customWidth="1"/>
    <col min="798" max="798" width="1.28515625" style="827" customWidth="1"/>
    <col min="799" max="799" width="21.140625" style="827" customWidth="1"/>
    <col min="800" max="1004" width="11.42578125" style="827"/>
    <col min="1005" max="1005" width="0.7109375" style="827" customWidth="1"/>
    <col min="1006" max="1007" width="1.5703125" style="827" customWidth="1"/>
    <col min="1008" max="1008" width="16.42578125" style="827" customWidth="1"/>
    <col min="1009" max="1011" width="10.42578125" style="827" customWidth="1"/>
    <col min="1012" max="1012" width="8.7109375" style="827" customWidth="1"/>
    <col min="1013" max="1013" width="0.7109375" style="827" customWidth="1"/>
    <col min="1014" max="1014" width="3.140625" style="827" customWidth="1"/>
    <col min="1015" max="1015" width="1.140625" style="827" customWidth="1"/>
    <col min="1016" max="1016" width="18" style="827" customWidth="1"/>
    <col min="1017" max="1017" width="9.42578125" style="827" customWidth="1"/>
    <col min="1018" max="1018" width="8.7109375" style="827" customWidth="1"/>
    <col min="1019" max="1019" width="9.28515625" style="827" customWidth="1"/>
    <col min="1020" max="1020" width="10.140625" style="827" customWidth="1"/>
    <col min="1021" max="1021" width="5.140625" style="827" customWidth="1"/>
    <col min="1022" max="1022" width="10.140625" style="827" customWidth="1"/>
    <col min="1023" max="1023" width="6.42578125" style="827" customWidth="1"/>
    <col min="1024" max="1024" width="11.42578125" style="827"/>
    <col min="1025" max="1025" width="1.28515625" style="827" customWidth="1"/>
    <col min="1026" max="1026" width="1.42578125" style="827" customWidth="1"/>
    <col min="1027" max="1027" width="8.28515625" style="827" customWidth="1"/>
    <col min="1028" max="1028" width="11.42578125" style="827"/>
    <col min="1029" max="1030" width="10.7109375" style="827" customWidth="1"/>
    <col min="1031" max="1031" width="10.28515625" style="827" customWidth="1"/>
    <col min="1032" max="1032" width="11.28515625" style="827" customWidth="1"/>
    <col min="1033" max="1033" width="7.7109375" style="827" customWidth="1"/>
    <col min="1034" max="1034" width="10.140625" style="827" customWidth="1"/>
    <col min="1035" max="1035" width="6.5703125" style="827" customWidth="1"/>
    <col min="1036" max="1036" width="1.140625" style="827" customWidth="1"/>
    <col min="1037" max="1037" width="24.5703125" style="827" customWidth="1"/>
    <col min="1038" max="1038" width="9.85546875" style="827" customWidth="1"/>
    <col min="1039" max="1039" width="10.7109375" style="827" customWidth="1"/>
    <col min="1040" max="1040" width="10.85546875" style="827" customWidth="1"/>
    <col min="1041" max="1041" width="11.140625" style="827" customWidth="1"/>
    <col min="1042" max="1042" width="9.85546875" style="827" customWidth="1"/>
    <col min="1043" max="1043" width="1" style="827" customWidth="1"/>
    <col min="1044" max="1044" width="16.5703125" style="827" customWidth="1"/>
    <col min="1045" max="1045" width="0.5703125" style="827" customWidth="1"/>
    <col min="1046" max="1046" width="0.7109375" style="827" customWidth="1"/>
    <col min="1047" max="1047" width="27.85546875" style="827" customWidth="1"/>
    <col min="1048" max="1048" width="0.85546875" style="827" customWidth="1"/>
    <col min="1049" max="1049" width="27.42578125" style="827" customWidth="1"/>
    <col min="1050" max="1050" width="14.7109375" style="827" customWidth="1"/>
    <col min="1051" max="1051" width="0.42578125" style="827" customWidth="1"/>
    <col min="1052" max="1052" width="0.7109375" style="827" customWidth="1"/>
    <col min="1053" max="1053" width="21.7109375" style="827" customWidth="1"/>
    <col min="1054" max="1054" width="1.28515625" style="827" customWidth="1"/>
    <col min="1055" max="1055" width="21.140625" style="827" customWidth="1"/>
    <col min="1056" max="1260" width="11.42578125" style="827"/>
    <col min="1261" max="1261" width="0.7109375" style="827" customWidth="1"/>
    <col min="1262" max="1263" width="1.5703125" style="827" customWidth="1"/>
    <col min="1264" max="1264" width="16.42578125" style="827" customWidth="1"/>
    <col min="1265" max="1267" width="10.42578125" style="827" customWidth="1"/>
    <col min="1268" max="1268" width="8.7109375" style="827" customWidth="1"/>
    <col min="1269" max="1269" width="0.7109375" style="827" customWidth="1"/>
    <col min="1270" max="1270" width="3.140625" style="827" customWidth="1"/>
    <col min="1271" max="1271" width="1.140625" style="827" customWidth="1"/>
    <col min="1272" max="1272" width="18" style="827" customWidth="1"/>
    <col min="1273" max="1273" width="9.42578125" style="827" customWidth="1"/>
    <col min="1274" max="1274" width="8.7109375" style="827" customWidth="1"/>
    <col min="1275" max="1275" width="9.28515625" style="827" customWidth="1"/>
    <col min="1276" max="1276" width="10.140625" style="827" customWidth="1"/>
    <col min="1277" max="1277" width="5.140625" style="827" customWidth="1"/>
    <col min="1278" max="1278" width="10.140625" style="827" customWidth="1"/>
    <col min="1279" max="1279" width="6.42578125" style="827" customWidth="1"/>
    <col min="1280" max="1280" width="11.42578125" style="827"/>
    <col min="1281" max="1281" width="1.28515625" style="827" customWidth="1"/>
    <col min="1282" max="1282" width="1.42578125" style="827" customWidth="1"/>
    <col min="1283" max="1283" width="8.28515625" style="827" customWidth="1"/>
    <col min="1284" max="1284" width="11.42578125" style="827"/>
    <col min="1285" max="1286" width="10.7109375" style="827" customWidth="1"/>
    <col min="1287" max="1287" width="10.28515625" style="827" customWidth="1"/>
    <col min="1288" max="1288" width="11.28515625" style="827" customWidth="1"/>
    <col min="1289" max="1289" width="7.7109375" style="827" customWidth="1"/>
    <col min="1290" max="1290" width="10.140625" style="827" customWidth="1"/>
    <col min="1291" max="1291" width="6.5703125" style="827" customWidth="1"/>
    <col min="1292" max="1292" width="1.140625" style="827" customWidth="1"/>
    <col min="1293" max="1293" width="24.5703125" style="827" customWidth="1"/>
    <col min="1294" max="1294" width="9.85546875" style="827" customWidth="1"/>
    <col min="1295" max="1295" width="10.7109375" style="827" customWidth="1"/>
    <col min="1296" max="1296" width="10.85546875" style="827" customWidth="1"/>
    <col min="1297" max="1297" width="11.140625" style="827" customWidth="1"/>
    <col min="1298" max="1298" width="9.85546875" style="827" customWidth="1"/>
    <col min="1299" max="1299" width="1" style="827" customWidth="1"/>
    <col min="1300" max="1300" width="16.5703125" style="827" customWidth="1"/>
    <col min="1301" max="1301" width="0.5703125" style="827" customWidth="1"/>
    <col min="1302" max="1302" width="0.7109375" style="827" customWidth="1"/>
    <col min="1303" max="1303" width="27.85546875" style="827" customWidth="1"/>
    <col min="1304" max="1304" width="0.85546875" style="827" customWidth="1"/>
    <col min="1305" max="1305" width="27.42578125" style="827" customWidth="1"/>
    <col min="1306" max="1306" width="14.7109375" style="827" customWidth="1"/>
    <col min="1307" max="1307" width="0.42578125" style="827" customWidth="1"/>
    <col min="1308" max="1308" width="0.7109375" style="827" customWidth="1"/>
    <col min="1309" max="1309" width="21.7109375" style="827" customWidth="1"/>
    <col min="1310" max="1310" width="1.28515625" style="827" customWidth="1"/>
    <col min="1311" max="1311" width="21.140625" style="827" customWidth="1"/>
    <col min="1312" max="1516" width="11.42578125" style="827"/>
    <col min="1517" max="1517" width="0.7109375" style="827" customWidth="1"/>
    <col min="1518" max="1519" width="1.5703125" style="827" customWidth="1"/>
    <col min="1520" max="1520" width="16.42578125" style="827" customWidth="1"/>
    <col min="1521" max="1523" width="10.42578125" style="827" customWidth="1"/>
    <col min="1524" max="1524" width="8.7109375" style="827" customWidth="1"/>
    <col min="1525" max="1525" width="0.7109375" style="827" customWidth="1"/>
    <col min="1526" max="1526" width="3.140625" style="827" customWidth="1"/>
    <col min="1527" max="1527" width="1.140625" style="827" customWidth="1"/>
    <col min="1528" max="1528" width="18" style="827" customWidth="1"/>
    <col min="1529" max="1529" width="9.42578125" style="827" customWidth="1"/>
    <col min="1530" max="1530" width="8.7109375" style="827" customWidth="1"/>
    <col min="1531" max="1531" width="9.28515625" style="827" customWidth="1"/>
    <col min="1532" max="1532" width="10.140625" style="827" customWidth="1"/>
    <col min="1533" max="1533" width="5.140625" style="827" customWidth="1"/>
    <col min="1534" max="1534" width="10.140625" style="827" customWidth="1"/>
    <col min="1535" max="1535" width="6.42578125" style="827" customWidth="1"/>
    <col min="1536" max="1536" width="11.42578125" style="827"/>
    <col min="1537" max="1537" width="1.28515625" style="827" customWidth="1"/>
    <col min="1538" max="1538" width="1.42578125" style="827" customWidth="1"/>
    <col min="1539" max="1539" width="8.28515625" style="827" customWidth="1"/>
    <col min="1540" max="1540" width="11.42578125" style="827"/>
    <col min="1541" max="1542" width="10.7109375" style="827" customWidth="1"/>
    <col min="1543" max="1543" width="10.28515625" style="827" customWidth="1"/>
    <col min="1544" max="1544" width="11.28515625" style="827" customWidth="1"/>
    <col min="1545" max="1545" width="7.7109375" style="827" customWidth="1"/>
    <col min="1546" max="1546" width="10.140625" style="827" customWidth="1"/>
    <col min="1547" max="1547" width="6.5703125" style="827" customWidth="1"/>
    <col min="1548" max="1548" width="1.140625" style="827" customWidth="1"/>
    <col min="1549" max="1549" width="24.5703125" style="827" customWidth="1"/>
    <col min="1550" max="1550" width="9.85546875" style="827" customWidth="1"/>
    <col min="1551" max="1551" width="10.7109375" style="827" customWidth="1"/>
    <col min="1552" max="1552" width="10.85546875" style="827" customWidth="1"/>
    <col min="1553" max="1553" width="11.140625" style="827" customWidth="1"/>
    <col min="1554" max="1554" width="9.85546875" style="827" customWidth="1"/>
    <col min="1555" max="1555" width="1" style="827" customWidth="1"/>
    <col min="1556" max="1556" width="16.5703125" style="827" customWidth="1"/>
    <col min="1557" max="1557" width="0.5703125" style="827" customWidth="1"/>
    <col min="1558" max="1558" width="0.7109375" style="827" customWidth="1"/>
    <col min="1559" max="1559" width="27.85546875" style="827" customWidth="1"/>
    <col min="1560" max="1560" width="0.85546875" style="827" customWidth="1"/>
    <col min="1561" max="1561" width="27.42578125" style="827" customWidth="1"/>
    <col min="1562" max="1562" width="14.7109375" style="827" customWidth="1"/>
    <col min="1563" max="1563" width="0.42578125" style="827" customWidth="1"/>
    <col min="1564" max="1564" width="0.7109375" style="827" customWidth="1"/>
    <col min="1565" max="1565" width="21.7109375" style="827" customWidth="1"/>
    <col min="1566" max="1566" width="1.28515625" style="827" customWidth="1"/>
    <col min="1567" max="1567" width="21.140625" style="827" customWidth="1"/>
    <col min="1568" max="1772" width="11.42578125" style="827"/>
    <col min="1773" max="1773" width="0.7109375" style="827" customWidth="1"/>
    <col min="1774" max="1775" width="1.5703125" style="827" customWidth="1"/>
    <col min="1776" max="1776" width="16.42578125" style="827" customWidth="1"/>
    <col min="1777" max="1779" width="10.42578125" style="827" customWidth="1"/>
    <col min="1780" max="1780" width="8.7109375" style="827" customWidth="1"/>
    <col min="1781" max="1781" width="0.7109375" style="827" customWidth="1"/>
    <col min="1782" max="1782" width="3.140625" style="827" customWidth="1"/>
    <col min="1783" max="1783" width="1.140625" style="827" customWidth="1"/>
    <col min="1784" max="1784" width="18" style="827" customWidth="1"/>
    <col min="1785" max="1785" width="9.42578125" style="827" customWidth="1"/>
    <col min="1786" max="1786" width="8.7109375" style="827" customWidth="1"/>
    <col min="1787" max="1787" width="9.28515625" style="827" customWidth="1"/>
    <col min="1788" max="1788" width="10.140625" style="827" customWidth="1"/>
    <col min="1789" max="1789" width="5.140625" style="827" customWidth="1"/>
    <col min="1790" max="1790" width="10.140625" style="827" customWidth="1"/>
    <col min="1791" max="1791" width="6.42578125" style="827" customWidth="1"/>
    <col min="1792" max="1792" width="11.42578125" style="827"/>
    <col min="1793" max="1793" width="1.28515625" style="827" customWidth="1"/>
    <col min="1794" max="1794" width="1.42578125" style="827" customWidth="1"/>
    <col min="1795" max="1795" width="8.28515625" style="827" customWidth="1"/>
    <col min="1796" max="1796" width="11.42578125" style="827"/>
    <col min="1797" max="1798" width="10.7109375" style="827" customWidth="1"/>
    <col min="1799" max="1799" width="10.28515625" style="827" customWidth="1"/>
    <col min="1800" max="1800" width="11.28515625" style="827" customWidth="1"/>
    <col min="1801" max="1801" width="7.7109375" style="827" customWidth="1"/>
    <col min="1802" max="1802" width="10.140625" style="827" customWidth="1"/>
    <col min="1803" max="1803" width="6.5703125" style="827" customWidth="1"/>
    <col min="1804" max="1804" width="1.140625" style="827" customWidth="1"/>
    <col min="1805" max="1805" width="24.5703125" style="827" customWidth="1"/>
    <col min="1806" max="1806" width="9.85546875" style="827" customWidth="1"/>
    <col min="1807" max="1807" width="10.7109375" style="827" customWidth="1"/>
    <col min="1808" max="1808" width="10.85546875" style="827" customWidth="1"/>
    <col min="1809" max="1809" width="11.140625" style="827" customWidth="1"/>
    <col min="1810" max="1810" width="9.85546875" style="827" customWidth="1"/>
    <col min="1811" max="1811" width="1" style="827" customWidth="1"/>
    <col min="1812" max="1812" width="16.5703125" style="827" customWidth="1"/>
    <col min="1813" max="1813" width="0.5703125" style="827" customWidth="1"/>
    <col min="1814" max="1814" width="0.7109375" style="827" customWidth="1"/>
    <col min="1815" max="1815" width="27.85546875" style="827" customWidth="1"/>
    <col min="1816" max="1816" width="0.85546875" style="827" customWidth="1"/>
    <col min="1817" max="1817" width="27.42578125" style="827" customWidth="1"/>
    <col min="1818" max="1818" width="14.7109375" style="827" customWidth="1"/>
    <col min="1819" max="1819" width="0.42578125" style="827" customWidth="1"/>
    <col min="1820" max="1820" width="0.7109375" style="827" customWidth="1"/>
    <col min="1821" max="1821" width="21.7109375" style="827" customWidth="1"/>
    <col min="1822" max="1822" width="1.28515625" style="827" customWidth="1"/>
    <col min="1823" max="1823" width="21.140625" style="827" customWidth="1"/>
    <col min="1824" max="2028" width="11.42578125" style="827"/>
    <col min="2029" max="2029" width="0.7109375" style="827" customWidth="1"/>
    <col min="2030" max="2031" width="1.5703125" style="827" customWidth="1"/>
    <col min="2032" max="2032" width="16.42578125" style="827" customWidth="1"/>
    <col min="2033" max="2035" width="10.42578125" style="827" customWidth="1"/>
    <col min="2036" max="2036" width="8.7109375" style="827" customWidth="1"/>
    <col min="2037" max="2037" width="0.7109375" style="827" customWidth="1"/>
    <col min="2038" max="2038" width="3.140625" style="827" customWidth="1"/>
    <col min="2039" max="2039" width="1.140625" style="827" customWidth="1"/>
    <col min="2040" max="2040" width="18" style="827" customWidth="1"/>
    <col min="2041" max="2041" width="9.42578125" style="827" customWidth="1"/>
    <col min="2042" max="2042" width="8.7109375" style="827" customWidth="1"/>
    <col min="2043" max="2043" width="9.28515625" style="827" customWidth="1"/>
    <col min="2044" max="2044" width="10.140625" style="827" customWidth="1"/>
    <col min="2045" max="2045" width="5.140625" style="827" customWidth="1"/>
    <col min="2046" max="2046" width="10.140625" style="827" customWidth="1"/>
    <col min="2047" max="2047" width="6.42578125" style="827" customWidth="1"/>
    <col min="2048" max="2048" width="11.42578125" style="827"/>
    <col min="2049" max="2049" width="1.28515625" style="827" customWidth="1"/>
    <col min="2050" max="2050" width="1.42578125" style="827" customWidth="1"/>
    <col min="2051" max="2051" width="8.28515625" style="827" customWidth="1"/>
    <col min="2052" max="2052" width="11.42578125" style="827"/>
    <col min="2053" max="2054" width="10.7109375" style="827" customWidth="1"/>
    <col min="2055" max="2055" width="10.28515625" style="827" customWidth="1"/>
    <col min="2056" max="2056" width="11.28515625" style="827" customWidth="1"/>
    <col min="2057" max="2057" width="7.7109375" style="827" customWidth="1"/>
    <col min="2058" max="2058" width="10.140625" style="827" customWidth="1"/>
    <col min="2059" max="2059" width="6.5703125" style="827" customWidth="1"/>
    <col min="2060" max="2060" width="1.140625" style="827" customWidth="1"/>
    <col min="2061" max="2061" width="24.5703125" style="827" customWidth="1"/>
    <col min="2062" max="2062" width="9.85546875" style="827" customWidth="1"/>
    <col min="2063" max="2063" width="10.7109375" style="827" customWidth="1"/>
    <col min="2064" max="2064" width="10.85546875" style="827" customWidth="1"/>
    <col min="2065" max="2065" width="11.140625" style="827" customWidth="1"/>
    <col min="2066" max="2066" width="9.85546875" style="827" customWidth="1"/>
    <col min="2067" max="2067" width="1" style="827" customWidth="1"/>
    <col min="2068" max="2068" width="16.5703125" style="827" customWidth="1"/>
    <col min="2069" max="2069" width="0.5703125" style="827" customWidth="1"/>
    <col min="2070" max="2070" width="0.7109375" style="827" customWidth="1"/>
    <col min="2071" max="2071" width="27.85546875" style="827" customWidth="1"/>
    <col min="2072" max="2072" width="0.85546875" style="827" customWidth="1"/>
    <col min="2073" max="2073" width="27.42578125" style="827" customWidth="1"/>
    <col min="2074" max="2074" width="14.7109375" style="827" customWidth="1"/>
    <col min="2075" max="2075" width="0.42578125" style="827" customWidth="1"/>
    <col min="2076" max="2076" width="0.7109375" style="827" customWidth="1"/>
    <col min="2077" max="2077" width="21.7109375" style="827" customWidth="1"/>
    <col min="2078" max="2078" width="1.28515625" style="827" customWidth="1"/>
    <col min="2079" max="2079" width="21.140625" style="827" customWidth="1"/>
    <col min="2080" max="2284" width="11.42578125" style="827"/>
    <col min="2285" max="2285" width="0.7109375" style="827" customWidth="1"/>
    <col min="2286" max="2287" width="1.5703125" style="827" customWidth="1"/>
    <col min="2288" max="2288" width="16.42578125" style="827" customWidth="1"/>
    <col min="2289" max="2291" width="10.42578125" style="827" customWidth="1"/>
    <col min="2292" max="2292" width="8.7109375" style="827" customWidth="1"/>
    <col min="2293" max="2293" width="0.7109375" style="827" customWidth="1"/>
    <col min="2294" max="2294" width="3.140625" style="827" customWidth="1"/>
    <col min="2295" max="2295" width="1.140625" style="827" customWidth="1"/>
    <col min="2296" max="2296" width="18" style="827" customWidth="1"/>
    <col min="2297" max="2297" width="9.42578125" style="827" customWidth="1"/>
    <col min="2298" max="2298" width="8.7109375" style="827" customWidth="1"/>
    <col min="2299" max="2299" width="9.28515625" style="827" customWidth="1"/>
    <col min="2300" max="2300" width="10.140625" style="827" customWidth="1"/>
    <col min="2301" max="2301" width="5.140625" style="827" customWidth="1"/>
    <col min="2302" max="2302" width="10.140625" style="827" customWidth="1"/>
    <col min="2303" max="2303" width="6.42578125" style="827" customWidth="1"/>
    <col min="2304" max="2304" width="11.42578125" style="827"/>
    <col min="2305" max="2305" width="1.28515625" style="827" customWidth="1"/>
    <col min="2306" max="2306" width="1.42578125" style="827" customWidth="1"/>
    <col min="2307" max="2307" width="8.28515625" style="827" customWidth="1"/>
    <col min="2308" max="2308" width="11.42578125" style="827"/>
    <col min="2309" max="2310" width="10.7109375" style="827" customWidth="1"/>
    <col min="2311" max="2311" width="10.28515625" style="827" customWidth="1"/>
    <col min="2312" max="2312" width="11.28515625" style="827" customWidth="1"/>
    <col min="2313" max="2313" width="7.7109375" style="827" customWidth="1"/>
    <col min="2314" max="2314" width="10.140625" style="827" customWidth="1"/>
    <col min="2315" max="2315" width="6.5703125" style="827" customWidth="1"/>
    <col min="2316" max="2316" width="1.140625" style="827" customWidth="1"/>
    <col min="2317" max="2317" width="24.5703125" style="827" customWidth="1"/>
    <col min="2318" max="2318" width="9.85546875" style="827" customWidth="1"/>
    <col min="2319" max="2319" width="10.7109375" style="827" customWidth="1"/>
    <col min="2320" max="2320" width="10.85546875" style="827" customWidth="1"/>
    <col min="2321" max="2321" width="11.140625" style="827" customWidth="1"/>
    <col min="2322" max="2322" width="9.85546875" style="827" customWidth="1"/>
    <col min="2323" max="2323" width="1" style="827" customWidth="1"/>
    <col min="2324" max="2324" width="16.5703125" style="827" customWidth="1"/>
    <col min="2325" max="2325" width="0.5703125" style="827" customWidth="1"/>
    <col min="2326" max="2326" width="0.7109375" style="827" customWidth="1"/>
    <col min="2327" max="2327" width="27.85546875" style="827" customWidth="1"/>
    <col min="2328" max="2328" width="0.85546875" style="827" customWidth="1"/>
    <col min="2329" max="2329" width="27.42578125" style="827" customWidth="1"/>
    <col min="2330" max="2330" width="14.7109375" style="827" customWidth="1"/>
    <col min="2331" max="2331" width="0.42578125" style="827" customWidth="1"/>
    <col min="2332" max="2332" width="0.7109375" style="827" customWidth="1"/>
    <col min="2333" max="2333" width="21.7109375" style="827" customWidth="1"/>
    <col min="2334" max="2334" width="1.28515625" style="827" customWidth="1"/>
    <col min="2335" max="2335" width="21.140625" style="827" customWidth="1"/>
    <col min="2336" max="2540" width="11.42578125" style="827"/>
    <col min="2541" max="2541" width="0.7109375" style="827" customWidth="1"/>
    <col min="2542" max="2543" width="1.5703125" style="827" customWidth="1"/>
    <col min="2544" max="2544" width="16.42578125" style="827" customWidth="1"/>
    <col min="2545" max="2547" width="10.42578125" style="827" customWidth="1"/>
    <col min="2548" max="2548" width="8.7109375" style="827" customWidth="1"/>
    <col min="2549" max="2549" width="0.7109375" style="827" customWidth="1"/>
    <col min="2550" max="2550" width="3.140625" style="827" customWidth="1"/>
    <col min="2551" max="2551" width="1.140625" style="827" customWidth="1"/>
    <col min="2552" max="2552" width="18" style="827" customWidth="1"/>
    <col min="2553" max="2553" width="9.42578125" style="827" customWidth="1"/>
    <col min="2554" max="2554" width="8.7109375" style="827" customWidth="1"/>
    <col min="2555" max="2555" width="9.28515625" style="827" customWidth="1"/>
    <col min="2556" max="2556" width="10.140625" style="827" customWidth="1"/>
    <col min="2557" max="2557" width="5.140625" style="827" customWidth="1"/>
    <col min="2558" max="2558" width="10.140625" style="827" customWidth="1"/>
    <col min="2559" max="2559" width="6.42578125" style="827" customWidth="1"/>
    <col min="2560" max="2560" width="11.42578125" style="827"/>
    <col min="2561" max="2561" width="1.28515625" style="827" customWidth="1"/>
    <col min="2562" max="2562" width="1.42578125" style="827" customWidth="1"/>
    <col min="2563" max="2563" width="8.28515625" style="827" customWidth="1"/>
    <col min="2564" max="2564" width="11.42578125" style="827"/>
    <col min="2565" max="2566" width="10.7109375" style="827" customWidth="1"/>
    <col min="2567" max="2567" width="10.28515625" style="827" customWidth="1"/>
    <col min="2568" max="2568" width="11.28515625" style="827" customWidth="1"/>
    <col min="2569" max="2569" width="7.7109375" style="827" customWidth="1"/>
    <col min="2570" max="2570" width="10.140625" style="827" customWidth="1"/>
    <col min="2571" max="2571" width="6.5703125" style="827" customWidth="1"/>
    <col min="2572" max="2572" width="1.140625" style="827" customWidth="1"/>
    <col min="2573" max="2573" width="24.5703125" style="827" customWidth="1"/>
    <col min="2574" max="2574" width="9.85546875" style="827" customWidth="1"/>
    <col min="2575" max="2575" width="10.7109375" style="827" customWidth="1"/>
    <col min="2576" max="2576" width="10.85546875" style="827" customWidth="1"/>
    <col min="2577" max="2577" width="11.140625" style="827" customWidth="1"/>
    <col min="2578" max="2578" width="9.85546875" style="827" customWidth="1"/>
    <col min="2579" max="2579" width="1" style="827" customWidth="1"/>
    <col min="2580" max="2580" width="16.5703125" style="827" customWidth="1"/>
    <col min="2581" max="2581" width="0.5703125" style="827" customWidth="1"/>
    <col min="2582" max="2582" width="0.7109375" style="827" customWidth="1"/>
    <col min="2583" max="2583" width="27.85546875" style="827" customWidth="1"/>
    <col min="2584" max="2584" width="0.85546875" style="827" customWidth="1"/>
    <col min="2585" max="2585" width="27.42578125" style="827" customWidth="1"/>
    <col min="2586" max="2586" width="14.7109375" style="827" customWidth="1"/>
    <col min="2587" max="2587" width="0.42578125" style="827" customWidth="1"/>
    <col min="2588" max="2588" width="0.7109375" style="827" customWidth="1"/>
    <col min="2589" max="2589" width="21.7109375" style="827" customWidth="1"/>
    <col min="2590" max="2590" width="1.28515625" style="827" customWidth="1"/>
    <col min="2591" max="2591" width="21.140625" style="827" customWidth="1"/>
    <col min="2592" max="2796" width="11.42578125" style="827"/>
    <col min="2797" max="2797" width="0.7109375" style="827" customWidth="1"/>
    <col min="2798" max="2799" width="1.5703125" style="827" customWidth="1"/>
    <col min="2800" max="2800" width="16.42578125" style="827" customWidth="1"/>
    <col min="2801" max="2803" width="10.42578125" style="827" customWidth="1"/>
    <col min="2804" max="2804" width="8.7109375" style="827" customWidth="1"/>
    <col min="2805" max="2805" width="0.7109375" style="827" customWidth="1"/>
    <col min="2806" max="2806" width="3.140625" style="827" customWidth="1"/>
    <col min="2807" max="2807" width="1.140625" style="827" customWidth="1"/>
    <col min="2808" max="2808" width="18" style="827" customWidth="1"/>
    <col min="2809" max="2809" width="9.42578125" style="827" customWidth="1"/>
    <col min="2810" max="2810" width="8.7109375" style="827" customWidth="1"/>
    <col min="2811" max="2811" width="9.28515625" style="827" customWidth="1"/>
    <col min="2812" max="2812" width="10.140625" style="827" customWidth="1"/>
    <col min="2813" max="2813" width="5.140625" style="827" customWidth="1"/>
    <col min="2814" max="2814" width="10.140625" style="827" customWidth="1"/>
    <col min="2815" max="2815" width="6.42578125" style="827" customWidth="1"/>
    <col min="2816" max="2816" width="11.42578125" style="827"/>
    <col min="2817" max="2817" width="1.28515625" style="827" customWidth="1"/>
    <col min="2818" max="2818" width="1.42578125" style="827" customWidth="1"/>
    <col min="2819" max="2819" width="8.28515625" style="827" customWidth="1"/>
    <col min="2820" max="2820" width="11.42578125" style="827"/>
    <col min="2821" max="2822" width="10.7109375" style="827" customWidth="1"/>
    <col min="2823" max="2823" width="10.28515625" style="827" customWidth="1"/>
    <col min="2824" max="2824" width="11.28515625" style="827" customWidth="1"/>
    <col min="2825" max="2825" width="7.7109375" style="827" customWidth="1"/>
    <col min="2826" max="2826" width="10.140625" style="827" customWidth="1"/>
    <col min="2827" max="2827" width="6.5703125" style="827" customWidth="1"/>
    <col min="2828" max="2828" width="1.140625" style="827" customWidth="1"/>
    <col min="2829" max="2829" width="24.5703125" style="827" customWidth="1"/>
    <col min="2830" max="2830" width="9.85546875" style="827" customWidth="1"/>
    <col min="2831" max="2831" width="10.7109375" style="827" customWidth="1"/>
    <col min="2832" max="2832" width="10.85546875" style="827" customWidth="1"/>
    <col min="2833" max="2833" width="11.140625" style="827" customWidth="1"/>
    <col min="2834" max="2834" width="9.85546875" style="827" customWidth="1"/>
    <col min="2835" max="2835" width="1" style="827" customWidth="1"/>
    <col min="2836" max="2836" width="16.5703125" style="827" customWidth="1"/>
    <col min="2837" max="2837" width="0.5703125" style="827" customWidth="1"/>
    <col min="2838" max="2838" width="0.7109375" style="827" customWidth="1"/>
    <col min="2839" max="2839" width="27.85546875" style="827" customWidth="1"/>
    <col min="2840" max="2840" width="0.85546875" style="827" customWidth="1"/>
    <col min="2841" max="2841" width="27.42578125" style="827" customWidth="1"/>
    <col min="2842" max="2842" width="14.7109375" style="827" customWidth="1"/>
    <col min="2843" max="2843" width="0.42578125" style="827" customWidth="1"/>
    <col min="2844" max="2844" width="0.7109375" style="827" customWidth="1"/>
    <col min="2845" max="2845" width="21.7109375" style="827" customWidth="1"/>
    <col min="2846" max="2846" width="1.28515625" style="827" customWidth="1"/>
    <col min="2847" max="2847" width="21.140625" style="827" customWidth="1"/>
    <col min="2848" max="3052" width="11.42578125" style="827"/>
    <col min="3053" max="3053" width="0.7109375" style="827" customWidth="1"/>
    <col min="3054" max="3055" width="1.5703125" style="827" customWidth="1"/>
    <col min="3056" max="3056" width="16.42578125" style="827" customWidth="1"/>
    <col min="3057" max="3059" width="10.42578125" style="827" customWidth="1"/>
    <col min="3060" max="3060" width="8.7109375" style="827" customWidth="1"/>
    <col min="3061" max="3061" width="0.7109375" style="827" customWidth="1"/>
    <col min="3062" max="3062" width="3.140625" style="827" customWidth="1"/>
    <col min="3063" max="3063" width="1.140625" style="827" customWidth="1"/>
    <col min="3064" max="3064" width="18" style="827" customWidth="1"/>
    <col min="3065" max="3065" width="9.42578125" style="827" customWidth="1"/>
    <col min="3066" max="3066" width="8.7109375" style="827" customWidth="1"/>
    <col min="3067" max="3067" width="9.28515625" style="827" customWidth="1"/>
    <col min="3068" max="3068" width="10.140625" style="827" customWidth="1"/>
    <col min="3069" max="3069" width="5.140625" style="827" customWidth="1"/>
    <col min="3070" max="3070" width="10.140625" style="827" customWidth="1"/>
    <col min="3071" max="3071" width="6.42578125" style="827" customWidth="1"/>
    <col min="3072" max="3072" width="11.42578125" style="827"/>
    <col min="3073" max="3073" width="1.28515625" style="827" customWidth="1"/>
    <col min="3074" max="3074" width="1.42578125" style="827" customWidth="1"/>
    <col min="3075" max="3075" width="8.28515625" style="827" customWidth="1"/>
    <col min="3076" max="3076" width="11.42578125" style="827"/>
    <col min="3077" max="3078" width="10.7109375" style="827" customWidth="1"/>
    <col min="3079" max="3079" width="10.28515625" style="827" customWidth="1"/>
    <col min="3080" max="3080" width="11.28515625" style="827" customWidth="1"/>
    <col min="3081" max="3081" width="7.7109375" style="827" customWidth="1"/>
    <col min="3082" max="3082" width="10.140625" style="827" customWidth="1"/>
    <col min="3083" max="3083" width="6.5703125" style="827" customWidth="1"/>
    <col min="3084" max="3084" width="1.140625" style="827" customWidth="1"/>
    <col min="3085" max="3085" width="24.5703125" style="827" customWidth="1"/>
    <col min="3086" max="3086" width="9.85546875" style="827" customWidth="1"/>
    <col min="3087" max="3087" width="10.7109375" style="827" customWidth="1"/>
    <col min="3088" max="3088" width="10.85546875" style="827" customWidth="1"/>
    <col min="3089" max="3089" width="11.140625" style="827" customWidth="1"/>
    <col min="3090" max="3090" width="9.85546875" style="827" customWidth="1"/>
    <col min="3091" max="3091" width="1" style="827" customWidth="1"/>
    <col min="3092" max="3092" width="16.5703125" style="827" customWidth="1"/>
    <col min="3093" max="3093" width="0.5703125" style="827" customWidth="1"/>
    <col min="3094" max="3094" width="0.7109375" style="827" customWidth="1"/>
    <col min="3095" max="3095" width="27.85546875" style="827" customWidth="1"/>
    <col min="3096" max="3096" width="0.85546875" style="827" customWidth="1"/>
    <col min="3097" max="3097" width="27.42578125" style="827" customWidth="1"/>
    <col min="3098" max="3098" width="14.7109375" style="827" customWidth="1"/>
    <col min="3099" max="3099" width="0.42578125" style="827" customWidth="1"/>
    <col min="3100" max="3100" width="0.7109375" style="827" customWidth="1"/>
    <col min="3101" max="3101" width="21.7109375" style="827" customWidth="1"/>
    <col min="3102" max="3102" width="1.28515625" style="827" customWidth="1"/>
    <col min="3103" max="3103" width="21.140625" style="827" customWidth="1"/>
    <col min="3104" max="3308" width="11.42578125" style="827"/>
    <col min="3309" max="3309" width="0.7109375" style="827" customWidth="1"/>
    <col min="3310" max="3311" width="1.5703125" style="827" customWidth="1"/>
    <col min="3312" max="3312" width="16.42578125" style="827" customWidth="1"/>
    <col min="3313" max="3315" width="10.42578125" style="827" customWidth="1"/>
    <col min="3316" max="3316" width="8.7109375" style="827" customWidth="1"/>
    <col min="3317" max="3317" width="0.7109375" style="827" customWidth="1"/>
    <col min="3318" max="3318" width="3.140625" style="827" customWidth="1"/>
    <col min="3319" max="3319" width="1.140625" style="827" customWidth="1"/>
    <col min="3320" max="3320" width="18" style="827" customWidth="1"/>
    <col min="3321" max="3321" width="9.42578125" style="827" customWidth="1"/>
    <col min="3322" max="3322" width="8.7109375" style="827" customWidth="1"/>
    <col min="3323" max="3323" width="9.28515625" style="827" customWidth="1"/>
    <col min="3324" max="3324" width="10.140625" style="827" customWidth="1"/>
    <col min="3325" max="3325" width="5.140625" style="827" customWidth="1"/>
    <col min="3326" max="3326" width="10.140625" style="827" customWidth="1"/>
    <col min="3327" max="3327" width="6.42578125" style="827" customWidth="1"/>
    <col min="3328" max="3328" width="11.42578125" style="827"/>
    <col min="3329" max="3329" width="1.28515625" style="827" customWidth="1"/>
    <col min="3330" max="3330" width="1.42578125" style="827" customWidth="1"/>
    <col min="3331" max="3331" width="8.28515625" style="827" customWidth="1"/>
    <col min="3332" max="3332" width="11.42578125" style="827"/>
    <col min="3333" max="3334" width="10.7109375" style="827" customWidth="1"/>
    <col min="3335" max="3335" width="10.28515625" style="827" customWidth="1"/>
    <col min="3336" max="3336" width="11.28515625" style="827" customWidth="1"/>
    <col min="3337" max="3337" width="7.7109375" style="827" customWidth="1"/>
    <col min="3338" max="3338" width="10.140625" style="827" customWidth="1"/>
    <col min="3339" max="3339" width="6.5703125" style="827" customWidth="1"/>
    <col min="3340" max="3340" width="1.140625" style="827" customWidth="1"/>
    <col min="3341" max="3341" width="24.5703125" style="827" customWidth="1"/>
    <col min="3342" max="3342" width="9.85546875" style="827" customWidth="1"/>
    <col min="3343" max="3343" width="10.7109375" style="827" customWidth="1"/>
    <col min="3344" max="3344" width="10.85546875" style="827" customWidth="1"/>
    <col min="3345" max="3345" width="11.140625" style="827" customWidth="1"/>
    <col min="3346" max="3346" width="9.85546875" style="827" customWidth="1"/>
    <col min="3347" max="3347" width="1" style="827" customWidth="1"/>
    <col min="3348" max="3348" width="16.5703125" style="827" customWidth="1"/>
    <col min="3349" max="3349" width="0.5703125" style="827" customWidth="1"/>
    <col min="3350" max="3350" width="0.7109375" style="827" customWidth="1"/>
    <col min="3351" max="3351" width="27.85546875" style="827" customWidth="1"/>
    <col min="3352" max="3352" width="0.85546875" style="827" customWidth="1"/>
    <col min="3353" max="3353" width="27.42578125" style="827" customWidth="1"/>
    <col min="3354" max="3354" width="14.7109375" style="827" customWidth="1"/>
    <col min="3355" max="3355" width="0.42578125" style="827" customWidth="1"/>
    <col min="3356" max="3356" width="0.7109375" style="827" customWidth="1"/>
    <col min="3357" max="3357" width="21.7109375" style="827" customWidth="1"/>
    <col min="3358" max="3358" width="1.28515625" style="827" customWidth="1"/>
    <col min="3359" max="3359" width="21.140625" style="827" customWidth="1"/>
    <col min="3360" max="3564" width="11.42578125" style="827"/>
    <col min="3565" max="3565" width="0.7109375" style="827" customWidth="1"/>
    <col min="3566" max="3567" width="1.5703125" style="827" customWidth="1"/>
    <col min="3568" max="3568" width="16.42578125" style="827" customWidth="1"/>
    <col min="3569" max="3571" width="10.42578125" style="827" customWidth="1"/>
    <col min="3572" max="3572" width="8.7109375" style="827" customWidth="1"/>
    <col min="3573" max="3573" width="0.7109375" style="827" customWidth="1"/>
    <col min="3574" max="3574" width="3.140625" style="827" customWidth="1"/>
    <col min="3575" max="3575" width="1.140625" style="827" customWidth="1"/>
    <col min="3576" max="3576" width="18" style="827" customWidth="1"/>
    <col min="3577" max="3577" width="9.42578125" style="827" customWidth="1"/>
    <col min="3578" max="3578" width="8.7109375" style="827" customWidth="1"/>
    <col min="3579" max="3579" width="9.28515625" style="827" customWidth="1"/>
    <col min="3580" max="3580" width="10.140625" style="827" customWidth="1"/>
    <col min="3581" max="3581" width="5.140625" style="827" customWidth="1"/>
    <col min="3582" max="3582" width="10.140625" style="827" customWidth="1"/>
    <col min="3583" max="3583" width="6.42578125" style="827" customWidth="1"/>
    <col min="3584" max="3584" width="11.42578125" style="827"/>
    <col min="3585" max="3585" width="1.28515625" style="827" customWidth="1"/>
    <col min="3586" max="3586" width="1.42578125" style="827" customWidth="1"/>
    <col min="3587" max="3587" width="8.28515625" style="827" customWidth="1"/>
    <col min="3588" max="3588" width="11.42578125" style="827"/>
    <col min="3589" max="3590" width="10.7109375" style="827" customWidth="1"/>
    <col min="3591" max="3591" width="10.28515625" style="827" customWidth="1"/>
    <col min="3592" max="3592" width="11.28515625" style="827" customWidth="1"/>
    <col min="3593" max="3593" width="7.7109375" style="827" customWidth="1"/>
    <col min="3594" max="3594" width="10.140625" style="827" customWidth="1"/>
    <col min="3595" max="3595" width="6.5703125" style="827" customWidth="1"/>
    <col min="3596" max="3596" width="1.140625" style="827" customWidth="1"/>
    <col min="3597" max="3597" width="24.5703125" style="827" customWidth="1"/>
    <col min="3598" max="3598" width="9.85546875" style="827" customWidth="1"/>
    <col min="3599" max="3599" width="10.7109375" style="827" customWidth="1"/>
    <col min="3600" max="3600" width="10.85546875" style="827" customWidth="1"/>
    <col min="3601" max="3601" width="11.140625" style="827" customWidth="1"/>
    <col min="3602" max="3602" width="9.85546875" style="827" customWidth="1"/>
    <col min="3603" max="3603" width="1" style="827" customWidth="1"/>
    <col min="3604" max="3604" width="16.5703125" style="827" customWidth="1"/>
    <col min="3605" max="3605" width="0.5703125" style="827" customWidth="1"/>
    <col min="3606" max="3606" width="0.7109375" style="827" customWidth="1"/>
    <col min="3607" max="3607" width="27.85546875" style="827" customWidth="1"/>
    <col min="3608" max="3608" width="0.85546875" style="827" customWidth="1"/>
    <col min="3609" max="3609" width="27.42578125" style="827" customWidth="1"/>
    <col min="3610" max="3610" width="14.7109375" style="827" customWidth="1"/>
    <col min="3611" max="3611" width="0.42578125" style="827" customWidth="1"/>
    <col min="3612" max="3612" width="0.7109375" style="827" customWidth="1"/>
    <col min="3613" max="3613" width="21.7109375" style="827" customWidth="1"/>
    <col min="3614" max="3614" width="1.28515625" style="827" customWidth="1"/>
    <col min="3615" max="3615" width="21.140625" style="827" customWidth="1"/>
    <col min="3616" max="3820" width="11.42578125" style="827"/>
    <col min="3821" max="3821" width="0.7109375" style="827" customWidth="1"/>
    <col min="3822" max="3823" width="1.5703125" style="827" customWidth="1"/>
    <col min="3824" max="3824" width="16.42578125" style="827" customWidth="1"/>
    <col min="3825" max="3827" width="10.42578125" style="827" customWidth="1"/>
    <col min="3828" max="3828" width="8.7109375" style="827" customWidth="1"/>
    <col min="3829" max="3829" width="0.7109375" style="827" customWidth="1"/>
    <col min="3830" max="3830" width="3.140625" style="827" customWidth="1"/>
    <col min="3831" max="3831" width="1.140625" style="827" customWidth="1"/>
    <col min="3832" max="3832" width="18" style="827" customWidth="1"/>
    <col min="3833" max="3833" width="9.42578125" style="827" customWidth="1"/>
    <col min="3834" max="3834" width="8.7109375" style="827" customWidth="1"/>
    <col min="3835" max="3835" width="9.28515625" style="827" customWidth="1"/>
    <col min="3836" max="3836" width="10.140625" style="827" customWidth="1"/>
    <col min="3837" max="3837" width="5.140625" style="827" customWidth="1"/>
    <col min="3838" max="3838" width="10.140625" style="827" customWidth="1"/>
    <col min="3839" max="3839" width="6.42578125" style="827" customWidth="1"/>
    <col min="3840" max="3840" width="11.42578125" style="827"/>
    <col min="3841" max="3841" width="1.28515625" style="827" customWidth="1"/>
    <col min="3842" max="3842" width="1.42578125" style="827" customWidth="1"/>
    <col min="3843" max="3843" width="8.28515625" style="827" customWidth="1"/>
    <col min="3844" max="3844" width="11.42578125" style="827"/>
    <col min="3845" max="3846" width="10.7109375" style="827" customWidth="1"/>
    <col min="3847" max="3847" width="10.28515625" style="827" customWidth="1"/>
    <col min="3848" max="3848" width="11.28515625" style="827" customWidth="1"/>
    <col min="3849" max="3849" width="7.7109375" style="827" customWidth="1"/>
    <col min="3850" max="3850" width="10.140625" style="827" customWidth="1"/>
    <col min="3851" max="3851" width="6.5703125" style="827" customWidth="1"/>
    <col min="3852" max="3852" width="1.140625" style="827" customWidth="1"/>
    <col min="3853" max="3853" width="24.5703125" style="827" customWidth="1"/>
    <col min="3854" max="3854" width="9.85546875" style="827" customWidth="1"/>
    <col min="3855" max="3855" width="10.7109375" style="827" customWidth="1"/>
    <col min="3856" max="3856" width="10.85546875" style="827" customWidth="1"/>
    <col min="3857" max="3857" width="11.140625" style="827" customWidth="1"/>
    <col min="3858" max="3858" width="9.85546875" style="827" customWidth="1"/>
    <col min="3859" max="3859" width="1" style="827" customWidth="1"/>
    <col min="3860" max="3860" width="16.5703125" style="827" customWidth="1"/>
    <col min="3861" max="3861" width="0.5703125" style="827" customWidth="1"/>
    <col min="3862" max="3862" width="0.7109375" style="827" customWidth="1"/>
    <col min="3863" max="3863" width="27.85546875" style="827" customWidth="1"/>
    <col min="3864" max="3864" width="0.85546875" style="827" customWidth="1"/>
    <col min="3865" max="3865" width="27.42578125" style="827" customWidth="1"/>
    <col min="3866" max="3866" width="14.7109375" style="827" customWidth="1"/>
    <col min="3867" max="3867" width="0.42578125" style="827" customWidth="1"/>
    <col min="3868" max="3868" width="0.7109375" style="827" customWidth="1"/>
    <col min="3869" max="3869" width="21.7109375" style="827" customWidth="1"/>
    <col min="3870" max="3870" width="1.28515625" style="827" customWidth="1"/>
    <col min="3871" max="3871" width="21.140625" style="827" customWidth="1"/>
    <col min="3872" max="4076" width="11.42578125" style="827"/>
    <col min="4077" max="4077" width="0.7109375" style="827" customWidth="1"/>
    <col min="4078" max="4079" width="1.5703125" style="827" customWidth="1"/>
    <col min="4080" max="4080" width="16.42578125" style="827" customWidth="1"/>
    <col min="4081" max="4083" width="10.42578125" style="827" customWidth="1"/>
    <col min="4084" max="4084" width="8.7109375" style="827" customWidth="1"/>
    <col min="4085" max="4085" width="0.7109375" style="827" customWidth="1"/>
    <col min="4086" max="4086" width="3.140625" style="827" customWidth="1"/>
    <col min="4087" max="4087" width="1.140625" style="827" customWidth="1"/>
    <col min="4088" max="4088" width="18" style="827" customWidth="1"/>
    <col min="4089" max="4089" width="9.42578125" style="827" customWidth="1"/>
    <col min="4090" max="4090" width="8.7109375" style="827" customWidth="1"/>
    <col min="4091" max="4091" width="9.28515625" style="827" customWidth="1"/>
    <col min="4092" max="4092" width="10.140625" style="827" customWidth="1"/>
    <col min="4093" max="4093" width="5.140625" style="827" customWidth="1"/>
    <col min="4094" max="4094" width="10.140625" style="827" customWidth="1"/>
    <col min="4095" max="4095" width="6.42578125" style="827" customWidth="1"/>
    <col min="4096" max="4096" width="11.42578125" style="827"/>
    <col min="4097" max="4097" width="1.28515625" style="827" customWidth="1"/>
    <col min="4098" max="4098" width="1.42578125" style="827" customWidth="1"/>
    <col min="4099" max="4099" width="8.28515625" style="827" customWidth="1"/>
    <col min="4100" max="4100" width="11.42578125" style="827"/>
    <col min="4101" max="4102" width="10.7109375" style="827" customWidth="1"/>
    <col min="4103" max="4103" width="10.28515625" style="827" customWidth="1"/>
    <col min="4104" max="4104" width="11.28515625" style="827" customWidth="1"/>
    <col min="4105" max="4105" width="7.7109375" style="827" customWidth="1"/>
    <col min="4106" max="4106" width="10.140625" style="827" customWidth="1"/>
    <col min="4107" max="4107" width="6.5703125" style="827" customWidth="1"/>
    <col min="4108" max="4108" width="1.140625" style="827" customWidth="1"/>
    <col min="4109" max="4109" width="24.5703125" style="827" customWidth="1"/>
    <col min="4110" max="4110" width="9.85546875" style="827" customWidth="1"/>
    <col min="4111" max="4111" width="10.7109375" style="827" customWidth="1"/>
    <col min="4112" max="4112" width="10.85546875" style="827" customWidth="1"/>
    <col min="4113" max="4113" width="11.140625" style="827" customWidth="1"/>
    <col min="4114" max="4114" width="9.85546875" style="827" customWidth="1"/>
    <col min="4115" max="4115" width="1" style="827" customWidth="1"/>
    <col min="4116" max="4116" width="16.5703125" style="827" customWidth="1"/>
    <col min="4117" max="4117" width="0.5703125" style="827" customWidth="1"/>
    <col min="4118" max="4118" width="0.7109375" style="827" customWidth="1"/>
    <col min="4119" max="4119" width="27.85546875" style="827" customWidth="1"/>
    <col min="4120" max="4120" width="0.85546875" style="827" customWidth="1"/>
    <col min="4121" max="4121" width="27.42578125" style="827" customWidth="1"/>
    <col min="4122" max="4122" width="14.7109375" style="827" customWidth="1"/>
    <col min="4123" max="4123" width="0.42578125" style="827" customWidth="1"/>
    <col min="4124" max="4124" width="0.7109375" style="827" customWidth="1"/>
    <col min="4125" max="4125" width="21.7109375" style="827" customWidth="1"/>
    <col min="4126" max="4126" width="1.28515625" style="827" customWidth="1"/>
    <col min="4127" max="4127" width="21.140625" style="827" customWidth="1"/>
    <col min="4128" max="4332" width="11.42578125" style="827"/>
    <col min="4333" max="4333" width="0.7109375" style="827" customWidth="1"/>
    <col min="4334" max="4335" width="1.5703125" style="827" customWidth="1"/>
    <col min="4336" max="4336" width="16.42578125" style="827" customWidth="1"/>
    <col min="4337" max="4339" width="10.42578125" style="827" customWidth="1"/>
    <col min="4340" max="4340" width="8.7109375" style="827" customWidth="1"/>
    <col min="4341" max="4341" width="0.7109375" style="827" customWidth="1"/>
    <col min="4342" max="4342" width="3.140625" style="827" customWidth="1"/>
    <col min="4343" max="4343" width="1.140625" style="827" customWidth="1"/>
    <col min="4344" max="4344" width="18" style="827" customWidth="1"/>
    <col min="4345" max="4345" width="9.42578125" style="827" customWidth="1"/>
    <col min="4346" max="4346" width="8.7109375" style="827" customWidth="1"/>
    <col min="4347" max="4347" width="9.28515625" style="827" customWidth="1"/>
    <col min="4348" max="4348" width="10.140625" style="827" customWidth="1"/>
    <col min="4349" max="4349" width="5.140625" style="827" customWidth="1"/>
    <col min="4350" max="4350" width="10.140625" style="827" customWidth="1"/>
    <col min="4351" max="4351" width="6.42578125" style="827" customWidth="1"/>
    <col min="4352" max="4352" width="11.42578125" style="827"/>
    <col min="4353" max="4353" width="1.28515625" style="827" customWidth="1"/>
    <col min="4354" max="4354" width="1.42578125" style="827" customWidth="1"/>
    <col min="4355" max="4355" width="8.28515625" style="827" customWidth="1"/>
    <col min="4356" max="4356" width="11.42578125" style="827"/>
    <col min="4357" max="4358" width="10.7109375" style="827" customWidth="1"/>
    <col min="4359" max="4359" width="10.28515625" style="827" customWidth="1"/>
    <col min="4360" max="4360" width="11.28515625" style="827" customWidth="1"/>
    <col min="4361" max="4361" width="7.7109375" style="827" customWidth="1"/>
    <col min="4362" max="4362" width="10.140625" style="827" customWidth="1"/>
    <col min="4363" max="4363" width="6.5703125" style="827" customWidth="1"/>
    <col min="4364" max="4364" width="1.140625" style="827" customWidth="1"/>
    <col min="4365" max="4365" width="24.5703125" style="827" customWidth="1"/>
    <col min="4366" max="4366" width="9.85546875" style="827" customWidth="1"/>
    <col min="4367" max="4367" width="10.7109375" style="827" customWidth="1"/>
    <col min="4368" max="4368" width="10.85546875" style="827" customWidth="1"/>
    <col min="4369" max="4369" width="11.140625" style="827" customWidth="1"/>
    <col min="4370" max="4370" width="9.85546875" style="827" customWidth="1"/>
    <col min="4371" max="4371" width="1" style="827" customWidth="1"/>
    <col min="4372" max="4372" width="16.5703125" style="827" customWidth="1"/>
    <col min="4373" max="4373" width="0.5703125" style="827" customWidth="1"/>
    <col min="4374" max="4374" width="0.7109375" style="827" customWidth="1"/>
    <col min="4375" max="4375" width="27.85546875" style="827" customWidth="1"/>
    <col min="4376" max="4376" width="0.85546875" style="827" customWidth="1"/>
    <col min="4377" max="4377" width="27.42578125" style="827" customWidth="1"/>
    <col min="4378" max="4378" width="14.7109375" style="827" customWidth="1"/>
    <col min="4379" max="4379" width="0.42578125" style="827" customWidth="1"/>
    <col min="4380" max="4380" width="0.7109375" style="827" customWidth="1"/>
    <col min="4381" max="4381" width="21.7109375" style="827" customWidth="1"/>
    <col min="4382" max="4382" width="1.28515625" style="827" customWidth="1"/>
    <col min="4383" max="4383" width="21.140625" style="827" customWidth="1"/>
    <col min="4384" max="4588" width="11.42578125" style="827"/>
    <col min="4589" max="4589" width="0.7109375" style="827" customWidth="1"/>
    <col min="4590" max="4591" width="1.5703125" style="827" customWidth="1"/>
    <col min="4592" max="4592" width="16.42578125" style="827" customWidth="1"/>
    <col min="4593" max="4595" width="10.42578125" style="827" customWidth="1"/>
    <col min="4596" max="4596" width="8.7109375" style="827" customWidth="1"/>
    <col min="4597" max="4597" width="0.7109375" style="827" customWidth="1"/>
    <col min="4598" max="4598" width="3.140625" style="827" customWidth="1"/>
    <col min="4599" max="4599" width="1.140625" style="827" customWidth="1"/>
    <col min="4600" max="4600" width="18" style="827" customWidth="1"/>
    <col min="4601" max="4601" width="9.42578125" style="827" customWidth="1"/>
    <col min="4602" max="4602" width="8.7109375" style="827" customWidth="1"/>
    <col min="4603" max="4603" width="9.28515625" style="827" customWidth="1"/>
    <col min="4604" max="4604" width="10.140625" style="827" customWidth="1"/>
    <col min="4605" max="4605" width="5.140625" style="827" customWidth="1"/>
    <col min="4606" max="4606" width="10.140625" style="827" customWidth="1"/>
    <col min="4607" max="4607" width="6.42578125" style="827" customWidth="1"/>
    <col min="4608" max="4608" width="11.42578125" style="827"/>
    <col min="4609" max="4609" width="1.28515625" style="827" customWidth="1"/>
    <col min="4610" max="4610" width="1.42578125" style="827" customWidth="1"/>
    <col min="4611" max="4611" width="8.28515625" style="827" customWidth="1"/>
    <col min="4612" max="4612" width="11.42578125" style="827"/>
    <col min="4613" max="4614" width="10.7109375" style="827" customWidth="1"/>
    <col min="4615" max="4615" width="10.28515625" style="827" customWidth="1"/>
    <col min="4616" max="4616" width="11.28515625" style="827" customWidth="1"/>
    <col min="4617" max="4617" width="7.7109375" style="827" customWidth="1"/>
    <col min="4618" max="4618" width="10.140625" style="827" customWidth="1"/>
    <col min="4619" max="4619" width="6.5703125" style="827" customWidth="1"/>
    <col min="4620" max="4620" width="1.140625" style="827" customWidth="1"/>
    <col min="4621" max="4621" width="24.5703125" style="827" customWidth="1"/>
    <col min="4622" max="4622" width="9.85546875" style="827" customWidth="1"/>
    <col min="4623" max="4623" width="10.7109375" style="827" customWidth="1"/>
    <col min="4624" max="4624" width="10.85546875" style="827" customWidth="1"/>
    <col min="4625" max="4625" width="11.140625" style="827" customWidth="1"/>
    <col min="4626" max="4626" width="9.85546875" style="827" customWidth="1"/>
    <col min="4627" max="4627" width="1" style="827" customWidth="1"/>
    <col min="4628" max="4628" width="16.5703125" style="827" customWidth="1"/>
    <col min="4629" max="4629" width="0.5703125" style="827" customWidth="1"/>
    <col min="4630" max="4630" width="0.7109375" style="827" customWidth="1"/>
    <col min="4631" max="4631" width="27.85546875" style="827" customWidth="1"/>
    <col min="4632" max="4632" width="0.85546875" style="827" customWidth="1"/>
    <col min="4633" max="4633" width="27.42578125" style="827" customWidth="1"/>
    <col min="4634" max="4634" width="14.7109375" style="827" customWidth="1"/>
    <col min="4635" max="4635" width="0.42578125" style="827" customWidth="1"/>
    <col min="4636" max="4636" width="0.7109375" style="827" customWidth="1"/>
    <col min="4637" max="4637" width="21.7109375" style="827" customWidth="1"/>
    <col min="4638" max="4638" width="1.28515625" style="827" customWidth="1"/>
    <col min="4639" max="4639" width="21.140625" style="827" customWidth="1"/>
    <col min="4640" max="4844" width="11.42578125" style="827"/>
    <col min="4845" max="4845" width="0.7109375" style="827" customWidth="1"/>
    <col min="4846" max="4847" width="1.5703125" style="827" customWidth="1"/>
    <col min="4848" max="4848" width="16.42578125" style="827" customWidth="1"/>
    <col min="4849" max="4851" width="10.42578125" style="827" customWidth="1"/>
    <col min="4852" max="4852" width="8.7109375" style="827" customWidth="1"/>
    <col min="4853" max="4853" width="0.7109375" style="827" customWidth="1"/>
    <col min="4854" max="4854" width="3.140625" style="827" customWidth="1"/>
    <col min="4855" max="4855" width="1.140625" style="827" customWidth="1"/>
    <col min="4856" max="4856" width="18" style="827" customWidth="1"/>
    <col min="4857" max="4857" width="9.42578125" style="827" customWidth="1"/>
    <col min="4858" max="4858" width="8.7109375" style="827" customWidth="1"/>
    <col min="4859" max="4859" width="9.28515625" style="827" customWidth="1"/>
    <col min="4860" max="4860" width="10.140625" style="827" customWidth="1"/>
    <col min="4861" max="4861" width="5.140625" style="827" customWidth="1"/>
    <col min="4862" max="4862" width="10.140625" style="827" customWidth="1"/>
    <col min="4863" max="4863" width="6.42578125" style="827" customWidth="1"/>
    <col min="4864" max="4864" width="11.42578125" style="827"/>
    <col min="4865" max="4865" width="1.28515625" style="827" customWidth="1"/>
    <col min="4866" max="4866" width="1.42578125" style="827" customWidth="1"/>
    <col min="4867" max="4867" width="8.28515625" style="827" customWidth="1"/>
    <col min="4868" max="4868" width="11.42578125" style="827"/>
    <col min="4869" max="4870" width="10.7109375" style="827" customWidth="1"/>
    <col min="4871" max="4871" width="10.28515625" style="827" customWidth="1"/>
    <col min="4872" max="4872" width="11.28515625" style="827" customWidth="1"/>
    <col min="4873" max="4873" width="7.7109375" style="827" customWidth="1"/>
    <col min="4874" max="4874" width="10.140625" style="827" customWidth="1"/>
    <col min="4875" max="4875" width="6.5703125" style="827" customWidth="1"/>
    <col min="4876" max="4876" width="1.140625" style="827" customWidth="1"/>
    <col min="4877" max="4877" width="24.5703125" style="827" customWidth="1"/>
    <col min="4878" max="4878" width="9.85546875" style="827" customWidth="1"/>
    <col min="4879" max="4879" width="10.7109375" style="827" customWidth="1"/>
    <col min="4880" max="4880" width="10.85546875" style="827" customWidth="1"/>
    <col min="4881" max="4881" width="11.140625" style="827" customWidth="1"/>
    <col min="4882" max="4882" width="9.85546875" style="827" customWidth="1"/>
    <col min="4883" max="4883" width="1" style="827" customWidth="1"/>
    <col min="4884" max="4884" width="16.5703125" style="827" customWidth="1"/>
    <col min="4885" max="4885" width="0.5703125" style="827" customWidth="1"/>
    <col min="4886" max="4886" width="0.7109375" style="827" customWidth="1"/>
    <col min="4887" max="4887" width="27.85546875" style="827" customWidth="1"/>
    <col min="4888" max="4888" width="0.85546875" style="827" customWidth="1"/>
    <col min="4889" max="4889" width="27.42578125" style="827" customWidth="1"/>
    <col min="4890" max="4890" width="14.7109375" style="827" customWidth="1"/>
    <col min="4891" max="4891" width="0.42578125" style="827" customWidth="1"/>
    <col min="4892" max="4892" width="0.7109375" style="827" customWidth="1"/>
    <col min="4893" max="4893" width="21.7109375" style="827" customWidth="1"/>
    <col min="4894" max="4894" width="1.28515625" style="827" customWidth="1"/>
    <col min="4895" max="4895" width="21.140625" style="827" customWidth="1"/>
    <col min="4896" max="5100" width="11.42578125" style="827"/>
    <col min="5101" max="5101" width="0.7109375" style="827" customWidth="1"/>
    <col min="5102" max="5103" width="1.5703125" style="827" customWidth="1"/>
    <col min="5104" max="5104" width="16.42578125" style="827" customWidth="1"/>
    <col min="5105" max="5107" width="10.42578125" style="827" customWidth="1"/>
    <col min="5108" max="5108" width="8.7109375" style="827" customWidth="1"/>
    <col min="5109" max="5109" width="0.7109375" style="827" customWidth="1"/>
    <col min="5110" max="5110" width="3.140625" style="827" customWidth="1"/>
    <col min="5111" max="5111" width="1.140625" style="827" customWidth="1"/>
    <col min="5112" max="5112" width="18" style="827" customWidth="1"/>
    <col min="5113" max="5113" width="9.42578125" style="827" customWidth="1"/>
    <col min="5114" max="5114" width="8.7109375" style="827" customWidth="1"/>
    <col min="5115" max="5115" width="9.28515625" style="827" customWidth="1"/>
    <col min="5116" max="5116" width="10.140625" style="827" customWidth="1"/>
    <col min="5117" max="5117" width="5.140625" style="827" customWidth="1"/>
    <col min="5118" max="5118" width="10.140625" style="827" customWidth="1"/>
    <col min="5119" max="5119" width="6.42578125" style="827" customWidth="1"/>
    <col min="5120" max="5120" width="11.42578125" style="827"/>
    <col min="5121" max="5121" width="1.28515625" style="827" customWidth="1"/>
    <col min="5122" max="5122" width="1.42578125" style="827" customWidth="1"/>
    <col min="5123" max="5123" width="8.28515625" style="827" customWidth="1"/>
    <col min="5124" max="5124" width="11.42578125" style="827"/>
    <col min="5125" max="5126" width="10.7109375" style="827" customWidth="1"/>
    <col min="5127" max="5127" width="10.28515625" style="827" customWidth="1"/>
    <col min="5128" max="5128" width="11.28515625" style="827" customWidth="1"/>
    <col min="5129" max="5129" width="7.7109375" style="827" customWidth="1"/>
    <col min="5130" max="5130" width="10.140625" style="827" customWidth="1"/>
    <col min="5131" max="5131" width="6.5703125" style="827" customWidth="1"/>
    <col min="5132" max="5132" width="1.140625" style="827" customWidth="1"/>
    <col min="5133" max="5133" width="24.5703125" style="827" customWidth="1"/>
    <col min="5134" max="5134" width="9.85546875" style="827" customWidth="1"/>
    <col min="5135" max="5135" width="10.7109375" style="827" customWidth="1"/>
    <col min="5136" max="5136" width="10.85546875" style="827" customWidth="1"/>
    <col min="5137" max="5137" width="11.140625" style="827" customWidth="1"/>
    <col min="5138" max="5138" width="9.85546875" style="827" customWidth="1"/>
    <col min="5139" max="5139" width="1" style="827" customWidth="1"/>
    <col min="5140" max="5140" width="16.5703125" style="827" customWidth="1"/>
    <col min="5141" max="5141" width="0.5703125" style="827" customWidth="1"/>
    <col min="5142" max="5142" width="0.7109375" style="827" customWidth="1"/>
    <col min="5143" max="5143" width="27.85546875" style="827" customWidth="1"/>
    <col min="5144" max="5144" width="0.85546875" style="827" customWidth="1"/>
    <col min="5145" max="5145" width="27.42578125" style="827" customWidth="1"/>
    <col min="5146" max="5146" width="14.7109375" style="827" customWidth="1"/>
    <col min="5147" max="5147" width="0.42578125" style="827" customWidth="1"/>
    <col min="5148" max="5148" width="0.7109375" style="827" customWidth="1"/>
    <col min="5149" max="5149" width="21.7109375" style="827" customWidth="1"/>
    <col min="5150" max="5150" width="1.28515625" style="827" customWidth="1"/>
    <col min="5151" max="5151" width="21.140625" style="827" customWidth="1"/>
    <col min="5152" max="5356" width="11.42578125" style="827"/>
    <col min="5357" max="5357" width="0.7109375" style="827" customWidth="1"/>
    <col min="5358" max="5359" width="1.5703125" style="827" customWidth="1"/>
    <col min="5360" max="5360" width="16.42578125" style="827" customWidth="1"/>
    <col min="5361" max="5363" width="10.42578125" style="827" customWidth="1"/>
    <col min="5364" max="5364" width="8.7109375" style="827" customWidth="1"/>
    <col min="5365" max="5365" width="0.7109375" style="827" customWidth="1"/>
    <col min="5366" max="5366" width="3.140625" style="827" customWidth="1"/>
    <col min="5367" max="5367" width="1.140625" style="827" customWidth="1"/>
    <col min="5368" max="5368" width="18" style="827" customWidth="1"/>
    <col min="5369" max="5369" width="9.42578125" style="827" customWidth="1"/>
    <col min="5370" max="5370" width="8.7109375" style="827" customWidth="1"/>
    <col min="5371" max="5371" width="9.28515625" style="827" customWidth="1"/>
    <col min="5372" max="5372" width="10.140625" style="827" customWidth="1"/>
    <col min="5373" max="5373" width="5.140625" style="827" customWidth="1"/>
    <col min="5374" max="5374" width="10.140625" style="827" customWidth="1"/>
    <col min="5375" max="5375" width="6.42578125" style="827" customWidth="1"/>
    <col min="5376" max="5376" width="11.42578125" style="827"/>
    <col min="5377" max="5377" width="1.28515625" style="827" customWidth="1"/>
    <col min="5378" max="5378" width="1.42578125" style="827" customWidth="1"/>
    <col min="5379" max="5379" width="8.28515625" style="827" customWidth="1"/>
    <col min="5380" max="5380" width="11.42578125" style="827"/>
    <col min="5381" max="5382" width="10.7109375" style="827" customWidth="1"/>
    <col min="5383" max="5383" width="10.28515625" style="827" customWidth="1"/>
    <col min="5384" max="5384" width="11.28515625" style="827" customWidth="1"/>
    <col min="5385" max="5385" width="7.7109375" style="827" customWidth="1"/>
    <col min="5386" max="5386" width="10.140625" style="827" customWidth="1"/>
    <col min="5387" max="5387" width="6.5703125" style="827" customWidth="1"/>
    <col min="5388" max="5388" width="1.140625" style="827" customWidth="1"/>
    <col min="5389" max="5389" width="24.5703125" style="827" customWidth="1"/>
    <col min="5390" max="5390" width="9.85546875" style="827" customWidth="1"/>
    <col min="5391" max="5391" width="10.7109375" style="827" customWidth="1"/>
    <col min="5392" max="5392" width="10.85546875" style="827" customWidth="1"/>
    <col min="5393" max="5393" width="11.140625" style="827" customWidth="1"/>
    <col min="5394" max="5394" width="9.85546875" style="827" customWidth="1"/>
    <col min="5395" max="5395" width="1" style="827" customWidth="1"/>
    <col min="5396" max="5396" width="16.5703125" style="827" customWidth="1"/>
    <col min="5397" max="5397" width="0.5703125" style="827" customWidth="1"/>
    <col min="5398" max="5398" width="0.7109375" style="827" customWidth="1"/>
    <col min="5399" max="5399" width="27.85546875" style="827" customWidth="1"/>
    <col min="5400" max="5400" width="0.85546875" style="827" customWidth="1"/>
    <col min="5401" max="5401" width="27.42578125" style="827" customWidth="1"/>
    <col min="5402" max="5402" width="14.7109375" style="827" customWidth="1"/>
    <col min="5403" max="5403" width="0.42578125" style="827" customWidth="1"/>
    <col min="5404" max="5404" width="0.7109375" style="827" customWidth="1"/>
    <col min="5405" max="5405" width="21.7109375" style="827" customWidth="1"/>
    <col min="5406" max="5406" width="1.28515625" style="827" customWidth="1"/>
    <col min="5407" max="5407" width="21.140625" style="827" customWidth="1"/>
    <col min="5408" max="5612" width="11.42578125" style="827"/>
    <col min="5613" max="5613" width="0.7109375" style="827" customWidth="1"/>
    <col min="5614" max="5615" width="1.5703125" style="827" customWidth="1"/>
    <col min="5616" max="5616" width="16.42578125" style="827" customWidth="1"/>
    <col min="5617" max="5619" width="10.42578125" style="827" customWidth="1"/>
    <col min="5620" max="5620" width="8.7109375" style="827" customWidth="1"/>
    <col min="5621" max="5621" width="0.7109375" style="827" customWidth="1"/>
    <col min="5622" max="5622" width="3.140625" style="827" customWidth="1"/>
    <col min="5623" max="5623" width="1.140625" style="827" customWidth="1"/>
    <col min="5624" max="5624" width="18" style="827" customWidth="1"/>
    <col min="5625" max="5625" width="9.42578125" style="827" customWidth="1"/>
    <col min="5626" max="5626" width="8.7109375" style="827" customWidth="1"/>
    <col min="5627" max="5627" width="9.28515625" style="827" customWidth="1"/>
    <col min="5628" max="5628" width="10.140625" style="827" customWidth="1"/>
    <col min="5629" max="5629" width="5.140625" style="827" customWidth="1"/>
    <col min="5630" max="5630" width="10.140625" style="827" customWidth="1"/>
    <col min="5631" max="5631" width="6.42578125" style="827" customWidth="1"/>
    <col min="5632" max="5632" width="11.42578125" style="827"/>
    <col min="5633" max="5633" width="1.28515625" style="827" customWidth="1"/>
    <col min="5634" max="5634" width="1.42578125" style="827" customWidth="1"/>
    <col min="5635" max="5635" width="8.28515625" style="827" customWidth="1"/>
    <col min="5636" max="5636" width="11.42578125" style="827"/>
    <col min="5637" max="5638" width="10.7109375" style="827" customWidth="1"/>
    <col min="5639" max="5639" width="10.28515625" style="827" customWidth="1"/>
    <col min="5640" max="5640" width="11.28515625" style="827" customWidth="1"/>
    <col min="5641" max="5641" width="7.7109375" style="827" customWidth="1"/>
    <col min="5642" max="5642" width="10.140625" style="827" customWidth="1"/>
    <col min="5643" max="5643" width="6.5703125" style="827" customWidth="1"/>
    <col min="5644" max="5644" width="1.140625" style="827" customWidth="1"/>
    <col min="5645" max="5645" width="24.5703125" style="827" customWidth="1"/>
    <col min="5646" max="5646" width="9.85546875" style="827" customWidth="1"/>
    <col min="5647" max="5647" width="10.7109375" style="827" customWidth="1"/>
    <col min="5648" max="5648" width="10.85546875" style="827" customWidth="1"/>
    <col min="5649" max="5649" width="11.140625" style="827" customWidth="1"/>
    <col min="5650" max="5650" width="9.85546875" style="827" customWidth="1"/>
    <col min="5651" max="5651" width="1" style="827" customWidth="1"/>
    <col min="5652" max="5652" width="16.5703125" style="827" customWidth="1"/>
    <col min="5653" max="5653" width="0.5703125" style="827" customWidth="1"/>
    <col min="5654" max="5654" width="0.7109375" style="827" customWidth="1"/>
    <col min="5655" max="5655" width="27.85546875" style="827" customWidth="1"/>
    <col min="5656" max="5656" width="0.85546875" style="827" customWidth="1"/>
    <col min="5657" max="5657" width="27.42578125" style="827" customWidth="1"/>
    <col min="5658" max="5658" width="14.7109375" style="827" customWidth="1"/>
    <col min="5659" max="5659" width="0.42578125" style="827" customWidth="1"/>
    <col min="5660" max="5660" width="0.7109375" style="827" customWidth="1"/>
    <col min="5661" max="5661" width="21.7109375" style="827" customWidth="1"/>
    <col min="5662" max="5662" width="1.28515625" style="827" customWidth="1"/>
    <col min="5663" max="5663" width="21.140625" style="827" customWidth="1"/>
    <col min="5664" max="5868" width="11.42578125" style="827"/>
    <col min="5869" max="5869" width="0.7109375" style="827" customWidth="1"/>
    <col min="5870" max="5871" width="1.5703125" style="827" customWidth="1"/>
    <col min="5872" max="5872" width="16.42578125" style="827" customWidth="1"/>
    <col min="5873" max="5875" width="10.42578125" style="827" customWidth="1"/>
    <col min="5876" max="5876" width="8.7109375" style="827" customWidth="1"/>
    <col min="5877" max="5877" width="0.7109375" style="827" customWidth="1"/>
    <col min="5878" max="5878" width="3.140625" style="827" customWidth="1"/>
    <col min="5879" max="5879" width="1.140625" style="827" customWidth="1"/>
    <col min="5880" max="5880" width="18" style="827" customWidth="1"/>
    <col min="5881" max="5881" width="9.42578125" style="827" customWidth="1"/>
    <col min="5882" max="5882" width="8.7109375" style="827" customWidth="1"/>
    <col min="5883" max="5883" width="9.28515625" style="827" customWidth="1"/>
    <col min="5884" max="5884" width="10.140625" style="827" customWidth="1"/>
    <col min="5885" max="5885" width="5.140625" style="827" customWidth="1"/>
    <col min="5886" max="5886" width="10.140625" style="827" customWidth="1"/>
    <col min="5887" max="5887" width="6.42578125" style="827" customWidth="1"/>
    <col min="5888" max="5888" width="11.42578125" style="827"/>
    <col min="5889" max="5889" width="1.28515625" style="827" customWidth="1"/>
    <col min="5890" max="5890" width="1.42578125" style="827" customWidth="1"/>
    <col min="5891" max="5891" width="8.28515625" style="827" customWidth="1"/>
    <col min="5892" max="5892" width="11.42578125" style="827"/>
    <col min="5893" max="5894" width="10.7109375" style="827" customWidth="1"/>
    <col min="5895" max="5895" width="10.28515625" style="827" customWidth="1"/>
    <col min="5896" max="5896" width="11.28515625" style="827" customWidth="1"/>
    <col min="5897" max="5897" width="7.7109375" style="827" customWidth="1"/>
    <col min="5898" max="5898" width="10.140625" style="827" customWidth="1"/>
    <col min="5899" max="5899" width="6.5703125" style="827" customWidth="1"/>
    <col min="5900" max="5900" width="1.140625" style="827" customWidth="1"/>
    <col min="5901" max="5901" width="24.5703125" style="827" customWidth="1"/>
    <col min="5902" max="5902" width="9.85546875" style="827" customWidth="1"/>
    <col min="5903" max="5903" width="10.7109375" style="827" customWidth="1"/>
    <col min="5904" max="5904" width="10.85546875" style="827" customWidth="1"/>
    <col min="5905" max="5905" width="11.140625" style="827" customWidth="1"/>
    <col min="5906" max="5906" width="9.85546875" style="827" customWidth="1"/>
    <col min="5907" max="5907" width="1" style="827" customWidth="1"/>
    <col min="5908" max="5908" width="16.5703125" style="827" customWidth="1"/>
    <col min="5909" max="5909" width="0.5703125" style="827" customWidth="1"/>
    <col min="5910" max="5910" width="0.7109375" style="827" customWidth="1"/>
    <col min="5911" max="5911" width="27.85546875" style="827" customWidth="1"/>
    <col min="5912" max="5912" width="0.85546875" style="827" customWidth="1"/>
    <col min="5913" max="5913" width="27.42578125" style="827" customWidth="1"/>
    <col min="5914" max="5914" width="14.7109375" style="827" customWidth="1"/>
    <col min="5915" max="5915" width="0.42578125" style="827" customWidth="1"/>
    <col min="5916" max="5916" width="0.7109375" style="827" customWidth="1"/>
    <col min="5917" max="5917" width="21.7109375" style="827" customWidth="1"/>
    <col min="5918" max="5918" width="1.28515625" style="827" customWidth="1"/>
    <col min="5919" max="5919" width="21.140625" style="827" customWidth="1"/>
    <col min="5920" max="6124" width="11.42578125" style="827"/>
    <col min="6125" max="6125" width="0.7109375" style="827" customWidth="1"/>
    <col min="6126" max="6127" width="1.5703125" style="827" customWidth="1"/>
    <col min="6128" max="6128" width="16.42578125" style="827" customWidth="1"/>
    <col min="6129" max="6131" width="10.42578125" style="827" customWidth="1"/>
    <col min="6132" max="6132" width="8.7109375" style="827" customWidth="1"/>
    <col min="6133" max="6133" width="0.7109375" style="827" customWidth="1"/>
    <col min="6134" max="6134" width="3.140625" style="827" customWidth="1"/>
    <col min="6135" max="6135" width="1.140625" style="827" customWidth="1"/>
    <col min="6136" max="6136" width="18" style="827" customWidth="1"/>
    <col min="6137" max="6137" width="9.42578125" style="827" customWidth="1"/>
    <col min="6138" max="6138" width="8.7109375" style="827" customWidth="1"/>
    <col min="6139" max="6139" width="9.28515625" style="827" customWidth="1"/>
    <col min="6140" max="6140" width="10.140625" style="827" customWidth="1"/>
    <col min="6141" max="6141" width="5.140625" style="827" customWidth="1"/>
    <col min="6142" max="6142" width="10.140625" style="827" customWidth="1"/>
    <col min="6143" max="6143" width="6.42578125" style="827" customWidth="1"/>
    <col min="6144" max="6144" width="11.42578125" style="827"/>
    <col min="6145" max="6145" width="1.28515625" style="827" customWidth="1"/>
    <col min="6146" max="6146" width="1.42578125" style="827" customWidth="1"/>
    <col min="6147" max="6147" width="8.28515625" style="827" customWidth="1"/>
    <col min="6148" max="6148" width="11.42578125" style="827"/>
    <col min="6149" max="6150" width="10.7109375" style="827" customWidth="1"/>
    <col min="6151" max="6151" width="10.28515625" style="827" customWidth="1"/>
    <col min="6152" max="6152" width="11.28515625" style="827" customWidth="1"/>
    <col min="6153" max="6153" width="7.7109375" style="827" customWidth="1"/>
    <col min="6154" max="6154" width="10.140625" style="827" customWidth="1"/>
    <col min="6155" max="6155" width="6.5703125" style="827" customWidth="1"/>
    <col min="6156" max="6156" width="1.140625" style="827" customWidth="1"/>
    <col min="6157" max="6157" width="24.5703125" style="827" customWidth="1"/>
    <col min="6158" max="6158" width="9.85546875" style="827" customWidth="1"/>
    <col min="6159" max="6159" width="10.7109375" style="827" customWidth="1"/>
    <col min="6160" max="6160" width="10.85546875" style="827" customWidth="1"/>
    <col min="6161" max="6161" width="11.140625" style="827" customWidth="1"/>
    <col min="6162" max="6162" width="9.85546875" style="827" customWidth="1"/>
    <col min="6163" max="6163" width="1" style="827" customWidth="1"/>
    <col min="6164" max="6164" width="16.5703125" style="827" customWidth="1"/>
    <col min="6165" max="6165" width="0.5703125" style="827" customWidth="1"/>
    <col min="6166" max="6166" width="0.7109375" style="827" customWidth="1"/>
    <col min="6167" max="6167" width="27.85546875" style="827" customWidth="1"/>
    <col min="6168" max="6168" width="0.85546875" style="827" customWidth="1"/>
    <col min="6169" max="6169" width="27.42578125" style="827" customWidth="1"/>
    <col min="6170" max="6170" width="14.7109375" style="827" customWidth="1"/>
    <col min="6171" max="6171" width="0.42578125" style="827" customWidth="1"/>
    <col min="6172" max="6172" width="0.7109375" style="827" customWidth="1"/>
    <col min="6173" max="6173" width="21.7109375" style="827" customWidth="1"/>
    <col min="6174" max="6174" width="1.28515625" style="827" customWidth="1"/>
    <col min="6175" max="6175" width="21.140625" style="827" customWidth="1"/>
    <col min="6176" max="6380" width="11.42578125" style="827"/>
    <col min="6381" max="6381" width="0.7109375" style="827" customWidth="1"/>
    <col min="6382" max="6383" width="1.5703125" style="827" customWidth="1"/>
    <col min="6384" max="6384" width="16.42578125" style="827" customWidth="1"/>
    <col min="6385" max="6387" width="10.42578125" style="827" customWidth="1"/>
    <col min="6388" max="6388" width="8.7109375" style="827" customWidth="1"/>
    <col min="6389" max="6389" width="0.7109375" style="827" customWidth="1"/>
    <col min="6390" max="6390" width="3.140625" style="827" customWidth="1"/>
    <col min="6391" max="6391" width="1.140625" style="827" customWidth="1"/>
    <col min="6392" max="6392" width="18" style="827" customWidth="1"/>
    <col min="6393" max="6393" width="9.42578125" style="827" customWidth="1"/>
    <col min="6394" max="6394" width="8.7109375" style="827" customWidth="1"/>
    <col min="6395" max="6395" width="9.28515625" style="827" customWidth="1"/>
    <col min="6396" max="6396" width="10.140625" style="827" customWidth="1"/>
    <col min="6397" max="6397" width="5.140625" style="827" customWidth="1"/>
    <col min="6398" max="6398" width="10.140625" style="827" customWidth="1"/>
    <col min="6399" max="6399" width="6.42578125" style="827" customWidth="1"/>
    <col min="6400" max="6400" width="11.42578125" style="827"/>
    <col min="6401" max="6401" width="1.28515625" style="827" customWidth="1"/>
    <col min="6402" max="6402" width="1.42578125" style="827" customWidth="1"/>
    <col min="6403" max="6403" width="8.28515625" style="827" customWidth="1"/>
    <col min="6404" max="6404" width="11.42578125" style="827"/>
    <col min="6405" max="6406" width="10.7109375" style="827" customWidth="1"/>
    <col min="6407" max="6407" width="10.28515625" style="827" customWidth="1"/>
    <col min="6408" max="6408" width="11.28515625" style="827" customWidth="1"/>
    <col min="6409" max="6409" width="7.7109375" style="827" customWidth="1"/>
    <col min="6410" max="6410" width="10.140625" style="827" customWidth="1"/>
    <col min="6411" max="6411" width="6.5703125" style="827" customWidth="1"/>
    <col min="6412" max="6412" width="1.140625" style="827" customWidth="1"/>
    <col min="6413" max="6413" width="24.5703125" style="827" customWidth="1"/>
    <col min="6414" max="6414" width="9.85546875" style="827" customWidth="1"/>
    <col min="6415" max="6415" width="10.7109375" style="827" customWidth="1"/>
    <col min="6416" max="6416" width="10.85546875" style="827" customWidth="1"/>
    <col min="6417" max="6417" width="11.140625" style="827" customWidth="1"/>
    <col min="6418" max="6418" width="9.85546875" style="827" customWidth="1"/>
    <col min="6419" max="6419" width="1" style="827" customWidth="1"/>
    <col min="6420" max="6420" width="16.5703125" style="827" customWidth="1"/>
    <col min="6421" max="6421" width="0.5703125" style="827" customWidth="1"/>
    <col min="6422" max="6422" width="0.7109375" style="827" customWidth="1"/>
    <col min="6423" max="6423" width="27.85546875" style="827" customWidth="1"/>
    <col min="6424" max="6424" width="0.85546875" style="827" customWidth="1"/>
    <col min="6425" max="6425" width="27.42578125" style="827" customWidth="1"/>
    <col min="6426" max="6426" width="14.7109375" style="827" customWidth="1"/>
    <col min="6427" max="6427" width="0.42578125" style="827" customWidth="1"/>
    <col min="6428" max="6428" width="0.7109375" style="827" customWidth="1"/>
    <col min="6429" max="6429" width="21.7109375" style="827" customWidth="1"/>
    <col min="6430" max="6430" width="1.28515625" style="827" customWidth="1"/>
    <col min="6431" max="6431" width="21.140625" style="827" customWidth="1"/>
    <col min="6432" max="6636" width="11.42578125" style="827"/>
    <col min="6637" max="6637" width="0.7109375" style="827" customWidth="1"/>
    <col min="6638" max="6639" width="1.5703125" style="827" customWidth="1"/>
    <col min="6640" max="6640" width="16.42578125" style="827" customWidth="1"/>
    <col min="6641" max="6643" width="10.42578125" style="827" customWidth="1"/>
    <col min="6644" max="6644" width="8.7109375" style="827" customWidth="1"/>
    <col min="6645" max="6645" width="0.7109375" style="827" customWidth="1"/>
    <col min="6646" max="6646" width="3.140625" style="827" customWidth="1"/>
    <col min="6647" max="6647" width="1.140625" style="827" customWidth="1"/>
    <col min="6648" max="6648" width="18" style="827" customWidth="1"/>
    <col min="6649" max="6649" width="9.42578125" style="827" customWidth="1"/>
    <col min="6650" max="6650" width="8.7109375" style="827" customWidth="1"/>
    <col min="6651" max="6651" width="9.28515625" style="827" customWidth="1"/>
    <col min="6652" max="6652" width="10.140625" style="827" customWidth="1"/>
    <col min="6653" max="6653" width="5.140625" style="827" customWidth="1"/>
    <col min="6654" max="6654" width="10.140625" style="827" customWidth="1"/>
    <col min="6655" max="6655" width="6.42578125" style="827" customWidth="1"/>
    <col min="6656" max="6656" width="11.42578125" style="827"/>
    <col min="6657" max="6657" width="1.28515625" style="827" customWidth="1"/>
    <col min="6658" max="6658" width="1.42578125" style="827" customWidth="1"/>
    <col min="6659" max="6659" width="8.28515625" style="827" customWidth="1"/>
    <col min="6660" max="6660" width="11.42578125" style="827"/>
    <col min="6661" max="6662" width="10.7109375" style="827" customWidth="1"/>
    <col min="6663" max="6663" width="10.28515625" style="827" customWidth="1"/>
    <col min="6664" max="6664" width="11.28515625" style="827" customWidth="1"/>
    <col min="6665" max="6665" width="7.7109375" style="827" customWidth="1"/>
    <col min="6666" max="6666" width="10.140625" style="827" customWidth="1"/>
    <col min="6667" max="6667" width="6.5703125" style="827" customWidth="1"/>
    <col min="6668" max="6668" width="1.140625" style="827" customWidth="1"/>
    <col min="6669" max="6669" width="24.5703125" style="827" customWidth="1"/>
    <col min="6670" max="6670" width="9.85546875" style="827" customWidth="1"/>
    <col min="6671" max="6671" width="10.7109375" style="827" customWidth="1"/>
    <col min="6672" max="6672" width="10.85546875" style="827" customWidth="1"/>
    <col min="6673" max="6673" width="11.140625" style="827" customWidth="1"/>
    <col min="6674" max="6674" width="9.85546875" style="827" customWidth="1"/>
    <col min="6675" max="6675" width="1" style="827" customWidth="1"/>
    <col min="6676" max="6676" width="16.5703125" style="827" customWidth="1"/>
    <col min="6677" max="6677" width="0.5703125" style="827" customWidth="1"/>
    <col min="6678" max="6678" width="0.7109375" style="827" customWidth="1"/>
    <col min="6679" max="6679" width="27.85546875" style="827" customWidth="1"/>
    <col min="6680" max="6680" width="0.85546875" style="827" customWidth="1"/>
    <col min="6681" max="6681" width="27.42578125" style="827" customWidth="1"/>
    <col min="6682" max="6682" width="14.7109375" style="827" customWidth="1"/>
    <col min="6683" max="6683" width="0.42578125" style="827" customWidth="1"/>
    <col min="6684" max="6684" width="0.7109375" style="827" customWidth="1"/>
    <col min="6685" max="6685" width="21.7109375" style="827" customWidth="1"/>
    <col min="6686" max="6686" width="1.28515625" style="827" customWidth="1"/>
    <col min="6687" max="6687" width="21.140625" style="827" customWidth="1"/>
    <col min="6688" max="6892" width="11.42578125" style="827"/>
    <col min="6893" max="6893" width="0.7109375" style="827" customWidth="1"/>
    <col min="6894" max="6895" width="1.5703125" style="827" customWidth="1"/>
    <col min="6896" max="6896" width="16.42578125" style="827" customWidth="1"/>
    <col min="6897" max="6899" width="10.42578125" style="827" customWidth="1"/>
    <col min="6900" max="6900" width="8.7109375" style="827" customWidth="1"/>
    <col min="6901" max="6901" width="0.7109375" style="827" customWidth="1"/>
    <col min="6902" max="6902" width="3.140625" style="827" customWidth="1"/>
    <col min="6903" max="6903" width="1.140625" style="827" customWidth="1"/>
    <col min="6904" max="6904" width="18" style="827" customWidth="1"/>
    <col min="6905" max="6905" width="9.42578125" style="827" customWidth="1"/>
    <col min="6906" max="6906" width="8.7109375" style="827" customWidth="1"/>
    <col min="6907" max="6907" width="9.28515625" style="827" customWidth="1"/>
    <col min="6908" max="6908" width="10.140625" style="827" customWidth="1"/>
    <col min="6909" max="6909" width="5.140625" style="827" customWidth="1"/>
    <col min="6910" max="6910" width="10.140625" style="827" customWidth="1"/>
    <col min="6911" max="6911" width="6.42578125" style="827" customWidth="1"/>
    <col min="6912" max="6912" width="11.42578125" style="827"/>
    <col min="6913" max="6913" width="1.28515625" style="827" customWidth="1"/>
    <col min="6914" max="6914" width="1.42578125" style="827" customWidth="1"/>
    <col min="6915" max="6915" width="8.28515625" style="827" customWidth="1"/>
    <col min="6916" max="6916" width="11.42578125" style="827"/>
    <col min="6917" max="6918" width="10.7109375" style="827" customWidth="1"/>
    <col min="6919" max="6919" width="10.28515625" style="827" customWidth="1"/>
    <col min="6920" max="6920" width="11.28515625" style="827" customWidth="1"/>
    <col min="6921" max="6921" width="7.7109375" style="827" customWidth="1"/>
    <col min="6922" max="6922" width="10.140625" style="827" customWidth="1"/>
    <col min="6923" max="6923" width="6.5703125" style="827" customWidth="1"/>
    <col min="6924" max="6924" width="1.140625" style="827" customWidth="1"/>
    <col min="6925" max="6925" width="24.5703125" style="827" customWidth="1"/>
    <col min="6926" max="6926" width="9.85546875" style="827" customWidth="1"/>
    <col min="6927" max="6927" width="10.7109375" style="827" customWidth="1"/>
    <col min="6928" max="6928" width="10.85546875" style="827" customWidth="1"/>
    <col min="6929" max="6929" width="11.140625" style="827" customWidth="1"/>
    <col min="6930" max="6930" width="9.85546875" style="827" customWidth="1"/>
    <col min="6931" max="6931" width="1" style="827" customWidth="1"/>
    <col min="6932" max="6932" width="16.5703125" style="827" customWidth="1"/>
    <col min="6933" max="6933" width="0.5703125" style="827" customWidth="1"/>
    <col min="6934" max="6934" width="0.7109375" style="827" customWidth="1"/>
    <col min="6935" max="6935" width="27.85546875" style="827" customWidth="1"/>
    <col min="6936" max="6936" width="0.85546875" style="827" customWidth="1"/>
    <col min="6937" max="6937" width="27.42578125" style="827" customWidth="1"/>
    <col min="6938" max="6938" width="14.7109375" style="827" customWidth="1"/>
    <col min="6939" max="6939" width="0.42578125" style="827" customWidth="1"/>
    <col min="6940" max="6940" width="0.7109375" style="827" customWidth="1"/>
    <col min="6941" max="6941" width="21.7109375" style="827" customWidth="1"/>
    <col min="6942" max="6942" width="1.28515625" style="827" customWidth="1"/>
    <col min="6943" max="6943" width="21.140625" style="827" customWidth="1"/>
    <col min="6944" max="7148" width="11.42578125" style="827"/>
    <col min="7149" max="7149" width="0.7109375" style="827" customWidth="1"/>
    <col min="7150" max="7151" width="1.5703125" style="827" customWidth="1"/>
    <col min="7152" max="7152" width="16.42578125" style="827" customWidth="1"/>
    <col min="7153" max="7155" width="10.42578125" style="827" customWidth="1"/>
    <col min="7156" max="7156" width="8.7109375" style="827" customWidth="1"/>
    <col min="7157" max="7157" width="0.7109375" style="827" customWidth="1"/>
    <col min="7158" max="7158" width="3.140625" style="827" customWidth="1"/>
    <col min="7159" max="7159" width="1.140625" style="827" customWidth="1"/>
    <col min="7160" max="7160" width="18" style="827" customWidth="1"/>
    <col min="7161" max="7161" width="9.42578125" style="827" customWidth="1"/>
    <col min="7162" max="7162" width="8.7109375" style="827" customWidth="1"/>
    <col min="7163" max="7163" width="9.28515625" style="827" customWidth="1"/>
    <col min="7164" max="7164" width="10.140625" style="827" customWidth="1"/>
    <col min="7165" max="7165" width="5.140625" style="827" customWidth="1"/>
    <col min="7166" max="7166" width="10.140625" style="827" customWidth="1"/>
    <col min="7167" max="7167" width="6.42578125" style="827" customWidth="1"/>
    <col min="7168" max="7168" width="11.42578125" style="827"/>
    <col min="7169" max="7169" width="1.28515625" style="827" customWidth="1"/>
    <col min="7170" max="7170" width="1.42578125" style="827" customWidth="1"/>
    <col min="7171" max="7171" width="8.28515625" style="827" customWidth="1"/>
    <col min="7172" max="7172" width="11.42578125" style="827"/>
    <col min="7173" max="7174" width="10.7109375" style="827" customWidth="1"/>
    <col min="7175" max="7175" width="10.28515625" style="827" customWidth="1"/>
    <col min="7176" max="7176" width="11.28515625" style="827" customWidth="1"/>
    <col min="7177" max="7177" width="7.7109375" style="827" customWidth="1"/>
    <col min="7178" max="7178" width="10.140625" style="827" customWidth="1"/>
    <col min="7179" max="7179" width="6.5703125" style="827" customWidth="1"/>
    <col min="7180" max="7180" width="1.140625" style="827" customWidth="1"/>
    <col min="7181" max="7181" width="24.5703125" style="827" customWidth="1"/>
    <col min="7182" max="7182" width="9.85546875" style="827" customWidth="1"/>
    <col min="7183" max="7183" width="10.7109375" style="827" customWidth="1"/>
    <col min="7184" max="7184" width="10.85546875" style="827" customWidth="1"/>
    <col min="7185" max="7185" width="11.140625" style="827" customWidth="1"/>
    <col min="7186" max="7186" width="9.85546875" style="827" customWidth="1"/>
    <col min="7187" max="7187" width="1" style="827" customWidth="1"/>
    <col min="7188" max="7188" width="16.5703125" style="827" customWidth="1"/>
    <col min="7189" max="7189" width="0.5703125" style="827" customWidth="1"/>
    <col min="7190" max="7190" width="0.7109375" style="827" customWidth="1"/>
    <col min="7191" max="7191" width="27.85546875" style="827" customWidth="1"/>
    <col min="7192" max="7192" width="0.85546875" style="827" customWidth="1"/>
    <col min="7193" max="7193" width="27.42578125" style="827" customWidth="1"/>
    <col min="7194" max="7194" width="14.7109375" style="827" customWidth="1"/>
    <col min="7195" max="7195" width="0.42578125" style="827" customWidth="1"/>
    <col min="7196" max="7196" width="0.7109375" style="827" customWidth="1"/>
    <col min="7197" max="7197" width="21.7109375" style="827" customWidth="1"/>
    <col min="7198" max="7198" width="1.28515625" style="827" customWidth="1"/>
    <col min="7199" max="7199" width="21.140625" style="827" customWidth="1"/>
    <col min="7200" max="7404" width="11.42578125" style="827"/>
    <col min="7405" max="7405" width="0.7109375" style="827" customWidth="1"/>
    <col min="7406" max="7407" width="1.5703125" style="827" customWidth="1"/>
    <col min="7408" max="7408" width="16.42578125" style="827" customWidth="1"/>
    <col min="7409" max="7411" width="10.42578125" style="827" customWidth="1"/>
    <col min="7412" max="7412" width="8.7109375" style="827" customWidth="1"/>
    <col min="7413" max="7413" width="0.7109375" style="827" customWidth="1"/>
    <col min="7414" max="7414" width="3.140625" style="827" customWidth="1"/>
    <col min="7415" max="7415" width="1.140625" style="827" customWidth="1"/>
    <col min="7416" max="7416" width="18" style="827" customWidth="1"/>
    <col min="7417" max="7417" width="9.42578125" style="827" customWidth="1"/>
    <col min="7418" max="7418" width="8.7109375" style="827" customWidth="1"/>
    <col min="7419" max="7419" width="9.28515625" style="827" customWidth="1"/>
    <col min="7420" max="7420" width="10.140625" style="827" customWidth="1"/>
    <col min="7421" max="7421" width="5.140625" style="827" customWidth="1"/>
    <col min="7422" max="7422" width="10.140625" style="827" customWidth="1"/>
    <col min="7423" max="7423" width="6.42578125" style="827" customWidth="1"/>
    <col min="7424" max="7424" width="11.42578125" style="827"/>
    <col min="7425" max="7425" width="1.28515625" style="827" customWidth="1"/>
    <col min="7426" max="7426" width="1.42578125" style="827" customWidth="1"/>
    <col min="7427" max="7427" width="8.28515625" style="827" customWidth="1"/>
    <col min="7428" max="7428" width="11.42578125" style="827"/>
    <col min="7429" max="7430" width="10.7109375" style="827" customWidth="1"/>
    <col min="7431" max="7431" width="10.28515625" style="827" customWidth="1"/>
    <col min="7432" max="7432" width="11.28515625" style="827" customWidth="1"/>
    <col min="7433" max="7433" width="7.7109375" style="827" customWidth="1"/>
    <col min="7434" max="7434" width="10.140625" style="827" customWidth="1"/>
    <col min="7435" max="7435" width="6.5703125" style="827" customWidth="1"/>
    <col min="7436" max="7436" width="1.140625" style="827" customWidth="1"/>
    <col min="7437" max="7437" width="24.5703125" style="827" customWidth="1"/>
    <col min="7438" max="7438" width="9.85546875" style="827" customWidth="1"/>
    <col min="7439" max="7439" width="10.7109375" style="827" customWidth="1"/>
    <col min="7440" max="7440" width="10.85546875" style="827" customWidth="1"/>
    <col min="7441" max="7441" width="11.140625" style="827" customWidth="1"/>
    <col min="7442" max="7442" width="9.85546875" style="827" customWidth="1"/>
    <col min="7443" max="7443" width="1" style="827" customWidth="1"/>
    <col min="7444" max="7444" width="16.5703125" style="827" customWidth="1"/>
    <col min="7445" max="7445" width="0.5703125" style="827" customWidth="1"/>
    <col min="7446" max="7446" width="0.7109375" style="827" customWidth="1"/>
    <col min="7447" max="7447" width="27.85546875" style="827" customWidth="1"/>
    <col min="7448" max="7448" width="0.85546875" style="827" customWidth="1"/>
    <col min="7449" max="7449" width="27.42578125" style="827" customWidth="1"/>
    <col min="7450" max="7450" width="14.7109375" style="827" customWidth="1"/>
    <col min="7451" max="7451" width="0.42578125" style="827" customWidth="1"/>
    <col min="7452" max="7452" width="0.7109375" style="827" customWidth="1"/>
    <col min="7453" max="7453" width="21.7109375" style="827" customWidth="1"/>
    <col min="7454" max="7454" width="1.28515625" style="827" customWidth="1"/>
    <col min="7455" max="7455" width="21.140625" style="827" customWidth="1"/>
    <col min="7456" max="7660" width="11.42578125" style="827"/>
    <col min="7661" max="7661" width="0.7109375" style="827" customWidth="1"/>
    <col min="7662" max="7663" width="1.5703125" style="827" customWidth="1"/>
    <col min="7664" max="7664" width="16.42578125" style="827" customWidth="1"/>
    <col min="7665" max="7667" width="10.42578125" style="827" customWidth="1"/>
    <col min="7668" max="7668" width="8.7109375" style="827" customWidth="1"/>
    <col min="7669" max="7669" width="0.7109375" style="827" customWidth="1"/>
    <col min="7670" max="7670" width="3.140625" style="827" customWidth="1"/>
    <col min="7671" max="7671" width="1.140625" style="827" customWidth="1"/>
    <col min="7672" max="7672" width="18" style="827" customWidth="1"/>
    <col min="7673" max="7673" width="9.42578125" style="827" customWidth="1"/>
    <col min="7674" max="7674" width="8.7109375" style="827" customWidth="1"/>
    <col min="7675" max="7675" width="9.28515625" style="827" customWidth="1"/>
    <col min="7676" max="7676" width="10.140625" style="827" customWidth="1"/>
    <col min="7677" max="7677" width="5.140625" style="827" customWidth="1"/>
    <col min="7678" max="7678" width="10.140625" style="827" customWidth="1"/>
    <col min="7679" max="7679" width="6.42578125" style="827" customWidth="1"/>
    <col min="7680" max="7680" width="11.42578125" style="827"/>
    <col min="7681" max="7681" width="1.28515625" style="827" customWidth="1"/>
    <col min="7682" max="7682" width="1.42578125" style="827" customWidth="1"/>
    <col min="7683" max="7683" width="8.28515625" style="827" customWidth="1"/>
    <col min="7684" max="7684" width="11.42578125" style="827"/>
    <col min="7685" max="7686" width="10.7109375" style="827" customWidth="1"/>
    <col min="7687" max="7687" width="10.28515625" style="827" customWidth="1"/>
    <col min="7688" max="7688" width="11.28515625" style="827" customWidth="1"/>
    <col min="7689" max="7689" width="7.7109375" style="827" customWidth="1"/>
    <col min="7690" max="7690" width="10.140625" style="827" customWidth="1"/>
    <col min="7691" max="7691" width="6.5703125" style="827" customWidth="1"/>
    <col min="7692" max="7692" width="1.140625" style="827" customWidth="1"/>
    <col min="7693" max="7693" width="24.5703125" style="827" customWidth="1"/>
    <col min="7694" max="7694" width="9.85546875" style="827" customWidth="1"/>
    <col min="7695" max="7695" width="10.7109375" style="827" customWidth="1"/>
    <col min="7696" max="7696" width="10.85546875" style="827" customWidth="1"/>
    <col min="7697" max="7697" width="11.140625" style="827" customWidth="1"/>
    <col min="7698" max="7698" width="9.85546875" style="827" customWidth="1"/>
    <col min="7699" max="7699" width="1" style="827" customWidth="1"/>
    <col min="7700" max="7700" width="16.5703125" style="827" customWidth="1"/>
    <col min="7701" max="7701" width="0.5703125" style="827" customWidth="1"/>
    <col min="7702" max="7702" width="0.7109375" style="827" customWidth="1"/>
    <col min="7703" max="7703" width="27.85546875" style="827" customWidth="1"/>
    <col min="7704" max="7704" width="0.85546875" style="827" customWidth="1"/>
    <col min="7705" max="7705" width="27.42578125" style="827" customWidth="1"/>
    <col min="7706" max="7706" width="14.7109375" style="827" customWidth="1"/>
    <col min="7707" max="7707" width="0.42578125" style="827" customWidth="1"/>
    <col min="7708" max="7708" width="0.7109375" style="827" customWidth="1"/>
    <col min="7709" max="7709" width="21.7109375" style="827" customWidth="1"/>
    <col min="7710" max="7710" width="1.28515625" style="827" customWidth="1"/>
    <col min="7711" max="7711" width="21.140625" style="827" customWidth="1"/>
    <col min="7712" max="7916" width="11.42578125" style="827"/>
    <col min="7917" max="7917" width="0.7109375" style="827" customWidth="1"/>
    <col min="7918" max="7919" width="1.5703125" style="827" customWidth="1"/>
    <col min="7920" max="7920" width="16.42578125" style="827" customWidth="1"/>
    <col min="7921" max="7923" width="10.42578125" style="827" customWidth="1"/>
    <col min="7924" max="7924" width="8.7109375" style="827" customWidth="1"/>
    <col min="7925" max="7925" width="0.7109375" style="827" customWidth="1"/>
    <col min="7926" max="7926" width="3.140625" style="827" customWidth="1"/>
    <col min="7927" max="7927" width="1.140625" style="827" customWidth="1"/>
    <col min="7928" max="7928" width="18" style="827" customWidth="1"/>
    <col min="7929" max="7929" width="9.42578125" style="827" customWidth="1"/>
    <col min="7930" max="7930" width="8.7109375" style="827" customWidth="1"/>
    <col min="7931" max="7931" width="9.28515625" style="827" customWidth="1"/>
    <col min="7932" max="7932" width="10.140625" style="827" customWidth="1"/>
    <col min="7933" max="7933" width="5.140625" style="827" customWidth="1"/>
    <col min="7934" max="7934" width="10.140625" style="827" customWidth="1"/>
    <col min="7935" max="7935" width="6.42578125" style="827" customWidth="1"/>
    <col min="7936" max="7936" width="11.42578125" style="827"/>
    <col min="7937" max="7937" width="1.28515625" style="827" customWidth="1"/>
    <col min="7938" max="7938" width="1.42578125" style="827" customWidth="1"/>
    <col min="7939" max="7939" width="8.28515625" style="827" customWidth="1"/>
    <col min="7940" max="7940" width="11.42578125" style="827"/>
    <col min="7941" max="7942" width="10.7109375" style="827" customWidth="1"/>
    <col min="7943" max="7943" width="10.28515625" style="827" customWidth="1"/>
    <col min="7944" max="7944" width="11.28515625" style="827" customWidth="1"/>
    <col min="7945" max="7945" width="7.7109375" style="827" customWidth="1"/>
    <col min="7946" max="7946" width="10.140625" style="827" customWidth="1"/>
    <col min="7947" max="7947" width="6.5703125" style="827" customWidth="1"/>
    <col min="7948" max="7948" width="1.140625" style="827" customWidth="1"/>
    <col min="7949" max="7949" width="24.5703125" style="827" customWidth="1"/>
    <col min="7950" max="7950" width="9.85546875" style="827" customWidth="1"/>
    <col min="7951" max="7951" width="10.7109375" style="827" customWidth="1"/>
    <col min="7952" max="7952" width="10.85546875" style="827" customWidth="1"/>
    <col min="7953" max="7953" width="11.140625" style="827" customWidth="1"/>
    <col min="7954" max="7954" width="9.85546875" style="827" customWidth="1"/>
    <col min="7955" max="7955" width="1" style="827" customWidth="1"/>
    <col min="7956" max="7956" width="16.5703125" style="827" customWidth="1"/>
    <col min="7957" max="7957" width="0.5703125" style="827" customWidth="1"/>
    <col min="7958" max="7958" width="0.7109375" style="827" customWidth="1"/>
    <col min="7959" max="7959" width="27.85546875" style="827" customWidth="1"/>
    <col min="7960" max="7960" width="0.85546875" style="827" customWidth="1"/>
    <col min="7961" max="7961" width="27.42578125" style="827" customWidth="1"/>
    <col min="7962" max="7962" width="14.7109375" style="827" customWidth="1"/>
    <col min="7963" max="7963" width="0.42578125" style="827" customWidth="1"/>
    <col min="7964" max="7964" width="0.7109375" style="827" customWidth="1"/>
    <col min="7965" max="7965" width="21.7109375" style="827" customWidth="1"/>
    <col min="7966" max="7966" width="1.28515625" style="827" customWidth="1"/>
    <col min="7967" max="7967" width="21.140625" style="827" customWidth="1"/>
    <col min="7968" max="8172" width="11.42578125" style="827"/>
    <col min="8173" max="8173" width="0.7109375" style="827" customWidth="1"/>
    <col min="8174" max="8175" width="1.5703125" style="827" customWidth="1"/>
    <col min="8176" max="8176" width="16.42578125" style="827" customWidth="1"/>
    <col min="8177" max="8179" width="10.42578125" style="827" customWidth="1"/>
    <col min="8180" max="8180" width="8.7109375" style="827" customWidth="1"/>
    <col min="8181" max="8181" width="0.7109375" style="827" customWidth="1"/>
    <col min="8182" max="8182" width="3.140625" style="827" customWidth="1"/>
    <col min="8183" max="8183" width="1.140625" style="827" customWidth="1"/>
    <col min="8184" max="8184" width="18" style="827" customWidth="1"/>
    <col min="8185" max="8185" width="9.42578125" style="827" customWidth="1"/>
    <col min="8186" max="8186" width="8.7109375" style="827" customWidth="1"/>
    <col min="8187" max="8187" width="9.28515625" style="827" customWidth="1"/>
    <col min="8188" max="8188" width="10.140625" style="827" customWidth="1"/>
    <col min="8189" max="8189" width="5.140625" style="827" customWidth="1"/>
    <col min="8190" max="8190" width="10.140625" style="827" customWidth="1"/>
    <col min="8191" max="8191" width="6.42578125" style="827" customWidth="1"/>
    <col min="8192" max="8192" width="11.42578125" style="827"/>
    <col min="8193" max="8193" width="1.28515625" style="827" customWidth="1"/>
    <col min="8194" max="8194" width="1.42578125" style="827" customWidth="1"/>
    <col min="8195" max="8195" width="8.28515625" style="827" customWidth="1"/>
    <col min="8196" max="8196" width="11.42578125" style="827"/>
    <col min="8197" max="8198" width="10.7109375" style="827" customWidth="1"/>
    <col min="8199" max="8199" width="10.28515625" style="827" customWidth="1"/>
    <col min="8200" max="8200" width="11.28515625" style="827" customWidth="1"/>
    <col min="8201" max="8201" width="7.7109375" style="827" customWidth="1"/>
    <col min="8202" max="8202" width="10.140625" style="827" customWidth="1"/>
    <col min="8203" max="8203" width="6.5703125" style="827" customWidth="1"/>
    <col min="8204" max="8204" width="1.140625" style="827" customWidth="1"/>
    <col min="8205" max="8205" width="24.5703125" style="827" customWidth="1"/>
    <col min="8206" max="8206" width="9.85546875" style="827" customWidth="1"/>
    <col min="8207" max="8207" width="10.7109375" style="827" customWidth="1"/>
    <col min="8208" max="8208" width="10.85546875" style="827" customWidth="1"/>
    <col min="8209" max="8209" width="11.140625" style="827" customWidth="1"/>
    <col min="8210" max="8210" width="9.85546875" style="827" customWidth="1"/>
    <col min="8211" max="8211" width="1" style="827" customWidth="1"/>
    <col min="8212" max="8212" width="16.5703125" style="827" customWidth="1"/>
    <col min="8213" max="8213" width="0.5703125" style="827" customWidth="1"/>
    <col min="8214" max="8214" width="0.7109375" style="827" customWidth="1"/>
    <col min="8215" max="8215" width="27.85546875" style="827" customWidth="1"/>
    <col min="8216" max="8216" width="0.85546875" style="827" customWidth="1"/>
    <col min="8217" max="8217" width="27.42578125" style="827" customWidth="1"/>
    <col min="8218" max="8218" width="14.7109375" style="827" customWidth="1"/>
    <col min="8219" max="8219" width="0.42578125" style="827" customWidth="1"/>
    <col min="8220" max="8220" width="0.7109375" style="827" customWidth="1"/>
    <col min="8221" max="8221" width="21.7109375" style="827" customWidth="1"/>
    <col min="8222" max="8222" width="1.28515625" style="827" customWidth="1"/>
    <col min="8223" max="8223" width="21.140625" style="827" customWidth="1"/>
    <col min="8224" max="8428" width="11.42578125" style="827"/>
    <col min="8429" max="8429" width="0.7109375" style="827" customWidth="1"/>
    <col min="8430" max="8431" width="1.5703125" style="827" customWidth="1"/>
    <col min="8432" max="8432" width="16.42578125" style="827" customWidth="1"/>
    <col min="8433" max="8435" width="10.42578125" style="827" customWidth="1"/>
    <col min="8436" max="8436" width="8.7109375" style="827" customWidth="1"/>
    <col min="8437" max="8437" width="0.7109375" style="827" customWidth="1"/>
    <col min="8438" max="8438" width="3.140625" style="827" customWidth="1"/>
    <col min="8439" max="8439" width="1.140625" style="827" customWidth="1"/>
    <col min="8440" max="8440" width="18" style="827" customWidth="1"/>
    <col min="8441" max="8441" width="9.42578125" style="827" customWidth="1"/>
    <col min="8442" max="8442" width="8.7109375" style="827" customWidth="1"/>
    <col min="8443" max="8443" width="9.28515625" style="827" customWidth="1"/>
    <col min="8444" max="8444" width="10.140625" style="827" customWidth="1"/>
    <col min="8445" max="8445" width="5.140625" style="827" customWidth="1"/>
    <col min="8446" max="8446" width="10.140625" style="827" customWidth="1"/>
    <col min="8447" max="8447" width="6.42578125" style="827" customWidth="1"/>
    <col min="8448" max="8448" width="11.42578125" style="827"/>
    <col min="8449" max="8449" width="1.28515625" style="827" customWidth="1"/>
    <col min="8450" max="8450" width="1.42578125" style="827" customWidth="1"/>
    <col min="8451" max="8451" width="8.28515625" style="827" customWidth="1"/>
    <col min="8452" max="8452" width="11.42578125" style="827"/>
    <col min="8453" max="8454" width="10.7109375" style="827" customWidth="1"/>
    <col min="8455" max="8455" width="10.28515625" style="827" customWidth="1"/>
    <col min="8456" max="8456" width="11.28515625" style="827" customWidth="1"/>
    <col min="8457" max="8457" width="7.7109375" style="827" customWidth="1"/>
    <col min="8458" max="8458" width="10.140625" style="827" customWidth="1"/>
    <col min="8459" max="8459" width="6.5703125" style="827" customWidth="1"/>
    <col min="8460" max="8460" width="1.140625" style="827" customWidth="1"/>
    <col min="8461" max="8461" width="24.5703125" style="827" customWidth="1"/>
    <col min="8462" max="8462" width="9.85546875" style="827" customWidth="1"/>
    <col min="8463" max="8463" width="10.7109375" style="827" customWidth="1"/>
    <col min="8464" max="8464" width="10.85546875" style="827" customWidth="1"/>
    <col min="8465" max="8465" width="11.140625" style="827" customWidth="1"/>
    <col min="8466" max="8466" width="9.85546875" style="827" customWidth="1"/>
    <col min="8467" max="8467" width="1" style="827" customWidth="1"/>
    <col min="8468" max="8468" width="16.5703125" style="827" customWidth="1"/>
    <col min="8469" max="8469" width="0.5703125" style="827" customWidth="1"/>
    <col min="8470" max="8470" width="0.7109375" style="827" customWidth="1"/>
    <col min="8471" max="8471" width="27.85546875" style="827" customWidth="1"/>
    <col min="8472" max="8472" width="0.85546875" style="827" customWidth="1"/>
    <col min="8473" max="8473" width="27.42578125" style="827" customWidth="1"/>
    <col min="8474" max="8474" width="14.7109375" style="827" customWidth="1"/>
    <col min="8475" max="8475" width="0.42578125" style="827" customWidth="1"/>
    <col min="8476" max="8476" width="0.7109375" style="827" customWidth="1"/>
    <col min="8477" max="8477" width="21.7109375" style="827" customWidth="1"/>
    <col min="8478" max="8478" width="1.28515625" style="827" customWidth="1"/>
    <col min="8479" max="8479" width="21.140625" style="827" customWidth="1"/>
    <col min="8480" max="8684" width="11.42578125" style="827"/>
    <col min="8685" max="8685" width="0.7109375" style="827" customWidth="1"/>
    <col min="8686" max="8687" width="1.5703125" style="827" customWidth="1"/>
    <col min="8688" max="8688" width="16.42578125" style="827" customWidth="1"/>
    <col min="8689" max="8691" width="10.42578125" style="827" customWidth="1"/>
    <col min="8692" max="8692" width="8.7109375" style="827" customWidth="1"/>
    <col min="8693" max="8693" width="0.7109375" style="827" customWidth="1"/>
    <col min="8694" max="8694" width="3.140625" style="827" customWidth="1"/>
    <col min="8695" max="8695" width="1.140625" style="827" customWidth="1"/>
    <col min="8696" max="8696" width="18" style="827" customWidth="1"/>
    <col min="8697" max="8697" width="9.42578125" style="827" customWidth="1"/>
    <col min="8698" max="8698" width="8.7109375" style="827" customWidth="1"/>
    <col min="8699" max="8699" width="9.28515625" style="827" customWidth="1"/>
    <col min="8700" max="8700" width="10.140625" style="827" customWidth="1"/>
    <col min="8701" max="8701" width="5.140625" style="827" customWidth="1"/>
    <col min="8702" max="8702" width="10.140625" style="827" customWidth="1"/>
    <col min="8703" max="8703" width="6.42578125" style="827" customWidth="1"/>
    <col min="8704" max="8704" width="11.42578125" style="827"/>
    <col min="8705" max="8705" width="1.28515625" style="827" customWidth="1"/>
    <col min="8706" max="8706" width="1.42578125" style="827" customWidth="1"/>
    <col min="8707" max="8707" width="8.28515625" style="827" customWidth="1"/>
    <col min="8708" max="8708" width="11.42578125" style="827"/>
    <col min="8709" max="8710" width="10.7109375" style="827" customWidth="1"/>
    <col min="8711" max="8711" width="10.28515625" style="827" customWidth="1"/>
    <col min="8712" max="8712" width="11.28515625" style="827" customWidth="1"/>
    <col min="8713" max="8713" width="7.7109375" style="827" customWidth="1"/>
    <col min="8714" max="8714" width="10.140625" style="827" customWidth="1"/>
    <col min="8715" max="8715" width="6.5703125" style="827" customWidth="1"/>
    <col min="8716" max="8716" width="1.140625" style="827" customWidth="1"/>
    <col min="8717" max="8717" width="24.5703125" style="827" customWidth="1"/>
    <col min="8718" max="8718" width="9.85546875" style="827" customWidth="1"/>
    <col min="8719" max="8719" width="10.7109375" style="827" customWidth="1"/>
    <col min="8720" max="8720" width="10.85546875" style="827" customWidth="1"/>
    <col min="8721" max="8721" width="11.140625" style="827" customWidth="1"/>
    <col min="8722" max="8722" width="9.85546875" style="827" customWidth="1"/>
    <col min="8723" max="8723" width="1" style="827" customWidth="1"/>
    <col min="8724" max="8724" width="16.5703125" style="827" customWidth="1"/>
    <col min="8725" max="8725" width="0.5703125" style="827" customWidth="1"/>
    <col min="8726" max="8726" width="0.7109375" style="827" customWidth="1"/>
    <col min="8727" max="8727" width="27.85546875" style="827" customWidth="1"/>
    <col min="8728" max="8728" width="0.85546875" style="827" customWidth="1"/>
    <col min="8729" max="8729" width="27.42578125" style="827" customWidth="1"/>
    <col min="8730" max="8730" width="14.7109375" style="827" customWidth="1"/>
    <col min="8731" max="8731" width="0.42578125" style="827" customWidth="1"/>
    <col min="8732" max="8732" width="0.7109375" style="827" customWidth="1"/>
    <col min="8733" max="8733" width="21.7109375" style="827" customWidth="1"/>
    <col min="8734" max="8734" width="1.28515625" style="827" customWidth="1"/>
    <col min="8735" max="8735" width="21.140625" style="827" customWidth="1"/>
    <col min="8736" max="8940" width="11.42578125" style="827"/>
    <col min="8941" max="8941" width="0.7109375" style="827" customWidth="1"/>
    <col min="8942" max="8943" width="1.5703125" style="827" customWidth="1"/>
    <col min="8944" max="8944" width="16.42578125" style="827" customWidth="1"/>
    <col min="8945" max="8947" width="10.42578125" style="827" customWidth="1"/>
    <col min="8948" max="8948" width="8.7109375" style="827" customWidth="1"/>
    <col min="8949" max="8949" width="0.7109375" style="827" customWidth="1"/>
    <col min="8950" max="8950" width="3.140625" style="827" customWidth="1"/>
    <col min="8951" max="8951" width="1.140625" style="827" customWidth="1"/>
    <col min="8952" max="8952" width="18" style="827" customWidth="1"/>
    <col min="8953" max="8953" width="9.42578125" style="827" customWidth="1"/>
    <col min="8954" max="8954" width="8.7109375" style="827" customWidth="1"/>
    <col min="8955" max="8955" width="9.28515625" style="827" customWidth="1"/>
    <col min="8956" max="8956" width="10.140625" style="827" customWidth="1"/>
    <col min="8957" max="8957" width="5.140625" style="827" customWidth="1"/>
    <col min="8958" max="8958" width="10.140625" style="827" customWidth="1"/>
    <col min="8959" max="8959" width="6.42578125" style="827" customWidth="1"/>
    <col min="8960" max="8960" width="11.42578125" style="827"/>
    <col min="8961" max="8961" width="1.28515625" style="827" customWidth="1"/>
    <col min="8962" max="8962" width="1.42578125" style="827" customWidth="1"/>
    <col min="8963" max="8963" width="8.28515625" style="827" customWidth="1"/>
    <col min="8964" max="8964" width="11.42578125" style="827"/>
    <col min="8965" max="8966" width="10.7109375" style="827" customWidth="1"/>
    <col min="8967" max="8967" width="10.28515625" style="827" customWidth="1"/>
    <col min="8968" max="8968" width="11.28515625" style="827" customWidth="1"/>
    <col min="8969" max="8969" width="7.7109375" style="827" customWidth="1"/>
    <col min="8970" max="8970" width="10.140625" style="827" customWidth="1"/>
    <col min="8971" max="8971" width="6.5703125" style="827" customWidth="1"/>
    <col min="8972" max="8972" width="1.140625" style="827" customWidth="1"/>
    <col min="8973" max="8973" width="24.5703125" style="827" customWidth="1"/>
    <col min="8974" max="8974" width="9.85546875" style="827" customWidth="1"/>
    <col min="8975" max="8975" width="10.7109375" style="827" customWidth="1"/>
    <col min="8976" max="8976" width="10.85546875" style="827" customWidth="1"/>
    <col min="8977" max="8977" width="11.140625" style="827" customWidth="1"/>
    <col min="8978" max="8978" width="9.85546875" style="827" customWidth="1"/>
    <col min="8979" max="8979" width="1" style="827" customWidth="1"/>
    <col min="8980" max="8980" width="16.5703125" style="827" customWidth="1"/>
    <col min="8981" max="8981" width="0.5703125" style="827" customWidth="1"/>
    <col min="8982" max="8982" width="0.7109375" style="827" customWidth="1"/>
    <col min="8983" max="8983" width="27.85546875" style="827" customWidth="1"/>
    <col min="8984" max="8984" width="0.85546875" style="827" customWidth="1"/>
    <col min="8985" max="8985" width="27.42578125" style="827" customWidth="1"/>
    <col min="8986" max="8986" width="14.7109375" style="827" customWidth="1"/>
    <col min="8987" max="8987" width="0.42578125" style="827" customWidth="1"/>
    <col min="8988" max="8988" width="0.7109375" style="827" customWidth="1"/>
    <col min="8989" max="8989" width="21.7109375" style="827" customWidth="1"/>
    <col min="8990" max="8990" width="1.28515625" style="827" customWidth="1"/>
    <col min="8991" max="8991" width="21.140625" style="827" customWidth="1"/>
    <col min="8992" max="9196" width="11.42578125" style="827"/>
    <col min="9197" max="9197" width="0.7109375" style="827" customWidth="1"/>
    <col min="9198" max="9199" width="1.5703125" style="827" customWidth="1"/>
    <col min="9200" max="9200" width="16.42578125" style="827" customWidth="1"/>
    <col min="9201" max="9203" width="10.42578125" style="827" customWidth="1"/>
    <col min="9204" max="9204" width="8.7109375" style="827" customWidth="1"/>
    <col min="9205" max="9205" width="0.7109375" style="827" customWidth="1"/>
    <col min="9206" max="9206" width="3.140625" style="827" customWidth="1"/>
    <col min="9207" max="9207" width="1.140625" style="827" customWidth="1"/>
    <col min="9208" max="9208" width="18" style="827" customWidth="1"/>
    <col min="9209" max="9209" width="9.42578125" style="827" customWidth="1"/>
    <col min="9210" max="9210" width="8.7109375" style="827" customWidth="1"/>
    <col min="9211" max="9211" width="9.28515625" style="827" customWidth="1"/>
    <col min="9212" max="9212" width="10.140625" style="827" customWidth="1"/>
    <col min="9213" max="9213" width="5.140625" style="827" customWidth="1"/>
    <col min="9214" max="9214" width="10.140625" style="827" customWidth="1"/>
    <col min="9215" max="9215" width="6.42578125" style="827" customWidth="1"/>
    <col min="9216" max="9216" width="11.42578125" style="827"/>
    <col min="9217" max="9217" width="1.28515625" style="827" customWidth="1"/>
    <col min="9218" max="9218" width="1.42578125" style="827" customWidth="1"/>
    <col min="9219" max="9219" width="8.28515625" style="827" customWidth="1"/>
    <col min="9220" max="9220" width="11.42578125" style="827"/>
    <col min="9221" max="9222" width="10.7109375" style="827" customWidth="1"/>
    <col min="9223" max="9223" width="10.28515625" style="827" customWidth="1"/>
    <col min="9224" max="9224" width="11.28515625" style="827" customWidth="1"/>
    <col min="9225" max="9225" width="7.7109375" style="827" customWidth="1"/>
    <col min="9226" max="9226" width="10.140625" style="827" customWidth="1"/>
    <col min="9227" max="9227" width="6.5703125" style="827" customWidth="1"/>
    <col min="9228" max="9228" width="1.140625" style="827" customWidth="1"/>
    <col min="9229" max="9229" width="24.5703125" style="827" customWidth="1"/>
    <col min="9230" max="9230" width="9.85546875" style="827" customWidth="1"/>
    <col min="9231" max="9231" width="10.7109375" style="827" customWidth="1"/>
    <col min="9232" max="9232" width="10.85546875" style="827" customWidth="1"/>
    <col min="9233" max="9233" width="11.140625" style="827" customWidth="1"/>
    <col min="9234" max="9234" width="9.85546875" style="827" customWidth="1"/>
    <col min="9235" max="9235" width="1" style="827" customWidth="1"/>
    <col min="9236" max="9236" width="16.5703125" style="827" customWidth="1"/>
    <col min="9237" max="9237" width="0.5703125" style="827" customWidth="1"/>
    <col min="9238" max="9238" width="0.7109375" style="827" customWidth="1"/>
    <col min="9239" max="9239" width="27.85546875" style="827" customWidth="1"/>
    <col min="9240" max="9240" width="0.85546875" style="827" customWidth="1"/>
    <col min="9241" max="9241" width="27.42578125" style="827" customWidth="1"/>
    <col min="9242" max="9242" width="14.7109375" style="827" customWidth="1"/>
    <col min="9243" max="9243" width="0.42578125" style="827" customWidth="1"/>
    <col min="9244" max="9244" width="0.7109375" style="827" customWidth="1"/>
    <col min="9245" max="9245" width="21.7109375" style="827" customWidth="1"/>
    <col min="9246" max="9246" width="1.28515625" style="827" customWidth="1"/>
    <col min="9247" max="9247" width="21.140625" style="827" customWidth="1"/>
    <col min="9248" max="9452" width="11.42578125" style="827"/>
    <col min="9453" max="9453" width="0.7109375" style="827" customWidth="1"/>
    <col min="9454" max="9455" width="1.5703125" style="827" customWidth="1"/>
    <col min="9456" max="9456" width="16.42578125" style="827" customWidth="1"/>
    <col min="9457" max="9459" width="10.42578125" style="827" customWidth="1"/>
    <col min="9460" max="9460" width="8.7109375" style="827" customWidth="1"/>
    <col min="9461" max="9461" width="0.7109375" style="827" customWidth="1"/>
    <col min="9462" max="9462" width="3.140625" style="827" customWidth="1"/>
    <col min="9463" max="9463" width="1.140625" style="827" customWidth="1"/>
    <col min="9464" max="9464" width="18" style="827" customWidth="1"/>
    <col min="9465" max="9465" width="9.42578125" style="827" customWidth="1"/>
    <col min="9466" max="9466" width="8.7109375" style="827" customWidth="1"/>
    <col min="9467" max="9467" width="9.28515625" style="827" customWidth="1"/>
    <col min="9468" max="9468" width="10.140625" style="827" customWidth="1"/>
    <col min="9469" max="9469" width="5.140625" style="827" customWidth="1"/>
    <col min="9470" max="9470" width="10.140625" style="827" customWidth="1"/>
    <col min="9471" max="9471" width="6.42578125" style="827" customWidth="1"/>
    <col min="9472" max="9472" width="11.42578125" style="827"/>
    <col min="9473" max="9473" width="1.28515625" style="827" customWidth="1"/>
    <col min="9474" max="9474" width="1.42578125" style="827" customWidth="1"/>
    <col min="9475" max="9475" width="8.28515625" style="827" customWidth="1"/>
    <col min="9476" max="9476" width="11.42578125" style="827"/>
    <col min="9477" max="9478" width="10.7109375" style="827" customWidth="1"/>
    <col min="9479" max="9479" width="10.28515625" style="827" customWidth="1"/>
    <col min="9480" max="9480" width="11.28515625" style="827" customWidth="1"/>
    <col min="9481" max="9481" width="7.7109375" style="827" customWidth="1"/>
    <col min="9482" max="9482" width="10.140625" style="827" customWidth="1"/>
    <col min="9483" max="9483" width="6.5703125" style="827" customWidth="1"/>
    <col min="9484" max="9484" width="1.140625" style="827" customWidth="1"/>
    <col min="9485" max="9485" width="24.5703125" style="827" customWidth="1"/>
    <col min="9486" max="9486" width="9.85546875" style="827" customWidth="1"/>
    <col min="9487" max="9487" width="10.7109375" style="827" customWidth="1"/>
    <col min="9488" max="9488" width="10.85546875" style="827" customWidth="1"/>
    <col min="9489" max="9489" width="11.140625" style="827" customWidth="1"/>
    <col min="9490" max="9490" width="9.85546875" style="827" customWidth="1"/>
    <col min="9491" max="9491" width="1" style="827" customWidth="1"/>
    <col min="9492" max="9492" width="16.5703125" style="827" customWidth="1"/>
    <col min="9493" max="9493" width="0.5703125" style="827" customWidth="1"/>
    <col min="9494" max="9494" width="0.7109375" style="827" customWidth="1"/>
    <col min="9495" max="9495" width="27.85546875" style="827" customWidth="1"/>
    <col min="9496" max="9496" width="0.85546875" style="827" customWidth="1"/>
    <col min="9497" max="9497" width="27.42578125" style="827" customWidth="1"/>
    <col min="9498" max="9498" width="14.7109375" style="827" customWidth="1"/>
    <col min="9499" max="9499" width="0.42578125" style="827" customWidth="1"/>
    <col min="9500" max="9500" width="0.7109375" style="827" customWidth="1"/>
    <col min="9501" max="9501" width="21.7109375" style="827" customWidth="1"/>
    <col min="9502" max="9502" width="1.28515625" style="827" customWidth="1"/>
    <col min="9503" max="9503" width="21.140625" style="827" customWidth="1"/>
    <col min="9504" max="9708" width="11.42578125" style="827"/>
    <col min="9709" max="9709" width="0.7109375" style="827" customWidth="1"/>
    <col min="9710" max="9711" width="1.5703125" style="827" customWidth="1"/>
    <col min="9712" max="9712" width="16.42578125" style="827" customWidth="1"/>
    <col min="9713" max="9715" width="10.42578125" style="827" customWidth="1"/>
    <col min="9716" max="9716" width="8.7109375" style="827" customWidth="1"/>
    <col min="9717" max="9717" width="0.7109375" style="827" customWidth="1"/>
    <col min="9718" max="9718" width="3.140625" style="827" customWidth="1"/>
    <col min="9719" max="9719" width="1.140625" style="827" customWidth="1"/>
    <col min="9720" max="9720" width="18" style="827" customWidth="1"/>
    <col min="9721" max="9721" width="9.42578125" style="827" customWidth="1"/>
    <col min="9722" max="9722" width="8.7109375" style="827" customWidth="1"/>
    <col min="9723" max="9723" width="9.28515625" style="827" customWidth="1"/>
    <col min="9724" max="9724" width="10.140625" style="827" customWidth="1"/>
    <col min="9725" max="9725" width="5.140625" style="827" customWidth="1"/>
    <col min="9726" max="9726" width="10.140625" style="827" customWidth="1"/>
    <col min="9727" max="9727" width="6.42578125" style="827" customWidth="1"/>
    <col min="9728" max="9728" width="11.42578125" style="827"/>
    <col min="9729" max="9729" width="1.28515625" style="827" customWidth="1"/>
    <col min="9730" max="9730" width="1.42578125" style="827" customWidth="1"/>
    <col min="9731" max="9731" width="8.28515625" style="827" customWidth="1"/>
    <col min="9732" max="9732" width="11.42578125" style="827"/>
    <col min="9733" max="9734" width="10.7109375" style="827" customWidth="1"/>
    <col min="9735" max="9735" width="10.28515625" style="827" customWidth="1"/>
    <col min="9736" max="9736" width="11.28515625" style="827" customWidth="1"/>
    <col min="9737" max="9737" width="7.7109375" style="827" customWidth="1"/>
    <col min="9738" max="9738" width="10.140625" style="827" customWidth="1"/>
    <col min="9739" max="9739" width="6.5703125" style="827" customWidth="1"/>
    <col min="9740" max="9740" width="1.140625" style="827" customWidth="1"/>
    <col min="9741" max="9741" width="24.5703125" style="827" customWidth="1"/>
    <col min="9742" max="9742" width="9.85546875" style="827" customWidth="1"/>
    <col min="9743" max="9743" width="10.7109375" style="827" customWidth="1"/>
    <col min="9744" max="9744" width="10.85546875" style="827" customWidth="1"/>
    <col min="9745" max="9745" width="11.140625" style="827" customWidth="1"/>
    <col min="9746" max="9746" width="9.85546875" style="827" customWidth="1"/>
    <col min="9747" max="9747" width="1" style="827" customWidth="1"/>
    <col min="9748" max="9748" width="16.5703125" style="827" customWidth="1"/>
    <col min="9749" max="9749" width="0.5703125" style="827" customWidth="1"/>
    <col min="9750" max="9750" width="0.7109375" style="827" customWidth="1"/>
    <col min="9751" max="9751" width="27.85546875" style="827" customWidth="1"/>
    <col min="9752" max="9752" width="0.85546875" style="827" customWidth="1"/>
    <col min="9753" max="9753" width="27.42578125" style="827" customWidth="1"/>
    <col min="9754" max="9754" width="14.7109375" style="827" customWidth="1"/>
    <col min="9755" max="9755" width="0.42578125" style="827" customWidth="1"/>
    <col min="9756" max="9756" width="0.7109375" style="827" customWidth="1"/>
    <col min="9757" max="9757" width="21.7109375" style="827" customWidth="1"/>
    <col min="9758" max="9758" width="1.28515625" style="827" customWidth="1"/>
    <col min="9759" max="9759" width="21.140625" style="827" customWidth="1"/>
    <col min="9760" max="9964" width="11.42578125" style="827"/>
    <col min="9965" max="9965" width="0.7109375" style="827" customWidth="1"/>
    <col min="9966" max="9967" width="1.5703125" style="827" customWidth="1"/>
    <col min="9968" max="9968" width="16.42578125" style="827" customWidth="1"/>
    <col min="9969" max="9971" width="10.42578125" style="827" customWidth="1"/>
    <col min="9972" max="9972" width="8.7109375" style="827" customWidth="1"/>
    <col min="9973" max="9973" width="0.7109375" style="827" customWidth="1"/>
    <col min="9974" max="9974" width="3.140625" style="827" customWidth="1"/>
    <col min="9975" max="9975" width="1.140625" style="827" customWidth="1"/>
    <col min="9976" max="9976" width="18" style="827" customWidth="1"/>
    <col min="9977" max="9977" width="9.42578125" style="827" customWidth="1"/>
    <col min="9978" max="9978" width="8.7109375" style="827" customWidth="1"/>
    <col min="9979" max="9979" width="9.28515625" style="827" customWidth="1"/>
    <col min="9980" max="9980" width="10.140625" style="827" customWidth="1"/>
    <col min="9981" max="9981" width="5.140625" style="827" customWidth="1"/>
    <col min="9982" max="9982" width="10.140625" style="827" customWidth="1"/>
    <col min="9983" max="9983" width="6.42578125" style="827" customWidth="1"/>
    <col min="9984" max="9984" width="11.42578125" style="827"/>
    <col min="9985" max="9985" width="1.28515625" style="827" customWidth="1"/>
    <col min="9986" max="9986" width="1.42578125" style="827" customWidth="1"/>
    <col min="9987" max="9987" width="8.28515625" style="827" customWidth="1"/>
    <col min="9988" max="9988" width="11.42578125" style="827"/>
    <col min="9989" max="9990" width="10.7109375" style="827" customWidth="1"/>
    <col min="9991" max="9991" width="10.28515625" style="827" customWidth="1"/>
    <col min="9992" max="9992" width="11.28515625" style="827" customWidth="1"/>
    <col min="9993" max="9993" width="7.7109375" style="827" customWidth="1"/>
    <col min="9994" max="9994" width="10.140625" style="827" customWidth="1"/>
    <col min="9995" max="9995" width="6.5703125" style="827" customWidth="1"/>
    <col min="9996" max="9996" width="1.140625" style="827" customWidth="1"/>
    <col min="9997" max="9997" width="24.5703125" style="827" customWidth="1"/>
    <col min="9998" max="9998" width="9.85546875" style="827" customWidth="1"/>
    <col min="9999" max="9999" width="10.7109375" style="827" customWidth="1"/>
    <col min="10000" max="10000" width="10.85546875" style="827" customWidth="1"/>
    <col min="10001" max="10001" width="11.140625" style="827" customWidth="1"/>
    <col min="10002" max="10002" width="9.85546875" style="827" customWidth="1"/>
    <col min="10003" max="10003" width="1" style="827" customWidth="1"/>
    <col min="10004" max="10004" width="16.5703125" style="827" customWidth="1"/>
    <col min="10005" max="10005" width="0.5703125" style="827" customWidth="1"/>
    <col min="10006" max="10006" width="0.7109375" style="827" customWidth="1"/>
    <col min="10007" max="10007" width="27.85546875" style="827" customWidth="1"/>
    <col min="10008" max="10008" width="0.85546875" style="827" customWidth="1"/>
    <col min="10009" max="10009" width="27.42578125" style="827" customWidth="1"/>
    <col min="10010" max="10010" width="14.7109375" style="827" customWidth="1"/>
    <col min="10011" max="10011" width="0.42578125" style="827" customWidth="1"/>
    <col min="10012" max="10012" width="0.7109375" style="827" customWidth="1"/>
    <col min="10013" max="10013" width="21.7109375" style="827" customWidth="1"/>
    <col min="10014" max="10014" width="1.28515625" style="827" customWidth="1"/>
    <col min="10015" max="10015" width="21.140625" style="827" customWidth="1"/>
    <col min="10016" max="10220" width="11.42578125" style="827"/>
    <col min="10221" max="10221" width="0.7109375" style="827" customWidth="1"/>
    <col min="10222" max="10223" width="1.5703125" style="827" customWidth="1"/>
    <col min="10224" max="10224" width="16.42578125" style="827" customWidth="1"/>
    <col min="10225" max="10227" width="10.42578125" style="827" customWidth="1"/>
    <col min="10228" max="10228" width="8.7109375" style="827" customWidth="1"/>
    <col min="10229" max="10229" width="0.7109375" style="827" customWidth="1"/>
    <col min="10230" max="10230" width="3.140625" style="827" customWidth="1"/>
    <col min="10231" max="10231" width="1.140625" style="827" customWidth="1"/>
    <col min="10232" max="10232" width="18" style="827" customWidth="1"/>
    <col min="10233" max="10233" width="9.42578125" style="827" customWidth="1"/>
    <col min="10234" max="10234" width="8.7109375" style="827" customWidth="1"/>
    <col min="10235" max="10235" width="9.28515625" style="827" customWidth="1"/>
    <col min="10236" max="10236" width="10.140625" style="827" customWidth="1"/>
    <col min="10237" max="10237" width="5.140625" style="827" customWidth="1"/>
    <col min="10238" max="10238" width="10.140625" style="827" customWidth="1"/>
    <col min="10239" max="10239" width="6.42578125" style="827" customWidth="1"/>
    <col min="10240" max="10240" width="11.42578125" style="827"/>
    <col min="10241" max="10241" width="1.28515625" style="827" customWidth="1"/>
    <col min="10242" max="10242" width="1.42578125" style="827" customWidth="1"/>
    <col min="10243" max="10243" width="8.28515625" style="827" customWidth="1"/>
    <col min="10244" max="10244" width="11.42578125" style="827"/>
    <col min="10245" max="10246" width="10.7109375" style="827" customWidth="1"/>
    <col min="10247" max="10247" width="10.28515625" style="827" customWidth="1"/>
    <col min="10248" max="10248" width="11.28515625" style="827" customWidth="1"/>
    <col min="10249" max="10249" width="7.7109375" style="827" customWidth="1"/>
    <col min="10250" max="10250" width="10.140625" style="827" customWidth="1"/>
    <col min="10251" max="10251" width="6.5703125" style="827" customWidth="1"/>
    <col min="10252" max="10252" width="1.140625" style="827" customWidth="1"/>
    <col min="10253" max="10253" width="24.5703125" style="827" customWidth="1"/>
    <col min="10254" max="10254" width="9.85546875" style="827" customWidth="1"/>
    <col min="10255" max="10255" width="10.7109375" style="827" customWidth="1"/>
    <col min="10256" max="10256" width="10.85546875" style="827" customWidth="1"/>
    <col min="10257" max="10257" width="11.140625" style="827" customWidth="1"/>
    <col min="10258" max="10258" width="9.85546875" style="827" customWidth="1"/>
    <col min="10259" max="10259" width="1" style="827" customWidth="1"/>
    <col min="10260" max="10260" width="16.5703125" style="827" customWidth="1"/>
    <col min="10261" max="10261" width="0.5703125" style="827" customWidth="1"/>
    <col min="10262" max="10262" width="0.7109375" style="827" customWidth="1"/>
    <col min="10263" max="10263" width="27.85546875" style="827" customWidth="1"/>
    <col min="10264" max="10264" width="0.85546875" style="827" customWidth="1"/>
    <col min="10265" max="10265" width="27.42578125" style="827" customWidth="1"/>
    <col min="10266" max="10266" width="14.7109375" style="827" customWidth="1"/>
    <col min="10267" max="10267" width="0.42578125" style="827" customWidth="1"/>
    <col min="10268" max="10268" width="0.7109375" style="827" customWidth="1"/>
    <col min="10269" max="10269" width="21.7109375" style="827" customWidth="1"/>
    <col min="10270" max="10270" width="1.28515625" style="827" customWidth="1"/>
    <col min="10271" max="10271" width="21.140625" style="827" customWidth="1"/>
    <col min="10272" max="10476" width="11.42578125" style="827"/>
    <col min="10477" max="10477" width="0.7109375" style="827" customWidth="1"/>
    <col min="10478" max="10479" width="1.5703125" style="827" customWidth="1"/>
    <col min="10480" max="10480" width="16.42578125" style="827" customWidth="1"/>
    <col min="10481" max="10483" width="10.42578125" style="827" customWidth="1"/>
    <col min="10484" max="10484" width="8.7109375" style="827" customWidth="1"/>
    <col min="10485" max="10485" width="0.7109375" style="827" customWidth="1"/>
    <col min="10486" max="10486" width="3.140625" style="827" customWidth="1"/>
    <col min="10487" max="10487" width="1.140625" style="827" customWidth="1"/>
    <col min="10488" max="10488" width="18" style="827" customWidth="1"/>
    <col min="10489" max="10489" width="9.42578125" style="827" customWidth="1"/>
    <col min="10490" max="10490" width="8.7109375" style="827" customWidth="1"/>
    <col min="10491" max="10491" width="9.28515625" style="827" customWidth="1"/>
    <col min="10492" max="10492" width="10.140625" style="827" customWidth="1"/>
    <col min="10493" max="10493" width="5.140625" style="827" customWidth="1"/>
    <col min="10494" max="10494" width="10.140625" style="827" customWidth="1"/>
    <col min="10495" max="10495" width="6.42578125" style="827" customWidth="1"/>
    <col min="10496" max="10496" width="11.42578125" style="827"/>
    <col min="10497" max="10497" width="1.28515625" style="827" customWidth="1"/>
    <col min="10498" max="10498" width="1.42578125" style="827" customWidth="1"/>
    <col min="10499" max="10499" width="8.28515625" style="827" customWidth="1"/>
    <col min="10500" max="10500" width="11.42578125" style="827"/>
    <col min="10501" max="10502" width="10.7109375" style="827" customWidth="1"/>
    <col min="10503" max="10503" width="10.28515625" style="827" customWidth="1"/>
    <col min="10504" max="10504" width="11.28515625" style="827" customWidth="1"/>
    <col min="10505" max="10505" width="7.7109375" style="827" customWidth="1"/>
    <col min="10506" max="10506" width="10.140625" style="827" customWidth="1"/>
    <col min="10507" max="10507" width="6.5703125" style="827" customWidth="1"/>
    <col min="10508" max="10508" width="1.140625" style="827" customWidth="1"/>
    <col min="10509" max="10509" width="24.5703125" style="827" customWidth="1"/>
    <col min="10510" max="10510" width="9.85546875" style="827" customWidth="1"/>
    <col min="10511" max="10511" width="10.7109375" style="827" customWidth="1"/>
    <col min="10512" max="10512" width="10.85546875" style="827" customWidth="1"/>
    <col min="10513" max="10513" width="11.140625" style="827" customWidth="1"/>
    <col min="10514" max="10514" width="9.85546875" style="827" customWidth="1"/>
    <col min="10515" max="10515" width="1" style="827" customWidth="1"/>
    <col min="10516" max="10516" width="16.5703125" style="827" customWidth="1"/>
    <col min="10517" max="10517" width="0.5703125" style="827" customWidth="1"/>
    <col min="10518" max="10518" width="0.7109375" style="827" customWidth="1"/>
    <col min="10519" max="10519" width="27.85546875" style="827" customWidth="1"/>
    <col min="10520" max="10520" width="0.85546875" style="827" customWidth="1"/>
    <col min="10521" max="10521" width="27.42578125" style="827" customWidth="1"/>
    <col min="10522" max="10522" width="14.7109375" style="827" customWidth="1"/>
    <col min="10523" max="10523" width="0.42578125" style="827" customWidth="1"/>
    <col min="10524" max="10524" width="0.7109375" style="827" customWidth="1"/>
    <col min="10525" max="10525" width="21.7109375" style="827" customWidth="1"/>
    <col min="10526" max="10526" width="1.28515625" style="827" customWidth="1"/>
    <col min="10527" max="10527" width="21.140625" style="827" customWidth="1"/>
    <col min="10528" max="10732" width="11.42578125" style="827"/>
    <col min="10733" max="10733" width="0.7109375" style="827" customWidth="1"/>
    <col min="10734" max="10735" width="1.5703125" style="827" customWidth="1"/>
    <col min="10736" max="10736" width="16.42578125" style="827" customWidth="1"/>
    <col min="10737" max="10739" width="10.42578125" style="827" customWidth="1"/>
    <col min="10740" max="10740" width="8.7109375" style="827" customWidth="1"/>
    <col min="10741" max="10741" width="0.7109375" style="827" customWidth="1"/>
    <col min="10742" max="10742" width="3.140625" style="827" customWidth="1"/>
    <col min="10743" max="10743" width="1.140625" style="827" customWidth="1"/>
    <col min="10744" max="10744" width="18" style="827" customWidth="1"/>
    <col min="10745" max="10745" width="9.42578125" style="827" customWidth="1"/>
    <col min="10746" max="10746" width="8.7109375" style="827" customWidth="1"/>
    <col min="10747" max="10747" width="9.28515625" style="827" customWidth="1"/>
    <col min="10748" max="10748" width="10.140625" style="827" customWidth="1"/>
    <col min="10749" max="10749" width="5.140625" style="827" customWidth="1"/>
    <col min="10750" max="10750" width="10.140625" style="827" customWidth="1"/>
    <col min="10751" max="10751" width="6.42578125" style="827" customWidth="1"/>
    <col min="10752" max="10752" width="11.42578125" style="827"/>
    <col min="10753" max="10753" width="1.28515625" style="827" customWidth="1"/>
    <col min="10754" max="10754" width="1.42578125" style="827" customWidth="1"/>
    <col min="10755" max="10755" width="8.28515625" style="827" customWidth="1"/>
    <col min="10756" max="10756" width="11.42578125" style="827"/>
    <col min="10757" max="10758" width="10.7109375" style="827" customWidth="1"/>
    <col min="10759" max="10759" width="10.28515625" style="827" customWidth="1"/>
    <col min="10760" max="10760" width="11.28515625" style="827" customWidth="1"/>
    <col min="10761" max="10761" width="7.7109375" style="827" customWidth="1"/>
    <col min="10762" max="10762" width="10.140625" style="827" customWidth="1"/>
    <col min="10763" max="10763" width="6.5703125" style="827" customWidth="1"/>
    <col min="10764" max="10764" width="1.140625" style="827" customWidth="1"/>
    <col min="10765" max="10765" width="24.5703125" style="827" customWidth="1"/>
    <col min="10766" max="10766" width="9.85546875" style="827" customWidth="1"/>
    <col min="10767" max="10767" width="10.7109375" style="827" customWidth="1"/>
    <col min="10768" max="10768" width="10.85546875" style="827" customWidth="1"/>
    <col min="10769" max="10769" width="11.140625" style="827" customWidth="1"/>
    <col min="10770" max="10770" width="9.85546875" style="827" customWidth="1"/>
    <col min="10771" max="10771" width="1" style="827" customWidth="1"/>
    <col min="10772" max="10772" width="16.5703125" style="827" customWidth="1"/>
    <col min="10773" max="10773" width="0.5703125" style="827" customWidth="1"/>
    <col min="10774" max="10774" width="0.7109375" style="827" customWidth="1"/>
    <col min="10775" max="10775" width="27.85546875" style="827" customWidth="1"/>
    <col min="10776" max="10776" width="0.85546875" style="827" customWidth="1"/>
    <col min="10777" max="10777" width="27.42578125" style="827" customWidth="1"/>
    <col min="10778" max="10778" width="14.7109375" style="827" customWidth="1"/>
    <col min="10779" max="10779" width="0.42578125" style="827" customWidth="1"/>
    <col min="10780" max="10780" width="0.7109375" style="827" customWidth="1"/>
    <col min="10781" max="10781" width="21.7109375" style="827" customWidth="1"/>
    <col min="10782" max="10782" width="1.28515625" style="827" customWidth="1"/>
    <col min="10783" max="10783" width="21.140625" style="827" customWidth="1"/>
    <col min="10784" max="10988" width="11.42578125" style="827"/>
    <col min="10989" max="10989" width="0.7109375" style="827" customWidth="1"/>
    <col min="10990" max="10991" width="1.5703125" style="827" customWidth="1"/>
    <col min="10992" max="10992" width="16.42578125" style="827" customWidth="1"/>
    <col min="10993" max="10995" width="10.42578125" style="827" customWidth="1"/>
    <col min="10996" max="10996" width="8.7109375" style="827" customWidth="1"/>
    <col min="10997" max="10997" width="0.7109375" style="827" customWidth="1"/>
    <col min="10998" max="10998" width="3.140625" style="827" customWidth="1"/>
    <col min="10999" max="10999" width="1.140625" style="827" customWidth="1"/>
    <col min="11000" max="11000" width="18" style="827" customWidth="1"/>
    <col min="11001" max="11001" width="9.42578125" style="827" customWidth="1"/>
    <col min="11002" max="11002" width="8.7109375" style="827" customWidth="1"/>
    <col min="11003" max="11003" width="9.28515625" style="827" customWidth="1"/>
    <col min="11004" max="11004" width="10.140625" style="827" customWidth="1"/>
    <col min="11005" max="11005" width="5.140625" style="827" customWidth="1"/>
    <col min="11006" max="11006" width="10.140625" style="827" customWidth="1"/>
    <col min="11007" max="11007" width="6.42578125" style="827" customWidth="1"/>
    <col min="11008" max="11008" width="11.42578125" style="827"/>
    <col min="11009" max="11009" width="1.28515625" style="827" customWidth="1"/>
    <col min="11010" max="11010" width="1.42578125" style="827" customWidth="1"/>
    <col min="11011" max="11011" width="8.28515625" style="827" customWidth="1"/>
    <col min="11012" max="11012" width="11.42578125" style="827"/>
    <col min="11013" max="11014" width="10.7109375" style="827" customWidth="1"/>
    <col min="11015" max="11015" width="10.28515625" style="827" customWidth="1"/>
    <col min="11016" max="11016" width="11.28515625" style="827" customWidth="1"/>
    <col min="11017" max="11017" width="7.7109375" style="827" customWidth="1"/>
    <col min="11018" max="11018" width="10.140625" style="827" customWidth="1"/>
    <col min="11019" max="11019" width="6.5703125" style="827" customWidth="1"/>
    <col min="11020" max="11020" width="1.140625" style="827" customWidth="1"/>
    <col min="11021" max="11021" width="24.5703125" style="827" customWidth="1"/>
    <col min="11022" max="11022" width="9.85546875" style="827" customWidth="1"/>
    <col min="11023" max="11023" width="10.7109375" style="827" customWidth="1"/>
    <col min="11024" max="11024" width="10.85546875" style="827" customWidth="1"/>
    <col min="11025" max="11025" width="11.140625" style="827" customWidth="1"/>
    <col min="11026" max="11026" width="9.85546875" style="827" customWidth="1"/>
    <col min="11027" max="11027" width="1" style="827" customWidth="1"/>
    <col min="11028" max="11028" width="16.5703125" style="827" customWidth="1"/>
    <col min="11029" max="11029" width="0.5703125" style="827" customWidth="1"/>
    <col min="11030" max="11030" width="0.7109375" style="827" customWidth="1"/>
    <col min="11031" max="11031" width="27.85546875" style="827" customWidth="1"/>
    <col min="11032" max="11032" width="0.85546875" style="827" customWidth="1"/>
    <col min="11033" max="11033" width="27.42578125" style="827" customWidth="1"/>
    <col min="11034" max="11034" width="14.7109375" style="827" customWidth="1"/>
    <col min="11035" max="11035" width="0.42578125" style="827" customWidth="1"/>
    <col min="11036" max="11036" width="0.7109375" style="827" customWidth="1"/>
    <col min="11037" max="11037" width="21.7109375" style="827" customWidth="1"/>
    <col min="11038" max="11038" width="1.28515625" style="827" customWidth="1"/>
    <col min="11039" max="11039" width="21.140625" style="827" customWidth="1"/>
    <col min="11040" max="11244" width="11.42578125" style="827"/>
    <col min="11245" max="11245" width="0.7109375" style="827" customWidth="1"/>
    <col min="11246" max="11247" width="1.5703125" style="827" customWidth="1"/>
    <col min="11248" max="11248" width="16.42578125" style="827" customWidth="1"/>
    <col min="11249" max="11251" width="10.42578125" style="827" customWidth="1"/>
    <col min="11252" max="11252" width="8.7109375" style="827" customWidth="1"/>
    <col min="11253" max="11253" width="0.7109375" style="827" customWidth="1"/>
    <col min="11254" max="11254" width="3.140625" style="827" customWidth="1"/>
    <col min="11255" max="11255" width="1.140625" style="827" customWidth="1"/>
    <col min="11256" max="11256" width="18" style="827" customWidth="1"/>
    <col min="11257" max="11257" width="9.42578125" style="827" customWidth="1"/>
    <col min="11258" max="11258" width="8.7109375" style="827" customWidth="1"/>
    <col min="11259" max="11259" width="9.28515625" style="827" customWidth="1"/>
    <col min="11260" max="11260" width="10.140625" style="827" customWidth="1"/>
    <col min="11261" max="11261" width="5.140625" style="827" customWidth="1"/>
    <col min="11262" max="11262" width="10.140625" style="827" customWidth="1"/>
    <col min="11263" max="11263" width="6.42578125" style="827" customWidth="1"/>
    <col min="11264" max="11264" width="11.42578125" style="827"/>
    <col min="11265" max="11265" width="1.28515625" style="827" customWidth="1"/>
    <col min="11266" max="11266" width="1.42578125" style="827" customWidth="1"/>
    <col min="11267" max="11267" width="8.28515625" style="827" customWidth="1"/>
    <col min="11268" max="11268" width="11.42578125" style="827"/>
    <col min="11269" max="11270" width="10.7109375" style="827" customWidth="1"/>
    <col min="11271" max="11271" width="10.28515625" style="827" customWidth="1"/>
    <col min="11272" max="11272" width="11.28515625" style="827" customWidth="1"/>
    <col min="11273" max="11273" width="7.7109375" style="827" customWidth="1"/>
    <col min="11274" max="11274" width="10.140625" style="827" customWidth="1"/>
    <col min="11275" max="11275" width="6.5703125" style="827" customWidth="1"/>
    <col min="11276" max="11276" width="1.140625" style="827" customWidth="1"/>
    <col min="11277" max="11277" width="24.5703125" style="827" customWidth="1"/>
    <col min="11278" max="11278" width="9.85546875" style="827" customWidth="1"/>
    <col min="11279" max="11279" width="10.7109375" style="827" customWidth="1"/>
    <col min="11280" max="11280" width="10.85546875" style="827" customWidth="1"/>
    <col min="11281" max="11281" width="11.140625" style="827" customWidth="1"/>
    <col min="11282" max="11282" width="9.85546875" style="827" customWidth="1"/>
    <col min="11283" max="11283" width="1" style="827" customWidth="1"/>
    <col min="11284" max="11284" width="16.5703125" style="827" customWidth="1"/>
    <col min="11285" max="11285" width="0.5703125" style="827" customWidth="1"/>
    <col min="11286" max="11286" width="0.7109375" style="827" customWidth="1"/>
    <col min="11287" max="11287" width="27.85546875" style="827" customWidth="1"/>
    <col min="11288" max="11288" width="0.85546875" style="827" customWidth="1"/>
    <col min="11289" max="11289" width="27.42578125" style="827" customWidth="1"/>
    <col min="11290" max="11290" width="14.7109375" style="827" customWidth="1"/>
    <col min="11291" max="11291" width="0.42578125" style="827" customWidth="1"/>
    <col min="11292" max="11292" width="0.7109375" style="827" customWidth="1"/>
    <col min="11293" max="11293" width="21.7109375" style="827" customWidth="1"/>
    <col min="11294" max="11294" width="1.28515625" style="827" customWidth="1"/>
    <col min="11295" max="11295" width="21.140625" style="827" customWidth="1"/>
    <col min="11296" max="11500" width="11.42578125" style="827"/>
    <col min="11501" max="11501" width="0.7109375" style="827" customWidth="1"/>
    <col min="11502" max="11503" width="1.5703125" style="827" customWidth="1"/>
    <col min="11504" max="11504" width="16.42578125" style="827" customWidth="1"/>
    <col min="11505" max="11507" width="10.42578125" style="827" customWidth="1"/>
    <col min="11508" max="11508" width="8.7109375" style="827" customWidth="1"/>
    <col min="11509" max="11509" width="0.7109375" style="827" customWidth="1"/>
    <col min="11510" max="11510" width="3.140625" style="827" customWidth="1"/>
    <col min="11511" max="11511" width="1.140625" style="827" customWidth="1"/>
    <col min="11512" max="11512" width="18" style="827" customWidth="1"/>
    <col min="11513" max="11513" width="9.42578125" style="827" customWidth="1"/>
    <col min="11514" max="11514" width="8.7109375" style="827" customWidth="1"/>
    <col min="11515" max="11515" width="9.28515625" style="827" customWidth="1"/>
    <col min="11516" max="11516" width="10.140625" style="827" customWidth="1"/>
    <col min="11517" max="11517" width="5.140625" style="827" customWidth="1"/>
    <col min="11518" max="11518" width="10.140625" style="827" customWidth="1"/>
    <col min="11519" max="11519" width="6.42578125" style="827" customWidth="1"/>
    <col min="11520" max="11520" width="11.42578125" style="827"/>
    <col min="11521" max="11521" width="1.28515625" style="827" customWidth="1"/>
    <col min="11522" max="11522" width="1.42578125" style="827" customWidth="1"/>
    <col min="11523" max="11523" width="8.28515625" style="827" customWidth="1"/>
    <col min="11524" max="11524" width="11.42578125" style="827"/>
    <col min="11525" max="11526" width="10.7109375" style="827" customWidth="1"/>
    <col min="11527" max="11527" width="10.28515625" style="827" customWidth="1"/>
    <col min="11528" max="11528" width="11.28515625" style="827" customWidth="1"/>
    <col min="11529" max="11529" width="7.7109375" style="827" customWidth="1"/>
    <col min="11530" max="11530" width="10.140625" style="827" customWidth="1"/>
    <col min="11531" max="11531" width="6.5703125" style="827" customWidth="1"/>
    <col min="11532" max="11532" width="1.140625" style="827" customWidth="1"/>
    <col min="11533" max="11533" width="24.5703125" style="827" customWidth="1"/>
    <col min="11534" max="11534" width="9.85546875" style="827" customWidth="1"/>
    <col min="11535" max="11535" width="10.7109375" style="827" customWidth="1"/>
    <col min="11536" max="11536" width="10.85546875" style="827" customWidth="1"/>
    <col min="11537" max="11537" width="11.140625" style="827" customWidth="1"/>
    <col min="11538" max="11538" width="9.85546875" style="827" customWidth="1"/>
    <col min="11539" max="11539" width="1" style="827" customWidth="1"/>
    <col min="11540" max="11540" width="16.5703125" style="827" customWidth="1"/>
    <col min="11541" max="11541" width="0.5703125" style="827" customWidth="1"/>
    <col min="11542" max="11542" width="0.7109375" style="827" customWidth="1"/>
    <col min="11543" max="11543" width="27.85546875" style="827" customWidth="1"/>
    <col min="11544" max="11544" width="0.85546875" style="827" customWidth="1"/>
    <col min="11545" max="11545" width="27.42578125" style="827" customWidth="1"/>
    <col min="11546" max="11546" width="14.7109375" style="827" customWidth="1"/>
    <col min="11547" max="11547" width="0.42578125" style="827" customWidth="1"/>
    <col min="11548" max="11548" width="0.7109375" style="827" customWidth="1"/>
    <col min="11549" max="11549" width="21.7109375" style="827" customWidth="1"/>
    <col min="11550" max="11550" width="1.28515625" style="827" customWidth="1"/>
    <col min="11551" max="11551" width="21.140625" style="827" customWidth="1"/>
    <col min="11552" max="11756" width="11.42578125" style="827"/>
    <col min="11757" max="11757" width="0.7109375" style="827" customWidth="1"/>
    <col min="11758" max="11759" width="1.5703125" style="827" customWidth="1"/>
    <col min="11760" max="11760" width="16.42578125" style="827" customWidth="1"/>
    <col min="11761" max="11763" width="10.42578125" style="827" customWidth="1"/>
    <col min="11764" max="11764" width="8.7109375" style="827" customWidth="1"/>
    <col min="11765" max="11765" width="0.7109375" style="827" customWidth="1"/>
    <col min="11766" max="11766" width="3.140625" style="827" customWidth="1"/>
    <col min="11767" max="11767" width="1.140625" style="827" customWidth="1"/>
    <col min="11768" max="11768" width="18" style="827" customWidth="1"/>
    <col min="11769" max="11769" width="9.42578125" style="827" customWidth="1"/>
    <col min="11770" max="11770" width="8.7109375" style="827" customWidth="1"/>
    <col min="11771" max="11771" width="9.28515625" style="827" customWidth="1"/>
    <col min="11772" max="11772" width="10.140625" style="827" customWidth="1"/>
    <col min="11773" max="11773" width="5.140625" style="827" customWidth="1"/>
    <col min="11774" max="11774" width="10.140625" style="827" customWidth="1"/>
    <col min="11775" max="11775" width="6.42578125" style="827" customWidth="1"/>
    <col min="11776" max="11776" width="11.42578125" style="827"/>
    <col min="11777" max="11777" width="1.28515625" style="827" customWidth="1"/>
    <col min="11778" max="11778" width="1.42578125" style="827" customWidth="1"/>
    <col min="11779" max="11779" width="8.28515625" style="827" customWidth="1"/>
    <col min="11780" max="11780" width="11.42578125" style="827"/>
    <col min="11781" max="11782" width="10.7109375" style="827" customWidth="1"/>
    <col min="11783" max="11783" width="10.28515625" style="827" customWidth="1"/>
    <col min="11784" max="11784" width="11.28515625" style="827" customWidth="1"/>
    <col min="11785" max="11785" width="7.7109375" style="827" customWidth="1"/>
    <col min="11786" max="11786" width="10.140625" style="827" customWidth="1"/>
    <col min="11787" max="11787" width="6.5703125" style="827" customWidth="1"/>
    <col min="11788" max="11788" width="1.140625" style="827" customWidth="1"/>
    <col min="11789" max="11789" width="24.5703125" style="827" customWidth="1"/>
    <col min="11790" max="11790" width="9.85546875" style="827" customWidth="1"/>
    <col min="11791" max="11791" width="10.7109375" style="827" customWidth="1"/>
    <col min="11792" max="11792" width="10.85546875" style="827" customWidth="1"/>
    <col min="11793" max="11793" width="11.140625" style="827" customWidth="1"/>
    <col min="11794" max="11794" width="9.85546875" style="827" customWidth="1"/>
    <col min="11795" max="11795" width="1" style="827" customWidth="1"/>
    <col min="11796" max="11796" width="16.5703125" style="827" customWidth="1"/>
    <col min="11797" max="11797" width="0.5703125" style="827" customWidth="1"/>
    <col min="11798" max="11798" width="0.7109375" style="827" customWidth="1"/>
    <col min="11799" max="11799" width="27.85546875" style="827" customWidth="1"/>
    <col min="11800" max="11800" width="0.85546875" style="827" customWidth="1"/>
    <col min="11801" max="11801" width="27.42578125" style="827" customWidth="1"/>
    <col min="11802" max="11802" width="14.7109375" style="827" customWidth="1"/>
    <col min="11803" max="11803" width="0.42578125" style="827" customWidth="1"/>
    <col min="11804" max="11804" width="0.7109375" style="827" customWidth="1"/>
    <col min="11805" max="11805" width="21.7109375" style="827" customWidth="1"/>
    <col min="11806" max="11806" width="1.28515625" style="827" customWidth="1"/>
    <col min="11807" max="11807" width="21.140625" style="827" customWidth="1"/>
    <col min="11808" max="12012" width="11.42578125" style="827"/>
    <col min="12013" max="12013" width="0.7109375" style="827" customWidth="1"/>
    <col min="12014" max="12015" width="1.5703125" style="827" customWidth="1"/>
    <col min="12016" max="12016" width="16.42578125" style="827" customWidth="1"/>
    <col min="12017" max="12019" width="10.42578125" style="827" customWidth="1"/>
    <col min="12020" max="12020" width="8.7109375" style="827" customWidth="1"/>
    <col min="12021" max="12021" width="0.7109375" style="827" customWidth="1"/>
    <col min="12022" max="12022" width="3.140625" style="827" customWidth="1"/>
    <col min="12023" max="12023" width="1.140625" style="827" customWidth="1"/>
    <col min="12024" max="12024" width="18" style="827" customWidth="1"/>
    <col min="12025" max="12025" width="9.42578125" style="827" customWidth="1"/>
    <col min="12026" max="12026" width="8.7109375" style="827" customWidth="1"/>
    <col min="12027" max="12027" width="9.28515625" style="827" customWidth="1"/>
    <col min="12028" max="12028" width="10.140625" style="827" customWidth="1"/>
    <col min="12029" max="12029" width="5.140625" style="827" customWidth="1"/>
    <col min="12030" max="12030" width="10.140625" style="827" customWidth="1"/>
    <col min="12031" max="12031" width="6.42578125" style="827" customWidth="1"/>
    <col min="12032" max="12032" width="11.42578125" style="827"/>
    <col min="12033" max="12033" width="1.28515625" style="827" customWidth="1"/>
    <col min="12034" max="12034" width="1.42578125" style="827" customWidth="1"/>
    <col min="12035" max="12035" width="8.28515625" style="827" customWidth="1"/>
    <col min="12036" max="12036" width="11.42578125" style="827"/>
    <col min="12037" max="12038" width="10.7109375" style="827" customWidth="1"/>
    <col min="12039" max="12039" width="10.28515625" style="827" customWidth="1"/>
    <col min="12040" max="12040" width="11.28515625" style="827" customWidth="1"/>
    <col min="12041" max="12041" width="7.7109375" style="827" customWidth="1"/>
    <col min="12042" max="12042" width="10.140625" style="827" customWidth="1"/>
    <col min="12043" max="12043" width="6.5703125" style="827" customWidth="1"/>
    <col min="12044" max="12044" width="1.140625" style="827" customWidth="1"/>
    <col min="12045" max="12045" width="24.5703125" style="827" customWidth="1"/>
    <col min="12046" max="12046" width="9.85546875" style="827" customWidth="1"/>
    <col min="12047" max="12047" width="10.7109375" style="827" customWidth="1"/>
    <col min="12048" max="12048" width="10.85546875" style="827" customWidth="1"/>
    <col min="12049" max="12049" width="11.140625" style="827" customWidth="1"/>
    <col min="12050" max="12050" width="9.85546875" style="827" customWidth="1"/>
    <col min="12051" max="12051" width="1" style="827" customWidth="1"/>
    <col min="12052" max="12052" width="16.5703125" style="827" customWidth="1"/>
    <col min="12053" max="12053" width="0.5703125" style="827" customWidth="1"/>
    <col min="12054" max="12054" width="0.7109375" style="827" customWidth="1"/>
    <col min="12055" max="12055" width="27.85546875" style="827" customWidth="1"/>
    <col min="12056" max="12056" width="0.85546875" style="827" customWidth="1"/>
    <col min="12057" max="12057" width="27.42578125" style="827" customWidth="1"/>
    <col min="12058" max="12058" width="14.7109375" style="827" customWidth="1"/>
    <col min="12059" max="12059" width="0.42578125" style="827" customWidth="1"/>
    <col min="12060" max="12060" width="0.7109375" style="827" customWidth="1"/>
    <col min="12061" max="12061" width="21.7109375" style="827" customWidth="1"/>
    <col min="12062" max="12062" width="1.28515625" style="827" customWidth="1"/>
    <col min="12063" max="12063" width="21.140625" style="827" customWidth="1"/>
    <col min="12064" max="12268" width="11.42578125" style="827"/>
    <col min="12269" max="12269" width="0.7109375" style="827" customWidth="1"/>
    <col min="12270" max="12271" width="1.5703125" style="827" customWidth="1"/>
    <col min="12272" max="12272" width="16.42578125" style="827" customWidth="1"/>
    <col min="12273" max="12275" width="10.42578125" style="827" customWidth="1"/>
    <col min="12276" max="12276" width="8.7109375" style="827" customWidth="1"/>
    <col min="12277" max="12277" width="0.7109375" style="827" customWidth="1"/>
    <col min="12278" max="12278" width="3.140625" style="827" customWidth="1"/>
    <col min="12279" max="12279" width="1.140625" style="827" customWidth="1"/>
    <col min="12280" max="12280" width="18" style="827" customWidth="1"/>
    <col min="12281" max="12281" width="9.42578125" style="827" customWidth="1"/>
    <col min="12282" max="12282" width="8.7109375" style="827" customWidth="1"/>
    <col min="12283" max="12283" width="9.28515625" style="827" customWidth="1"/>
    <col min="12284" max="12284" width="10.140625" style="827" customWidth="1"/>
    <col min="12285" max="12285" width="5.140625" style="827" customWidth="1"/>
    <col min="12286" max="12286" width="10.140625" style="827" customWidth="1"/>
    <col min="12287" max="12287" width="6.42578125" style="827" customWidth="1"/>
    <col min="12288" max="12288" width="11.42578125" style="827"/>
    <col min="12289" max="12289" width="1.28515625" style="827" customWidth="1"/>
    <col min="12290" max="12290" width="1.42578125" style="827" customWidth="1"/>
    <col min="12291" max="12291" width="8.28515625" style="827" customWidth="1"/>
    <col min="12292" max="12292" width="11.42578125" style="827"/>
    <col min="12293" max="12294" width="10.7109375" style="827" customWidth="1"/>
    <col min="12295" max="12295" width="10.28515625" style="827" customWidth="1"/>
    <col min="12296" max="12296" width="11.28515625" style="827" customWidth="1"/>
    <col min="12297" max="12297" width="7.7109375" style="827" customWidth="1"/>
    <col min="12298" max="12298" width="10.140625" style="827" customWidth="1"/>
    <col min="12299" max="12299" width="6.5703125" style="827" customWidth="1"/>
    <col min="12300" max="12300" width="1.140625" style="827" customWidth="1"/>
    <col min="12301" max="12301" width="24.5703125" style="827" customWidth="1"/>
    <col min="12302" max="12302" width="9.85546875" style="827" customWidth="1"/>
    <col min="12303" max="12303" width="10.7109375" style="827" customWidth="1"/>
    <col min="12304" max="12304" width="10.85546875" style="827" customWidth="1"/>
    <col min="12305" max="12305" width="11.140625" style="827" customWidth="1"/>
    <col min="12306" max="12306" width="9.85546875" style="827" customWidth="1"/>
    <col min="12307" max="12307" width="1" style="827" customWidth="1"/>
    <col min="12308" max="12308" width="16.5703125" style="827" customWidth="1"/>
    <col min="12309" max="12309" width="0.5703125" style="827" customWidth="1"/>
    <col min="12310" max="12310" width="0.7109375" style="827" customWidth="1"/>
    <col min="12311" max="12311" width="27.85546875" style="827" customWidth="1"/>
    <col min="12312" max="12312" width="0.85546875" style="827" customWidth="1"/>
    <col min="12313" max="12313" width="27.42578125" style="827" customWidth="1"/>
    <col min="12314" max="12314" width="14.7109375" style="827" customWidth="1"/>
    <col min="12315" max="12315" width="0.42578125" style="827" customWidth="1"/>
    <col min="12316" max="12316" width="0.7109375" style="827" customWidth="1"/>
    <col min="12317" max="12317" width="21.7109375" style="827" customWidth="1"/>
    <col min="12318" max="12318" width="1.28515625" style="827" customWidth="1"/>
    <col min="12319" max="12319" width="21.140625" style="827" customWidth="1"/>
    <col min="12320" max="12524" width="11.42578125" style="827"/>
    <col min="12525" max="12525" width="0.7109375" style="827" customWidth="1"/>
    <col min="12526" max="12527" width="1.5703125" style="827" customWidth="1"/>
    <col min="12528" max="12528" width="16.42578125" style="827" customWidth="1"/>
    <col min="12529" max="12531" width="10.42578125" style="827" customWidth="1"/>
    <col min="12532" max="12532" width="8.7109375" style="827" customWidth="1"/>
    <col min="12533" max="12533" width="0.7109375" style="827" customWidth="1"/>
    <col min="12534" max="12534" width="3.140625" style="827" customWidth="1"/>
    <col min="12535" max="12535" width="1.140625" style="827" customWidth="1"/>
    <col min="12536" max="12536" width="18" style="827" customWidth="1"/>
    <col min="12537" max="12537" width="9.42578125" style="827" customWidth="1"/>
    <col min="12538" max="12538" width="8.7109375" style="827" customWidth="1"/>
    <col min="12539" max="12539" width="9.28515625" style="827" customWidth="1"/>
    <col min="12540" max="12540" width="10.140625" style="827" customWidth="1"/>
    <col min="12541" max="12541" width="5.140625" style="827" customWidth="1"/>
    <col min="12542" max="12542" width="10.140625" style="827" customWidth="1"/>
    <col min="12543" max="12543" width="6.42578125" style="827" customWidth="1"/>
    <col min="12544" max="12544" width="11.42578125" style="827"/>
    <col min="12545" max="12545" width="1.28515625" style="827" customWidth="1"/>
    <col min="12546" max="12546" width="1.42578125" style="827" customWidth="1"/>
    <col min="12547" max="12547" width="8.28515625" style="827" customWidth="1"/>
    <col min="12548" max="12548" width="11.42578125" style="827"/>
    <col min="12549" max="12550" width="10.7109375" style="827" customWidth="1"/>
    <col min="12551" max="12551" width="10.28515625" style="827" customWidth="1"/>
    <col min="12552" max="12552" width="11.28515625" style="827" customWidth="1"/>
    <col min="12553" max="12553" width="7.7109375" style="827" customWidth="1"/>
    <col min="12554" max="12554" width="10.140625" style="827" customWidth="1"/>
    <col min="12555" max="12555" width="6.5703125" style="827" customWidth="1"/>
    <col min="12556" max="12556" width="1.140625" style="827" customWidth="1"/>
    <col min="12557" max="12557" width="24.5703125" style="827" customWidth="1"/>
    <col min="12558" max="12558" width="9.85546875" style="827" customWidth="1"/>
    <col min="12559" max="12559" width="10.7109375" style="827" customWidth="1"/>
    <col min="12560" max="12560" width="10.85546875" style="827" customWidth="1"/>
    <col min="12561" max="12561" width="11.140625" style="827" customWidth="1"/>
    <col min="12562" max="12562" width="9.85546875" style="827" customWidth="1"/>
    <col min="12563" max="12563" width="1" style="827" customWidth="1"/>
    <col min="12564" max="12564" width="16.5703125" style="827" customWidth="1"/>
    <col min="12565" max="12565" width="0.5703125" style="827" customWidth="1"/>
    <col min="12566" max="12566" width="0.7109375" style="827" customWidth="1"/>
    <col min="12567" max="12567" width="27.85546875" style="827" customWidth="1"/>
    <col min="12568" max="12568" width="0.85546875" style="827" customWidth="1"/>
    <col min="12569" max="12569" width="27.42578125" style="827" customWidth="1"/>
    <col min="12570" max="12570" width="14.7109375" style="827" customWidth="1"/>
    <col min="12571" max="12571" width="0.42578125" style="827" customWidth="1"/>
    <col min="12572" max="12572" width="0.7109375" style="827" customWidth="1"/>
    <col min="12573" max="12573" width="21.7109375" style="827" customWidth="1"/>
    <col min="12574" max="12574" width="1.28515625" style="827" customWidth="1"/>
    <col min="12575" max="12575" width="21.140625" style="827" customWidth="1"/>
    <col min="12576" max="12780" width="11.42578125" style="827"/>
    <col min="12781" max="12781" width="0.7109375" style="827" customWidth="1"/>
    <col min="12782" max="12783" width="1.5703125" style="827" customWidth="1"/>
    <col min="12784" max="12784" width="16.42578125" style="827" customWidth="1"/>
    <col min="12785" max="12787" width="10.42578125" style="827" customWidth="1"/>
    <col min="12788" max="12788" width="8.7109375" style="827" customWidth="1"/>
    <col min="12789" max="12789" width="0.7109375" style="827" customWidth="1"/>
    <col min="12790" max="12790" width="3.140625" style="827" customWidth="1"/>
    <col min="12791" max="12791" width="1.140625" style="827" customWidth="1"/>
    <col min="12792" max="12792" width="18" style="827" customWidth="1"/>
    <col min="12793" max="12793" width="9.42578125" style="827" customWidth="1"/>
    <col min="12794" max="12794" width="8.7109375" style="827" customWidth="1"/>
    <col min="12795" max="12795" width="9.28515625" style="827" customWidth="1"/>
    <col min="12796" max="12796" width="10.140625" style="827" customWidth="1"/>
    <col min="12797" max="12797" width="5.140625" style="827" customWidth="1"/>
    <col min="12798" max="12798" width="10.140625" style="827" customWidth="1"/>
    <col min="12799" max="12799" width="6.42578125" style="827" customWidth="1"/>
    <col min="12800" max="12800" width="11.42578125" style="827"/>
    <col min="12801" max="12801" width="1.28515625" style="827" customWidth="1"/>
    <col min="12802" max="12802" width="1.42578125" style="827" customWidth="1"/>
    <col min="12803" max="12803" width="8.28515625" style="827" customWidth="1"/>
    <col min="12804" max="12804" width="11.42578125" style="827"/>
    <col min="12805" max="12806" width="10.7109375" style="827" customWidth="1"/>
    <col min="12807" max="12807" width="10.28515625" style="827" customWidth="1"/>
    <col min="12808" max="12808" width="11.28515625" style="827" customWidth="1"/>
    <col min="12809" max="12809" width="7.7109375" style="827" customWidth="1"/>
    <col min="12810" max="12810" width="10.140625" style="827" customWidth="1"/>
    <col min="12811" max="12811" width="6.5703125" style="827" customWidth="1"/>
    <col min="12812" max="12812" width="1.140625" style="827" customWidth="1"/>
    <col min="12813" max="12813" width="24.5703125" style="827" customWidth="1"/>
    <col min="12814" max="12814" width="9.85546875" style="827" customWidth="1"/>
    <col min="12815" max="12815" width="10.7109375" style="827" customWidth="1"/>
    <col min="12816" max="12816" width="10.85546875" style="827" customWidth="1"/>
    <col min="12817" max="12817" width="11.140625" style="827" customWidth="1"/>
    <col min="12818" max="12818" width="9.85546875" style="827" customWidth="1"/>
    <col min="12819" max="12819" width="1" style="827" customWidth="1"/>
    <col min="12820" max="12820" width="16.5703125" style="827" customWidth="1"/>
    <col min="12821" max="12821" width="0.5703125" style="827" customWidth="1"/>
    <col min="12822" max="12822" width="0.7109375" style="827" customWidth="1"/>
    <col min="12823" max="12823" width="27.85546875" style="827" customWidth="1"/>
    <col min="12824" max="12824" width="0.85546875" style="827" customWidth="1"/>
    <col min="12825" max="12825" width="27.42578125" style="827" customWidth="1"/>
    <col min="12826" max="12826" width="14.7109375" style="827" customWidth="1"/>
    <col min="12827" max="12827" width="0.42578125" style="827" customWidth="1"/>
    <col min="12828" max="12828" width="0.7109375" style="827" customWidth="1"/>
    <col min="12829" max="12829" width="21.7109375" style="827" customWidth="1"/>
    <col min="12830" max="12830" width="1.28515625" style="827" customWidth="1"/>
    <col min="12831" max="12831" width="21.140625" style="827" customWidth="1"/>
    <col min="12832" max="13036" width="11.42578125" style="827"/>
    <col min="13037" max="13037" width="0.7109375" style="827" customWidth="1"/>
    <col min="13038" max="13039" width="1.5703125" style="827" customWidth="1"/>
    <col min="13040" max="13040" width="16.42578125" style="827" customWidth="1"/>
    <col min="13041" max="13043" width="10.42578125" style="827" customWidth="1"/>
    <col min="13044" max="13044" width="8.7109375" style="827" customWidth="1"/>
    <col min="13045" max="13045" width="0.7109375" style="827" customWidth="1"/>
    <col min="13046" max="13046" width="3.140625" style="827" customWidth="1"/>
    <col min="13047" max="13047" width="1.140625" style="827" customWidth="1"/>
    <col min="13048" max="13048" width="18" style="827" customWidth="1"/>
    <col min="13049" max="13049" width="9.42578125" style="827" customWidth="1"/>
    <col min="13050" max="13050" width="8.7109375" style="827" customWidth="1"/>
    <col min="13051" max="13051" width="9.28515625" style="827" customWidth="1"/>
    <col min="13052" max="13052" width="10.140625" style="827" customWidth="1"/>
    <col min="13053" max="13053" width="5.140625" style="827" customWidth="1"/>
    <col min="13054" max="13054" width="10.140625" style="827" customWidth="1"/>
    <col min="13055" max="13055" width="6.42578125" style="827" customWidth="1"/>
    <col min="13056" max="13056" width="11.42578125" style="827"/>
    <col min="13057" max="13057" width="1.28515625" style="827" customWidth="1"/>
    <col min="13058" max="13058" width="1.42578125" style="827" customWidth="1"/>
    <col min="13059" max="13059" width="8.28515625" style="827" customWidth="1"/>
    <col min="13060" max="13060" width="11.42578125" style="827"/>
    <col min="13061" max="13062" width="10.7109375" style="827" customWidth="1"/>
    <col min="13063" max="13063" width="10.28515625" style="827" customWidth="1"/>
    <col min="13064" max="13064" width="11.28515625" style="827" customWidth="1"/>
    <col min="13065" max="13065" width="7.7109375" style="827" customWidth="1"/>
    <col min="13066" max="13066" width="10.140625" style="827" customWidth="1"/>
    <col min="13067" max="13067" width="6.5703125" style="827" customWidth="1"/>
    <col min="13068" max="13068" width="1.140625" style="827" customWidth="1"/>
    <col min="13069" max="13069" width="24.5703125" style="827" customWidth="1"/>
    <col min="13070" max="13070" width="9.85546875" style="827" customWidth="1"/>
    <col min="13071" max="13071" width="10.7109375" style="827" customWidth="1"/>
    <col min="13072" max="13072" width="10.85546875" style="827" customWidth="1"/>
    <col min="13073" max="13073" width="11.140625" style="827" customWidth="1"/>
    <col min="13074" max="13074" width="9.85546875" style="827" customWidth="1"/>
    <col min="13075" max="13075" width="1" style="827" customWidth="1"/>
    <col min="13076" max="13076" width="16.5703125" style="827" customWidth="1"/>
    <col min="13077" max="13077" width="0.5703125" style="827" customWidth="1"/>
    <col min="13078" max="13078" width="0.7109375" style="827" customWidth="1"/>
    <col min="13079" max="13079" width="27.85546875" style="827" customWidth="1"/>
    <col min="13080" max="13080" width="0.85546875" style="827" customWidth="1"/>
    <col min="13081" max="13081" width="27.42578125" style="827" customWidth="1"/>
    <col min="13082" max="13082" width="14.7109375" style="827" customWidth="1"/>
    <col min="13083" max="13083" width="0.42578125" style="827" customWidth="1"/>
    <col min="13084" max="13084" width="0.7109375" style="827" customWidth="1"/>
    <col min="13085" max="13085" width="21.7109375" style="827" customWidth="1"/>
    <col min="13086" max="13086" width="1.28515625" style="827" customWidth="1"/>
    <col min="13087" max="13087" width="21.140625" style="827" customWidth="1"/>
    <col min="13088" max="13292" width="11.42578125" style="827"/>
    <col min="13293" max="13293" width="0.7109375" style="827" customWidth="1"/>
    <col min="13294" max="13295" width="1.5703125" style="827" customWidth="1"/>
    <col min="13296" max="13296" width="16.42578125" style="827" customWidth="1"/>
    <col min="13297" max="13299" width="10.42578125" style="827" customWidth="1"/>
    <col min="13300" max="13300" width="8.7109375" style="827" customWidth="1"/>
    <col min="13301" max="13301" width="0.7109375" style="827" customWidth="1"/>
    <col min="13302" max="13302" width="3.140625" style="827" customWidth="1"/>
    <col min="13303" max="13303" width="1.140625" style="827" customWidth="1"/>
    <col min="13304" max="13304" width="18" style="827" customWidth="1"/>
    <col min="13305" max="13305" width="9.42578125" style="827" customWidth="1"/>
    <col min="13306" max="13306" width="8.7109375" style="827" customWidth="1"/>
    <col min="13307" max="13307" width="9.28515625" style="827" customWidth="1"/>
    <col min="13308" max="13308" width="10.140625" style="827" customWidth="1"/>
    <col min="13309" max="13309" width="5.140625" style="827" customWidth="1"/>
    <col min="13310" max="13310" width="10.140625" style="827" customWidth="1"/>
    <col min="13311" max="13311" width="6.42578125" style="827" customWidth="1"/>
    <col min="13312" max="13312" width="11.42578125" style="827"/>
    <col min="13313" max="13313" width="1.28515625" style="827" customWidth="1"/>
    <col min="13314" max="13314" width="1.42578125" style="827" customWidth="1"/>
    <col min="13315" max="13315" width="8.28515625" style="827" customWidth="1"/>
    <col min="13316" max="13316" width="11.42578125" style="827"/>
    <col min="13317" max="13318" width="10.7109375" style="827" customWidth="1"/>
    <col min="13319" max="13319" width="10.28515625" style="827" customWidth="1"/>
    <col min="13320" max="13320" width="11.28515625" style="827" customWidth="1"/>
    <col min="13321" max="13321" width="7.7109375" style="827" customWidth="1"/>
    <col min="13322" max="13322" width="10.140625" style="827" customWidth="1"/>
    <col min="13323" max="13323" width="6.5703125" style="827" customWidth="1"/>
    <col min="13324" max="13324" width="1.140625" style="827" customWidth="1"/>
    <col min="13325" max="13325" width="24.5703125" style="827" customWidth="1"/>
    <col min="13326" max="13326" width="9.85546875" style="827" customWidth="1"/>
    <col min="13327" max="13327" width="10.7109375" style="827" customWidth="1"/>
    <col min="13328" max="13328" width="10.85546875" style="827" customWidth="1"/>
    <col min="13329" max="13329" width="11.140625" style="827" customWidth="1"/>
    <col min="13330" max="13330" width="9.85546875" style="827" customWidth="1"/>
    <col min="13331" max="13331" width="1" style="827" customWidth="1"/>
    <col min="13332" max="13332" width="16.5703125" style="827" customWidth="1"/>
    <col min="13333" max="13333" width="0.5703125" style="827" customWidth="1"/>
    <col min="13334" max="13334" width="0.7109375" style="827" customWidth="1"/>
    <col min="13335" max="13335" width="27.85546875" style="827" customWidth="1"/>
    <col min="13336" max="13336" width="0.85546875" style="827" customWidth="1"/>
    <col min="13337" max="13337" width="27.42578125" style="827" customWidth="1"/>
    <col min="13338" max="13338" width="14.7109375" style="827" customWidth="1"/>
    <col min="13339" max="13339" width="0.42578125" style="827" customWidth="1"/>
    <col min="13340" max="13340" width="0.7109375" style="827" customWidth="1"/>
    <col min="13341" max="13341" width="21.7109375" style="827" customWidth="1"/>
    <col min="13342" max="13342" width="1.28515625" style="827" customWidth="1"/>
    <col min="13343" max="13343" width="21.140625" style="827" customWidth="1"/>
    <col min="13344" max="13548" width="11.42578125" style="827"/>
    <col min="13549" max="13549" width="0.7109375" style="827" customWidth="1"/>
    <col min="13550" max="13551" width="1.5703125" style="827" customWidth="1"/>
    <col min="13552" max="13552" width="16.42578125" style="827" customWidth="1"/>
    <col min="13553" max="13555" width="10.42578125" style="827" customWidth="1"/>
    <col min="13556" max="13556" width="8.7109375" style="827" customWidth="1"/>
    <col min="13557" max="13557" width="0.7109375" style="827" customWidth="1"/>
    <col min="13558" max="13558" width="3.140625" style="827" customWidth="1"/>
    <col min="13559" max="13559" width="1.140625" style="827" customWidth="1"/>
    <col min="13560" max="13560" width="18" style="827" customWidth="1"/>
    <col min="13561" max="13561" width="9.42578125" style="827" customWidth="1"/>
    <col min="13562" max="13562" width="8.7109375" style="827" customWidth="1"/>
    <col min="13563" max="13563" width="9.28515625" style="827" customWidth="1"/>
    <col min="13564" max="13564" width="10.140625" style="827" customWidth="1"/>
    <col min="13565" max="13565" width="5.140625" style="827" customWidth="1"/>
    <col min="13566" max="13566" width="10.140625" style="827" customWidth="1"/>
    <col min="13567" max="13567" width="6.42578125" style="827" customWidth="1"/>
    <col min="13568" max="13568" width="11.42578125" style="827"/>
    <col min="13569" max="13569" width="1.28515625" style="827" customWidth="1"/>
    <col min="13570" max="13570" width="1.42578125" style="827" customWidth="1"/>
    <col min="13571" max="13571" width="8.28515625" style="827" customWidth="1"/>
    <col min="13572" max="13572" width="11.42578125" style="827"/>
    <col min="13573" max="13574" width="10.7109375" style="827" customWidth="1"/>
    <col min="13575" max="13575" width="10.28515625" style="827" customWidth="1"/>
    <col min="13576" max="13576" width="11.28515625" style="827" customWidth="1"/>
    <col min="13577" max="13577" width="7.7109375" style="827" customWidth="1"/>
    <col min="13578" max="13578" width="10.140625" style="827" customWidth="1"/>
    <col min="13579" max="13579" width="6.5703125" style="827" customWidth="1"/>
    <col min="13580" max="13580" width="1.140625" style="827" customWidth="1"/>
    <col min="13581" max="13581" width="24.5703125" style="827" customWidth="1"/>
    <col min="13582" max="13582" width="9.85546875" style="827" customWidth="1"/>
    <col min="13583" max="13583" width="10.7109375" style="827" customWidth="1"/>
    <col min="13584" max="13584" width="10.85546875" style="827" customWidth="1"/>
    <col min="13585" max="13585" width="11.140625" style="827" customWidth="1"/>
    <col min="13586" max="13586" width="9.85546875" style="827" customWidth="1"/>
    <col min="13587" max="13587" width="1" style="827" customWidth="1"/>
    <col min="13588" max="13588" width="16.5703125" style="827" customWidth="1"/>
    <col min="13589" max="13589" width="0.5703125" style="827" customWidth="1"/>
    <col min="13590" max="13590" width="0.7109375" style="827" customWidth="1"/>
    <col min="13591" max="13591" width="27.85546875" style="827" customWidth="1"/>
    <col min="13592" max="13592" width="0.85546875" style="827" customWidth="1"/>
    <col min="13593" max="13593" width="27.42578125" style="827" customWidth="1"/>
    <col min="13594" max="13594" width="14.7109375" style="827" customWidth="1"/>
    <col min="13595" max="13595" width="0.42578125" style="827" customWidth="1"/>
    <col min="13596" max="13596" width="0.7109375" style="827" customWidth="1"/>
    <col min="13597" max="13597" width="21.7109375" style="827" customWidth="1"/>
    <col min="13598" max="13598" width="1.28515625" style="827" customWidth="1"/>
    <col min="13599" max="13599" width="21.140625" style="827" customWidth="1"/>
    <col min="13600" max="13804" width="11.42578125" style="827"/>
    <col min="13805" max="13805" width="0.7109375" style="827" customWidth="1"/>
    <col min="13806" max="13807" width="1.5703125" style="827" customWidth="1"/>
    <col min="13808" max="13808" width="16.42578125" style="827" customWidth="1"/>
    <col min="13809" max="13811" width="10.42578125" style="827" customWidth="1"/>
    <col min="13812" max="13812" width="8.7109375" style="827" customWidth="1"/>
    <col min="13813" max="13813" width="0.7109375" style="827" customWidth="1"/>
    <col min="13814" max="13814" width="3.140625" style="827" customWidth="1"/>
    <col min="13815" max="13815" width="1.140625" style="827" customWidth="1"/>
    <col min="13816" max="13816" width="18" style="827" customWidth="1"/>
    <col min="13817" max="13817" width="9.42578125" style="827" customWidth="1"/>
    <col min="13818" max="13818" width="8.7109375" style="827" customWidth="1"/>
    <col min="13819" max="13819" width="9.28515625" style="827" customWidth="1"/>
    <col min="13820" max="13820" width="10.140625" style="827" customWidth="1"/>
    <col min="13821" max="13821" width="5.140625" style="827" customWidth="1"/>
    <col min="13822" max="13822" width="10.140625" style="827" customWidth="1"/>
    <col min="13823" max="13823" width="6.42578125" style="827" customWidth="1"/>
    <col min="13824" max="13824" width="11.42578125" style="827"/>
    <col min="13825" max="13825" width="1.28515625" style="827" customWidth="1"/>
    <col min="13826" max="13826" width="1.42578125" style="827" customWidth="1"/>
    <col min="13827" max="13827" width="8.28515625" style="827" customWidth="1"/>
    <col min="13828" max="13828" width="11.42578125" style="827"/>
    <col min="13829" max="13830" width="10.7109375" style="827" customWidth="1"/>
    <col min="13831" max="13831" width="10.28515625" style="827" customWidth="1"/>
    <col min="13832" max="13832" width="11.28515625" style="827" customWidth="1"/>
    <col min="13833" max="13833" width="7.7109375" style="827" customWidth="1"/>
    <col min="13834" max="13834" width="10.140625" style="827" customWidth="1"/>
    <col min="13835" max="13835" width="6.5703125" style="827" customWidth="1"/>
    <col min="13836" max="13836" width="1.140625" style="827" customWidth="1"/>
    <col min="13837" max="13837" width="24.5703125" style="827" customWidth="1"/>
    <col min="13838" max="13838" width="9.85546875" style="827" customWidth="1"/>
    <col min="13839" max="13839" width="10.7109375" style="827" customWidth="1"/>
    <col min="13840" max="13840" width="10.85546875" style="827" customWidth="1"/>
    <col min="13841" max="13841" width="11.140625" style="827" customWidth="1"/>
    <col min="13842" max="13842" width="9.85546875" style="827" customWidth="1"/>
    <col min="13843" max="13843" width="1" style="827" customWidth="1"/>
    <col min="13844" max="13844" width="16.5703125" style="827" customWidth="1"/>
    <col min="13845" max="13845" width="0.5703125" style="827" customWidth="1"/>
    <col min="13846" max="13846" width="0.7109375" style="827" customWidth="1"/>
    <col min="13847" max="13847" width="27.85546875" style="827" customWidth="1"/>
    <col min="13848" max="13848" width="0.85546875" style="827" customWidth="1"/>
    <col min="13849" max="13849" width="27.42578125" style="827" customWidth="1"/>
    <col min="13850" max="13850" width="14.7109375" style="827" customWidth="1"/>
    <col min="13851" max="13851" width="0.42578125" style="827" customWidth="1"/>
    <col min="13852" max="13852" width="0.7109375" style="827" customWidth="1"/>
    <col min="13853" max="13853" width="21.7109375" style="827" customWidth="1"/>
    <col min="13854" max="13854" width="1.28515625" style="827" customWidth="1"/>
    <col min="13855" max="13855" width="21.140625" style="827" customWidth="1"/>
    <col min="13856" max="14060" width="11.42578125" style="827"/>
    <col min="14061" max="14061" width="0.7109375" style="827" customWidth="1"/>
    <col min="14062" max="14063" width="1.5703125" style="827" customWidth="1"/>
    <col min="14064" max="14064" width="16.42578125" style="827" customWidth="1"/>
    <col min="14065" max="14067" width="10.42578125" style="827" customWidth="1"/>
    <col min="14068" max="14068" width="8.7109375" style="827" customWidth="1"/>
    <col min="14069" max="14069" width="0.7109375" style="827" customWidth="1"/>
    <col min="14070" max="14070" width="3.140625" style="827" customWidth="1"/>
    <col min="14071" max="14071" width="1.140625" style="827" customWidth="1"/>
    <col min="14072" max="14072" width="18" style="827" customWidth="1"/>
    <col min="14073" max="14073" width="9.42578125" style="827" customWidth="1"/>
    <col min="14074" max="14074" width="8.7109375" style="827" customWidth="1"/>
    <col min="14075" max="14075" width="9.28515625" style="827" customWidth="1"/>
    <col min="14076" max="14076" width="10.140625" style="827" customWidth="1"/>
    <col min="14077" max="14077" width="5.140625" style="827" customWidth="1"/>
    <col min="14078" max="14078" width="10.140625" style="827" customWidth="1"/>
    <col min="14079" max="14079" width="6.42578125" style="827" customWidth="1"/>
    <col min="14080" max="14080" width="11.42578125" style="827"/>
    <col min="14081" max="14081" width="1.28515625" style="827" customWidth="1"/>
    <col min="14082" max="14082" width="1.42578125" style="827" customWidth="1"/>
    <col min="14083" max="14083" width="8.28515625" style="827" customWidth="1"/>
    <col min="14084" max="14084" width="11.42578125" style="827"/>
    <col min="14085" max="14086" width="10.7109375" style="827" customWidth="1"/>
    <col min="14087" max="14087" width="10.28515625" style="827" customWidth="1"/>
    <col min="14088" max="14088" width="11.28515625" style="827" customWidth="1"/>
    <col min="14089" max="14089" width="7.7109375" style="827" customWidth="1"/>
    <col min="14090" max="14090" width="10.140625" style="827" customWidth="1"/>
    <col min="14091" max="14091" width="6.5703125" style="827" customWidth="1"/>
    <col min="14092" max="14092" width="1.140625" style="827" customWidth="1"/>
    <col min="14093" max="14093" width="24.5703125" style="827" customWidth="1"/>
    <col min="14094" max="14094" width="9.85546875" style="827" customWidth="1"/>
    <col min="14095" max="14095" width="10.7109375" style="827" customWidth="1"/>
    <col min="14096" max="14096" width="10.85546875" style="827" customWidth="1"/>
    <col min="14097" max="14097" width="11.140625" style="827" customWidth="1"/>
    <col min="14098" max="14098" width="9.85546875" style="827" customWidth="1"/>
    <col min="14099" max="14099" width="1" style="827" customWidth="1"/>
    <col min="14100" max="14100" width="16.5703125" style="827" customWidth="1"/>
    <col min="14101" max="14101" width="0.5703125" style="827" customWidth="1"/>
    <col min="14102" max="14102" width="0.7109375" style="827" customWidth="1"/>
    <col min="14103" max="14103" width="27.85546875" style="827" customWidth="1"/>
    <col min="14104" max="14104" width="0.85546875" style="827" customWidth="1"/>
    <col min="14105" max="14105" width="27.42578125" style="827" customWidth="1"/>
    <col min="14106" max="14106" width="14.7109375" style="827" customWidth="1"/>
    <col min="14107" max="14107" width="0.42578125" style="827" customWidth="1"/>
    <col min="14108" max="14108" width="0.7109375" style="827" customWidth="1"/>
    <col min="14109" max="14109" width="21.7109375" style="827" customWidth="1"/>
    <col min="14110" max="14110" width="1.28515625" style="827" customWidth="1"/>
    <col min="14111" max="14111" width="21.140625" style="827" customWidth="1"/>
    <col min="14112" max="14316" width="11.42578125" style="827"/>
    <col min="14317" max="14317" width="0.7109375" style="827" customWidth="1"/>
    <col min="14318" max="14319" width="1.5703125" style="827" customWidth="1"/>
    <col min="14320" max="14320" width="16.42578125" style="827" customWidth="1"/>
    <col min="14321" max="14323" width="10.42578125" style="827" customWidth="1"/>
    <col min="14324" max="14324" width="8.7109375" style="827" customWidth="1"/>
    <col min="14325" max="14325" width="0.7109375" style="827" customWidth="1"/>
    <col min="14326" max="14326" width="3.140625" style="827" customWidth="1"/>
    <col min="14327" max="14327" width="1.140625" style="827" customWidth="1"/>
    <col min="14328" max="14328" width="18" style="827" customWidth="1"/>
    <col min="14329" max="14329" width="9.42578125" style="827" customWidth="1"/>
    <col min="14330" max="14330" width="8.7109375" style="827" customWidth="1"/>
    <col min="14331" max="14331" width="9.28515625" style="827" customWidth="1"/>
    <col min="14332" max="14332" width="10.140625" style="827" customWidth="1"/>
    <col min="14333" max="14333" width="5.140625" style="827" customWidth="1"/>
    <col min="14334" max="14334" width="10.140625" style="827" customWidth="1"/>
    <col min="14335" max="14335" width="6.42578125" style="827" customWidth="1"/>
    <col min="14336" max="14336" width="11.42578125" style="827"/>
    <col min="14337" max="14337" width="1.28515625" style="827" customWidth="1"/>
    <col min="14338" max="14338" width="1.42578125" style="827" customWidth="1"/>
    <col min="14339" max="14339" width="8.28515625" style="827" customWidth="1"/>
    <col min="14340" max="14340" width="11.42578125" style="827"/>
    <col min="14341" max="14342" width="10.7109375" style="827" customWidth="1"/>
    <col min="14343" max="14343" width="10.28515625" style="827" customWidth="1"/>
    <col min="14344" max="14344" width="11.28515625" style="827" customWidth="1"/>
    <col min="14345" max="14345" width="7.7109375" style="827" customWidth="1"/>
    <col min="14346" max="14346" width="10.140625" style="827" customWidth="1"/>
    <col min="14347" max="14347" width="6.5703125" style="827" customWidth="1"/>
    <col min="14348" max="14348" width="1.140625" style="827" customWidth="1"/>
    <col min="14349" max="14349" width="24.5703125" style="827" customWidth="1"/>
    <col min="14350" max="14350" width="9.85546875" style="827" customWidth="1"/>
    <col min="14351" max="14351" width="10.7109375" style="827" customWidth="1"/>
    <col min="14352" max="14352" width="10.85546875" style="827" customWidth="1"/>
    <col min="14353" max="14353" width="11.140625" style="827" customWidth="1"/>
    <col min="14354" max="14354" width="9.85546875" style="827" customWidth="1"/>
    <col min="14355" max="14355" width="1" style="827" customWidth="1"/>
    <col min="14356" max="14356" width="16.5703125" style="827" customWidth="1"/>
    <col min="14357" max="14357" width="0.5703125" style="827" customWidth="1"/>
    <col min="14358" max="14358" width="0.7109375" style="827" customWidth="1"/>
    <col min="14359" max="14359" width="27.85546875" style="827" customWidth="1"/>
    <col min="14360" max="14360" width="0.85546875" style="827" customWidth="1"/>
    <col min="14361" max="14361" width="27.42578125" style="827" customWidth="1"/>
    <col min="14362" max="14362" width="14.7109375" style="827" customWidth="1"/>
    <col min="14363" max="14363" width="0.42578125" style="827" customWidth="1"/>
    <col min="14364" max="14364" width="0.7109375" style="827" customWidth="1"/>
    <col min="14365" max="14365" width="21.7109375" style="827" customWidth="1"/>
    <col min="14366" max="14366" width="1.28515625" style="827" customWidth="1"/>
    <col min="14367" max="14367" width="21.140625" style="827" customWidth="1"/>
    <col min="14368" max="14572" width="11.42578125" style="827"/>
    <col min="14573" max="14573" width="0.7109375" style="827" customWidth="1"/>
    <col min="14574" max="14575" width="1.5703125" style="827" customWidth="1"/>
    <col min="14576" max="14576" width="16.42578125" style="827" customWidth="1"/>
    <col min="14577" max="14579" width="10.42578125" style="827" customWidth="1"/>
    <col min="14580" max="14580" width="8.7109375" style="827" customWidth="1"/>
    <col min="14581" max="14581" width="0.7109375" style="827" customWidth="1"/>
    <col min="14582" max="14582" width="3.140625" style="827" customWidth="1"/>
    <col min="14583" max="14583" width="1.140625" style="827" customWidth="1"/>
    <col min="14584" max="14584" width="18" style="827" customWidth="1"/>
    <col min="14585" max="14585" width="9.42578125" style="827" customWidth="1"/>
    <col min="14586" max="14586" width="8.7109375" style="827" customWidth="1"/>
    <col min="14587" max="14587" width="9.28515625" style="827" customWidth="1"/>
    <col min="14588" max="14588" width="10.140625" style="827" customWidth="1"/>
    <col min="14589" max="14589" width="5.140625" style="827" customWidth="1"/>
    <col min="14590" max="14590" width="10.140625" style="827" customWidth="1"/>
    <col min="14591" max="14591" width="6.42578125" style="827" customWidth="1"/>
    <col min="14592" max="14592" width="11.42578125" style="827"/>
    <col min="14593" max="14593" width="1.28515625" style="827" customWidth="1"/>
    <col min="14594" max="14594" width="1.42578125" style="827" customWidth="1"/>
    <col min="14595" max="14595" width="8.28515625" style="827" customWidth="1"/>
    <col min="14596" max="14596" width="11.42578125" style="827"/>
    <col min="14597" max="14598" width="10.7109375" style="827" customWidth="1"/>
    <col min="14599" max="14599" width="10.28515625" style="827" customWidth="1"/>
    <col min="14600" max="14600" width="11.28515625" style="827" customWidth="1"/>
    <col min="14601" max="14601" width="7.7109375" style="827" customWidth="1"/>
    <col min="14602" max="14602" width="10.140625" style="827" customWidth="1"/>
    <col min="14603" max="14603" width="6.5703125" style="827" customWidth="1"/>
    <col min="14604" max="14604" width="1.140625" style="827" customWidth="1"/>
    <col min="14605" max="14605" width="24.5703125" style="827" customWidth="1"/>
    <col min="14606" max="14606" width="9.85546875" style="827" customWidth="1"/>
    <col min="14607" max="14607" width="10.7109375" style="827" customWidth="1"/>
    <col min="14608" max="14608" width="10.85546875" style="827" customWidth="1"/>
    <col min="14609" max="14609" width="11.140625" style="827" customWidth="1"/>
    <col min="14610" max="14610" width="9.85546875" style="827" customWidth="1"/>
    <col min="14611" max="14611" width="1" style="827" customWidth="1"/>
    <col min="14612" max="14612" width="16.5703125" style="827" customWidth="1"/>
    <col min="14613" max="14613" width="0.5703125" style="827" customWidth="1"/>
    <col min="14614" max="14614" width="0.7109375" style="827" customWidth="1"/>
    <col min="14615" max="14615" width="27.85546875" style="827" customWidth="1"/>
    <col min="14616" max="14616" width="0.85546875" style="827" customWidth="1"/>
    <col min="14617" max="14617" width="27.42578125" style="827" customWidth="1"/>
    <col min="14618" max="14618" width="14.7109375" style="827" customWidth="1"/>
    <col min="14619" max="14619" width="0.42578125" style="827" customWidth="1"/>
    <col min="14620" max="14620" width="0.7109375" style="827" customWidth="1"/>
    <col min="14621" max="14621" width="21.7109375" style="827" customWidth="1"/>
    <col min="14622" max="14622" width="1.28515625" style="827" customWidth="1"/>
    <col min="14623" max="14623" width="21.140625" style="827" customWidth="1"/>
    <col min="14624" max="14828" width="11.42578125" style="827"/>
    <col min="14829" max="14829" width="0.7109375" style="827" customWidth="1"/>
    <col min="14830" max="14831" width="1.5703125" style="827" customWidth="1"/>
    <col min="14832" max="14832" width="16.42578125" style="827" customWidth="1"/>
    <col min="14833" max="14835" width="10.42578125" style="827" customWidth="1"/>
    <col min="14836" max="14836" width="8.7109375" style="827" customWidth="1"/>
    <col min="14837" max="14837" width="0.7109375" style="827" customWidth="1"/>
    <col min="14838" max="14838" width="3.140625" style="827" customWidth="1"/>
    <col min="14839" max="14839" width="1.140625" style="827" customWidth="1"/>
    <col min="14840" max="14840" width="18" style="827" customWidth="1"/>
    <col min="14841" max="14841" width="9.42578125" style="827" customWidth="1"/>
    <col min="14842" max="14842" width="8.7109375" style="827" customWidth="1"/>
    <col min="14843" max="14843" width="9.28515625" style="827" customWidth="1"/>
    <col min="14844" max="14844" width="10.140625" style="827" customWidth="1"/>
    <col min="14845" max="14845" width="5.140625" style="827" customWidth="1"/>
    <col min="14846" max="14846" width="10.140625" style="827" customWidth="1"/>
    <col min="14847" max="14847" width="6.42578125" style="827" customWidth="1"/>
    <col min="14848" max="14848" width="11.42578125" style="827"/>
    <col min="14849" max="14849" width="1.28515625" style="827" customWidth="1"/>
    <col min="14850" max="14850" width="1.42578125" style="827" customWidth="1"/>
    <col min="14851" max="14851" width="8.28515625" style="827" customWidth="1"/>
    <col min="14852" max="14852" width="11.42578125" style="827"/>
    <col min="14853" max="14854" width="10.7109375" style="827" customWidth="1"/>
    <col min="14855" max="14855" width="10.28515625" style="827" customWidth="1"/>
    <col min="14856" max="14856" width="11.28515625" style="827" customWidth="1"/>
    <col min="14857" max="14857" width="7.7109375" style="827" customWidth="1"/>
    <col min="14858" max="14858" width="10.140625" style="827" customWidth="1"/>
    <col min="14859" max="14859" width="6.5703125" style="827" customWidth="1"/>
    <col min="14860" max="14860" width="1.140625" style="827" customWidth="1"/>
    <col min="14861" max="14861" width="24.5703125" style="827" customWidth="1"/>
    <col min="14862" max="14862" width="9.85546875" style="827" customWidth="1"/>
    <col min="14863" max="14863" width="10.7109375" style="827" customWidth="1"/>
    <col min="14864" max="14864" width="10.85546875" style="827" customWidth="1"/>
    <col min="14865" max="14865" width="11.140625" style="827" customWidth="1"/>
    <col min="14866" max="14866" width="9.85546875" style="827" customWidth="1"/>
    <col min="14867" max="14867" width="1" style="827" customWidth="1"/>
    <col min="14868" max="14868" width="16.5703125" style="827" customWidth="1"/>
    <col min="14869" max="14869" width="0.5703125" style="827" customWidth="1"/>
    <col min="14870" max="14870" width="0.7109375" style="827" customWidth="1"/>
    <col min="14871" max="14871" width="27.85546875" style="827" customWidth="1"/>
    <col min="14872" max="14872" width="0.85546875" style="827" customWidth="1"/>
    <col min="14873" max="14873" width="27.42578125" style="827" customWidth="1"/>
    <col min="14874" max="14874" width="14.7109375" style="827" customWidth="1"/>
    <col min="14875" max="14875" width="0.42578125" style="827" customWidth="1"/>
    <col min="14876" max="14876" width="0.7109375" style="827" customWidth="1"/>
    <col min="14877" max="14877" width="21.7109375" style="827" customWidth="1"/>
    <col min="14878" max="14878" width="1.28515625" style="827" customWidth="1"/>
    <col min="14879" max="14879" width="21.140625" style="827" customWidth="1"/>
    <col min="14880" max="15084" width="11.42578125" style="827"/>
    <col min="15085" max="15085" width="0.7109375" style="827" customWidth="1"/>
    <col min="15086" max="15087" width="1.5703125" style="827" customWidth="1"/>
    <col min="15088" max="15088" width="16.42578125" style="827" customWidth="1"/>
    <col min="15089" max="15091" width="10.42578125" style="827" customWidth="1"/>
    <col min="15092" max="15092" width="8.7109375" style="827" customWidth="1"/>
    <col min="15093" max="15093" width="0.7109375" style="827" customWidth="1"/>
    <col min="15094" max="15094" width="3.140625" style="827" customWidth="1"/>
    <col min="15095" max="15095" width="1.140625" style="827" customWidth="1"/>
    <col min="15096" max="15096" width="18" style="827" customWidth="1"/>
    <col min="15097" max="15097" width="9.42578125" style="827" customWidth="1"/>
    <col min="15098" max="15098" width="8.7109375" style="827" customWidth="1"/>
    <col min="15099" max="15099" width="9.28515625" style="827" customWidth="1"/>
    <col min="15100" max="15100" width="10.140625" style="827" customWidth="1"/>
    <col min="15101" max="15101" width="5.140625" style="827" customWidth="1"/>
    <col min="15102" max="15102" width="10.140625" style="827" customWidth="1"/>
    <col min="15103" max="15103" width="6.42578125" style="827" customWidth="1"/>
    <col min="15104" max="15104" width="11.42578125" style="827"/>
    <col min="15105" max="15105" width="1.28515625" style="827" customWidth="1"/>
    <col min="15106" max="15106" width="1.42578125" style="827" customWidth="1"/>
    <col min="15107" max="15107" width="8.28515625" style="827" customWidth="1"/>
    <col min="15108" max="15108" width="11.42578125" style="827"/>
    <col min="15109" max="15110" width="10.7109375" style="827" customWidth="1"/>
    <col min="15111" max="15111" width="10.28515625" style="827" customWidth="1"/>
    <col min="15112" max="15112" width="11.28515625" style="827" customWidth="1"/>
    <col min="15113" max="15113" width="7.7109375" style="827" customWidth="1"/>
    <col min="15114" max="15114" width="10.140625" style="827" customWidth="1"/>
    <col min="15115" max="15115" width="6.5703125" style="827" customWidth="1"/>
    <col min="15116" max="15116" width="1.140625" style="827" customWidth="1"/>
    <col min="15117" max="15117" width="24.5703125" style="827" customWidth="1"/>
    <col min="15118" max="15118" width="9.85546875" style="827" customWidth="1"/>
    <col min="15119" max="15119" width="10.7109375" style="827" customWidth="1"/>
    <col min="15120" max="15120" width="10.85546875" style="827" customWidth="1"/>
    <col min="15121" max="15121" width="11.140625" style="827" customWidth="1"/>
    <col min="15122" max="15122" width="9.85546875" style="827" customWidth="1"/>
    <col min="15123" max="15123" width="1" style="827" customWidth="1"/>
    <col min="15124" max="15124" width="16.5703125" style="827" customWidth="1"/>
    <col min="15125" max="15125" width="0.5703125" style="827" customWidth="1"/>
    <col min="15126" max="15126" width="0.7109375" style="827" customWidth="1"/>
    <col min="15127" max="15127" width="27.85546875" style="827" customWidth="1"/>
    <col min="15128" max="15128" width="0.85546875" style="827" customWidth="1"/>
    <col min="15129" max="15129" width="27.42578125" style="827" customWidth="1"/>
    <col min="15130" max="15130" width="14.7109375" style="827" customWidth="1"/>
    <col min="15131" max="15131" width="0.42578125" style="827" customWidth="1"/>
    <col min="15132" max="15132" width="0.7109375" style="827" customWidth="1"/>
    <col min="15133" max="15133" width="21.7109375" style="827" customWidth="1"/>
    <col min="15134" max="15134" width="1.28515625" style="827" customWidth="1"/>
    <col min="15135" max="15135" width="21.140625" style="827" customWidth="1"/>
    <col min="15136" max="15340" width="11.42578125" style="827"/>
    <col min="15341" max="15341" width="0.7109375" style="827" customWidth="1"/>
    <col min="15342" max="15343" width="1.5703125" style="827" customWidth="1"/>
    <col min="15344" max="15344" width="16.42578125" style="827" customWidth="1"/>
    <col min="15345" max="15347" width="10.42578125" style="827" customWidth="1"/>
    <col min="15348" max="15348" width="8.7109375" style="827" customWidth="1"/>
    <col min="15349" max="15349" width="0.7109375" style="827" customWidth="1"/>
    <col min="15350" max="15350" width="3.140625" style="827" customWidth="1"/>
    <col min="15351" max="15351" width="1.140625" style="827" customWidth="1"/>
    <col min="15352" max="15352" width="18" style="827" customWidth="1"/>
    <col min="15353" max="15353" width="9.42578125" style="827" customWidth="1"/>
    <col min="15354" max="15354" width="8.7109375" style="827" customWidth="1"/>
    <col min="15355" max="15355" width="9.28515625" style="827" customWidth="1"/>
    <col min="15356" max="15356" width="10.140625" style="827" customWidth="1"/>
    <col min="15357" max="15357" width="5.140625" style="827" customWidth="1"/>
    <col min="15358" max="15358" width="10.140625" style="827" customWidth="1"/>
    <col min="15359" max="15359" width="6.42578125" style="827" customWidth="1"/>
    <col min="15360" max="15360" width="11.42578125" style="827"/>
    <col min="15361" max="15361" width="1.28515625" style="827" customWidth="1"/>
    <col min="15362" max="15362" width="1.42578125" style="827" customWidth="1"/>
    <col min="15363" max="15363" width="8.28515625" style="827" customWidth="1"/>
    <col min="15364" max="15364" width="11.42578125" style="827"/>
    <col min="15365" max="15366" width="10.7109375" style="827" customWidth="1"/>
    <col min="15367" max="15367" width="10.28515625" style="827" customWidth="1"/>
    <col min="15368" max="15368" width="11.28515625" style="827" customWidth="1"/>
    <col min="15369" max="15369" width="7.7109375" style="827" customWidth="1"/>
    <col min="15370" max="15370" width="10.140625" style="827" customWidth="1"/>
    <col min="15371" max="15371" width="6.5703125" style="827" customWidth="1"/>
    <col min="15372" max="15372" width="1.140625" style="827" customWidth="1"/>
    <col min="15373" max="15373" width="24.5703125" style="827" customWidth="1"/>
    <col min="15374" max="15374" width="9.85546875" style="827" customWidth="1"/>
    <col min="15375" max="15375" width="10.7109375" style="827" customWidth="1"/>
    <col min="15376" max="15376" width="10.85546875" style="827" customWidth="1"/>
    <col min="15377" max="15377" width="11.140625" style="827" customWidth="1"/>
    <col min="15378" max="15378" width="9.85546875" style="827" customWidth="1"/>
    <col min="15379" max="15379" width="1" style="827" customWidth="1"/>
    <col min="15380" max="15380" width="16.5703125" style="827" customWidth="1"/>
    <col min="15381" max="15381" width="0.5703125" style="827" customWidth="1"/>
    <col min="15382" max="15382" width="0.7109375" style="827" customWidth="1"/>
    <col min="15383" max="15383" width="27.85546875" style="827" customWidth="1"/>
    <col min="15384" max="15384" width="0.85546875" style="827" customWidth="1"/>
    <col min="15385" max="15385" width="27.42578125" style="827" customWidth="1"/>
    <col min="15386" max="15386" width="14.7109375" style="827" customWidth="1"/>
    <col min="15387" max="15387" width="0.42578125" style="827" customWidth="1"/>
    <col min="15388" max="15388" width="0.7109375" style="827" customWidth="1"/>
    <col min="15389" max="15389" width="21.7109375" style="827" customWidth="1"/>
    <col min="15390" max="15390" width="1.28515625" style="827" customWidth="1"/>
    <col min="15391" max="15391" width="21.140625" style="827" customWidth="1"/>
    <col min="15392" max="15596" width="11.42578125" style="827"/>
    <col min="15597" max="15597" width="0.7109375" style="827" customWidth="1"/>
    <col min="15598" max="15599" width="1.5703125" style="827" customWidth="1"/>
    <col min="15600" max="15600" width="16.42578125" style="827" customWidth="1"/>
    <col min="15601" max="15603" width="10.42578125" style="827" customWidth="1"/>
    <col min="15604" max="15604" width="8.7109375" style="827" customWidth="1"/>
    <col min="15605" max="15605" width="0.7109375" style="827" customWidth="1"/>
    <col min="15606" max="15606" width="3.140625" style="827" customWidth="1"/>
    <col min="15607" max="15607" width="1.140625" style="827" customWidth="1"/>
    <col min="15608" max="15608" width="18" style="827" customWidth="1"/>
    <col min="15609" max="15609" width="9.42578125" style="827" customWidth="1"/>
    <col min="15610" max="15610" width="8.7109375" style="827" customWidth="1"/>
    <col min="15611" max="15611" width="9.28515625" style="827" customWidth="1"/>
    <col min="15612" max="15612" width="10.140625" style="827" customWidth="1"/>
    <col min="15613" max="15613" width="5.140625" style="827" customWidth="1"/>
    <col min="15614" max="15614" width="10.140625" style="827" customWidth="1"/>
    <col min="15615" max="15615" width="6.42578125" style="827" customWidth="1"/>
    <col min="15616" max="15616" width="11.42578125" style="827"/>
    <col min="15617" max="15617" width="1.28515625" style="827" customWidth="1"/>
    <col min="15618" max="15618" width="1.42578125" style="827" customWidth="1"/>
    <col min="15619" max="15619" width="8.28515625" style="827" customWidth="1"/>
    <col min="15620" max="15620" width="11.42578125" style="827"/>
    <col min="15621" max="15622" width="10.7109375" style="827" customWidth="1"/>
    <col min="15623" max="15623" width="10.28515625" style="827" customWidth="1"/>
    <col min="15624" max="15624" width="11.28515625" style="827" customWidth="1"/>
    <col min="15625" max="15625" width="7.7109375" style="827" customWidth="1"/>
    <col min="15626" max="15626" width="10.140625" style="827" customWidth="1"/>
    <col min="15627" max="15627" width="6.5703125" style="827" customWidth="1"/>
    <col min="15628" max="15628" width="1.140625" style="827" customWidth="1"/>
    <col min="15629" max="15629" width="24.5703125" style="827" customWidth="1"/>
    <col min="15630" max="15630" width="9.85546875" style="827" customWidth="1"/>
    <col min="15631" max="15631" width="10.7109375" style="827" customWidth="1"/>
    <col min="15632" max="15632" width="10.85546875" style="827" customWidth="1"/>
    <col min="15633" max="15633" width="11.140625" style="827" customWidth="1"/>
    <col min="15634" max="15634" width="9.85546875" style="827" customWidth="1"/>
    <col min="15635" max="15635" width="1" style="827" customWidth="1"/>
    <col min="15636" max="15636" width="16.5703125" style="827" customWidth="1"/>
    <col min="15637" max="15637" width="0.5703125" style="827" customWidth="1"/>
    <col min="15638" max="15638" width="0.7109375" style="827" customWidth="1"/>
    <col min="15639" max="15639" width="27.85546875" style="827" customWidth="1"/>
    <col min="15640" max="15640" width="0.85546875" style="827" customWidth="1"/>
    <col min="15641" max="15641" width="27.42578125" style="827" customWidth="1"/>
    <col min="15642" max="15642" width="14.7109375" style="827" customWidth="1"/>
    <col min="15643" max="15643" width="0.42578125" style="827" customWidth="1"/>
    <col min="15644" max="15644" width="0.7109375" style="827" customWidth="1"/>
    <col min="15645" max="15645" width="21.7109375" style="827" customWidth="1"/>
    <col min="15646" max="15646" width="1.28515625" style="827" customWidth="1"/>
    <col min="15647" max="15647" width="21.140625" style="827" customWidth="1"/>
    <col min="15648" max="15852" width="11.42578125" style="827"/>
    <col min="15853" max="15853" width="0.7109375" style="827" customWidth="1"/>
    <col min="15854" max="15855" width="1.5703125" style="827" customWidth="1"/>
    <col min="15856" max="15856" width="16.42578125" style="827" customWidth="1"/>
    <col min="15857" max="15859" width="10.42578125" style="827" customWidth="1"/>
    <col min="15860" max="15860" width="8.7109375" style="827" customWidth="1"/>
    <col min="15861" max="15861" width="0.7109375" style="827" customWidth="1"/>
    <col min="15862" max="15862" width="3.140625" style="827" customWidth="1"/>
    <col min="15863" max="15863" width="1.140625" style="827" customWidth="1"/>
    <col min="15864" max="15864" width="18" style="827" customWidth="1"/>
    <col min="15865" max="15865" width="9.42578125" style="827" customWidth="1"/>
    <col min="15866" max="15866" width="8.7109375" style="827" customWidth="1"/>
    <col min="15867" max="15867" width="9.28515625" style="827" customWidth="1"/>
    <col min="15868" max="15868" width="10.140625" style="827" customWidth="1"/>
    <col min="15869" max="15869" width="5.140625" style="827" customWidth="1"/>
    <col min="15870" max="15870" width="10.140625" style="827" customWidth="1"/>
    <col min="15871" max="15871" width="6.42578125" style="827" customWidth="1"/>
    <col min="15872" max="15872" width="11.42578125" style="827"/>
    <col min="15873" max="15873" width="1.28515625" style="827" customWidth="1"/>
    <col min="15874" max="15874" width="1.42578125" style="827" customWidth="1"/>
    <col min="15875" max="15875" width="8.28515625" style="827" customWidth="1"/>
    <col min="15876" max="15876" width="11.42578125" style="827"/>
    <col min="15877" max="15878" width="10.7109375" style="827" customWidth="1"/>
    <col min="15879" max="15879" width="10.28515625" style="827" customWidth="1"/>
    <col min="15880" max="15880" width="11.28515625" style="827" customWidth="1"/>
    <col min="15881" max="15881" width="7.7109375" style="827" customWidth="1"/>
    <col min="15882" max="15882" width="10.140625" style="827" customWidth="1"/>
    <col min="15883" max="15883" width="6.5703125" style="827" customWidth="1"/>
    <col min="15884" max="15884" width="1.140625" style="827" customWidth="1"/>
    <col min="15885" max="15885" width="24.5703125" style="827" customWidth="1"/>
    <col min="15886" max="15886" width="9.85546875" style="827" customWidth="1"/>
    <col min="15887" max="15887" width="10.7109375" style="827" customWidth="1"/>
    <col min="15888" max="15888" width="10.85546875" style="827" customWidth="1"/>
    <col min="15889" max="15889" width="11.140625" style="827" customWidth="1"/>
    <col min="15890" max="15890" width="9.85546875" style="827" customWidth="1"/>
    <col min="15891" max="15891" width="1" style="827" customWidth="1"/>
    <col min="15892" max="15892" width="16.5703125" style="827" customWidth="1"/>
    <col min="15893" max="15893" width="0.5703125" style="827" customWidth="1"/>
    <col min="15894" max="15894" width="0.7109375" style="827" customWidth="1"/>
    <col min="15895" max="15895" width="27.85546875" style="827" customWidth="1"/>
    <col min="15896" max="15896" width="0.85546875" style="827" customWidth="1"/>
    <col min="15897" max="15897" width="27.42578125" style="827" customWidth="1"/>
    <col min="15898" max="15898" width="14.7109375" style="827" customWidth="1"/>
    <col min="15899" max="15899" width="0.42578125" style="827" customWidth="1"/>
    <col min="15900" max="15900" width="0.7109375" style="827" customWidth="1"/>
    <col min="15901" max="15901" width="21.7109375" style="827" customWidth="1"/>
    <col min="15902" max="15902" width="1.28515625" style="827" customWidth="1"/>
    <col min="15903" max="15903" width="21.140625" style="827" customWidth="1"/>
    <col min="15904" max="16108" width="11.42578125" style="827"/>
    <col min="16109" max="16109" width="0.7109375" style="827" customWidth="1"/>
    <col min="16110" max="16111" width="1.5703125" style="827" customWidth="1"/>
    <col min="16112" max="16112" width="16.42578125" style="827" customWidth="1"/>
    <col min="16113" max="16115" width="10.42578125" style="827" customWidth="1"/>
    <col min="16116" max="16116" width="8.7109375" style="827" customWidth="1"/>
    <col min="16117" max="16117" width="0.7109375" style="827" customWidth="1"/>
    <col min="16118" max="16118" width="3.140625" style="827" customWidth="1"/>
    <col min="16119" max="16119" width="1.140625" style="827" customWidth="1"/>
    <col min="16120" max="16120" width="18" style="827" customWidth="1"/>
    <col min="16121" max="16121" width="9.42578125" style="827" customWidth="1"/>
    <col min="16122" max="16122" width="8.7109375" style="827" customWidth="1"/>
    <col min="16123" max="16123" width="9.28515625" style="827" customWidth="1"/>
    <col min="16124" max="16124" width="10.140625" style="827" customWidth="1"/>
    <col min="16125" max="16125" width="5.140625" style="827" customWidth="1"/>
    <col min="16126" max="16126" width="10.140625" style="827" customWidth="1"/>
    <col min="16127" max="16127" width="6.42578125" style="827" customWidth="1"/>
    <col min="16128" max="16128" width="11.42578125" style="827"/>
    <col min="16129" max="16129" width="1.28515625" style="827" customWidth="1"/>
    <col min="16130" max="16130" width="1.42578125" style="827" customWidth="1"/>
    <col min="16131" max="16131" width="8.28515625" style="827" customWidth="1"/>
    <col min="16132" max="16132" width="11.42578125" style="827"/>
    <col min="16133" max="16134" width="10.7109375" style="827" customWidth="1"/>
    <col min="16135" max="16135" width="10.28515625" style="827" customWidth="1"/>
    <col min="16136" max="16136" width="11.28515625" style="827" customWidth="1"/>
    <col min="16137" max="16137" width="7.7109375" style="827" customWidth="1"/>
    <col min="16138" max="16138" width="10.140625" style="827" customWidth="1"/>
    <col min="16139" max="16139" width="6.5703125" style="827" customWidth="1"/>
    <col min="16140" max="16140" width="1.140625" style="827" customWidth="1"/>
    <col min="16141" max="16141" width="24.5703125" style="827" customWidth="1"/>
    <col min="16142" max="16142" width="9.85546875" style="827" customWidth="1"/>
    <col min="16143" max="16143" width="10.7109375" style="827" customWidth="1"/>
    <col min="16144" max="16144" width="10.85546875" style="827" customWidth="1"/>
    <col min="16145" max="16145" width="11.140625" style="827" customWidth="1"/>
    <col min="16146" max="16146" width="9.85546875" style="827" customWidth="1"/>
    <col min="16147" max="16147" width="1" style="827" customWidth="1"/>
    <col min="16148" max="16148" width="16.5703125" style="827" customWidth="1"/>
    <col min="16149" max="16149" width="0.5703125" style="827" customWidth="1"/>
    <col min="16150" max="16150" width="0.7109375" style="827" customWidth="1"/>
    <col min="16151" max="16151" width="27.85546875" style="827" customWidth="1"/>
    <col min="16152" max="16152" width="0.85546875" style="827" customWidth="1"/>
    <col min="16153" max="16153" width="27.42578125" style="827" customWidth="1"/>
    <col min="16154" max="16154" width="14.7109375" style="827" customWidth="1"/>
    <col min="16155" max="16155" width="0.42578125" style="827" customWidth="1"/>
    <col min="16156" max="16156" width="0.7109375" style="827" customWidth="1"/>
    <col min="16157" max="16157" width="21.7109375" style="827" customWidth="1"/>
    <col min="16158" max="16158" width="1.28515625" style="827" customWidth="1"/>
    <col min="16159" max="16159" width="21.140625" style="827" customWidth="1"/>
    <col min="16160" max="16384" width="11.42578125" style="827"/>
  </cols>
  <sheetData>
    <row r="1" spans="1:21" ht="45" customHeight="1">
      <c r="A1" s="826" t="s">
        <v>527</v>
      </c>
      <c r="B1" s="826"/>
      <c r="C1" s="826"/>
      <c r="D1" s="826"/>
      <c r="E1" s="826"/>
    </row>
    <row r="2" spans="1:21">
      <c r="A2" s="829" t="s">
        <v>528</v>
      </c>
      <c r="B2" s="829"/>
      <c r="C2" s="829"/>
      <c r="D2" s="829"/>
      <c r="E2" s="829"/>
    </row>
    <row r="3" spans="1:21" ht="1.9" customHeight="1" thickBot="1">
      <c r="A3" s="830"/>
      <c r="B3" s="830"/>
      <c r="C3" s="830"/>
      <c r="D3" s="830"/>
      <c r="E3" s="830"/>
    </row>
    <row r="4" spans="1:21" ht="6" customHeight="1">
      <c r="A4" s="831"/>
      <c r="B4" s="831"/>
      <c r="C4" s="832"/>
      <c r="D4" s="832"/>
      <c r="E4" s="833"/>
    </row>
    <row r="5" spans="1:21" ht="22.15" customHeight="1">
      <c r="A5" s="834" t="s">
        <v>529</v>
      </c>
      <c r="B5" s="834"/>
      <c r="C5" s="834"/>
      <c r="D5" s="834"/>
      <c r="E5" s="835" t="s">
        <v>530</v>
      </c>
    </row>
    <row r="6" spans="1:21" ht="13.9" customHeight="1">
      <c r="A6" s="834"/>
      <c r="B6" s="834"/>
      <c r="C6" s="834"/>
      <c r="D6" s="834"/>
      <c r="E6" s="835"/>
    </row>
    <row r="7" spans="1:21" ht="6" customHeight="1" thickBot="1">
      <c r="A7" s="836"/>
      <c r="B7" s="836"/>
      <c r="C7" s="836"/>
      <c r="D7" s="836"/>
      <c r="E7" s="837"/>
    </row>
    <row r="8" spans="1:21" ht="11.45" customHeight="1">
      <c r="A8" s="838" t="s">
        <v>531</v>
      </c>
      <c r="B8" s="839"/>
      <c r="C8" s="840"/>
      <c r="D8" s="839"/>
      <c r="E8" s="841">
        <f>E12-E10</f>
        <v>7407484922.1300001</v>
      </c>
    </row>
    <row r="9" spans="1:21" s="845" customFormat="1" ht="8.4499999999999993" customHeight="1" thickBot="1">
      <c r="A9" s="842"/>
      <c r="B9" s="843"/>
      <c r="C9" s="843"/>
      <c r="D9" s="843"/>
      <c r="E9" s="844" t="s">
        <v>532</v>
      </c>
      <c r="H9" s="846"/>
      <c r="U9" s="847"/>
    </row>
    <row r="10" spans="1:21" s="845" customFormat="1" ht="13.15" customHeight="1">
      <c r="A10" s="848" t="s">
        <v>533</v>
      </c>
      <c r="B10" s="849"/>
      <c r="C10" s="849"/>
      <c r="D10" s="849"/>
      <c r="E10" s="850">
        <v>156881832.69999999</v>
      </c>
      <c r="H10" s="846"/>
      <c r="U10" s="847"/>
    </row>
    <row r="11" spans="1:21" s="853" customFormat="1" ht="4.1500000000000004" customHeight="1">
      <c r="A11" s="849"/>
      <c r="B11" s="851"/>
      <c r="C11" s="851"/>
      <c r="D11" s="848"/>
      <c r="E11" s="852"/>
      <c r="H11" s="854"/>
      <c r="U11" s="855"/>
    </row>
    <row r="12" spans="1:21" s="853" customFormat="1" ht="15" thickBot="1">
      <c r="A12" s="856" t="s">
        <v>534</v>
      </c>
      <c r="B12" s="857"/>
      <c r="C12" s="857"/>
      <c r="D12" s="857"/>
      <c r="E12" s="858">
        <f>SUM(E14:E16)</f>
        <v>7564366754.8299999</v>
      </c>
      <c r="H12" s="854"/>
      <c r="U12" s="855"/>
    </row>
    <row r="13" spans="1:21" s="853" customFormat="1">
      <c r="A13" s="851"/>
      <c r="B13" s="851" t="s">
        <v>535</v>
      </c>
      <c r="C13" s="851"/>
      <c r="D13" s="851"/>
      <c r="E13" s="859"/>
      <c r="H13" s="860"/>
      <c r="U13" s="855"/>
    </row>
    <row r="14" spans="1:21" s="853" customFormat="1">
      <c r="A14" s="851"/>
      <c r="B14" s="851"/>
      <c r="C14" s="861" t="s">
        <v>536</v>
      </c>
      <c r="D14" s="861"/>
      <c r="E14" s="859">
        <f>1627497300+1138079409.33</f>
        <v>2765576709.3299999</v>
      </c>
      <c r="H14" s="860"/>
      <c r="U14" s="855"/>
    </row>
    <row r="15" spans="1:21" s="853" customFormat="1">
      <c r="A15" s="851"/>
      <c r="B15" s="851"/>
      <c r="C15" s="861" t="s">
        <v>537</v>
      </c>
      <c r="D15" s="861"/>
      <c r="E15" s="859">
        <f>33139935.92+1286090340.32</f>
        <v>1319230276.24</v>
      </c>
      <c r="H15" s="860"/>
      <c r="U15" s="855"/>
    </row>
    <row r="16" spans="1:21" s="853" customFormat="1">
      <c r="A16" s="851"/>
      <c r="B16" s="851"/>
      <c r="C16" s="861" t="s">
        <v>538</v>
      </c>
      <c r="D16" s="861"/>
      <c r="E16" s="859">
        <f>23441009.13+56118760.13+1000000000+2400000000</f>
        <v>3479559769.2600002</v>
      </c>
      <c r="H16" s="860"/>
      <c r="U16" s="855"/>
    </row>
    <row r="17" spans="1:21" s="853" customFormat="1" ht="6" customHeight="1">
      <c r="A17" s="851"/>
      <c r="B17" s="851"/>
      <c r="C17" s="862"/>
      <c r="D17" s="862"/>
      <c r="E17" s="859"/>
      <c r="H17" s="860"/>
      <c r="I17" s="863"/>
      <c r="U17" s="855"/>
    </row>
    <row r="18" spans="1:21" ht="3" customHeight="1" thickBot="1">
      <c r="A18" s="864"/>
      <c r="B18" s="864"/>
      <c r="C18" s="864"/>
      <c r="D18" s="864"/>
      <c r="E18" s="865"/>
    </row>
    <row r="19" spans="1:21" ht="6.6" customHeight="1">
      <c r="A19" s="866"/>
      <c r="B19" s="866"/>
      <c r="C19" s="866"/>
    </row>
    <row r="20" spans="1:21" ht="39.6" customHeight="1">
      <c r="A20" s="867" t="s">
        <v>539</v>
      </c>
      <c r="B20" s="867"/>
      <c r="C20" s="867"/>
      <c r="D20" s="867"/>
      <c r="E20" s="867"/>
      <c r="F20" s="826" t="s">
        <v>540</v>
      </c>
      <c r="G20" s="826"/>
      <c r="H20" s="826"/>
      <c r="I20" s="826"/>
      <c r="J20" s="826"/>
    </row>
    <row r="21" spans="1:21" ht="15" thickBot="1">
      <c r="F21" s="829" t="s">
        <v>528</v>
      </c>
      <c r="G21" s="829"/>
      <c r="H21" s="829"/>
      <c r="I21" s="829"/>
      <c r="J21" s="829"/>
    </row>
    <row r="22" spans="1:21" ht="6" customHeight="1">
      <c r="F22" s="868"/>
      <c r="G22" s="868"/>
      <c r="H22" s="868"/>
      <c r="I22" s="868"/>
      <c r="J22" s="868"/>
    </row>
    <row r="23" spans="1:21" s="853" customFormat="1" ht="13.9" customHeight="1">
      <c r="E23" s="853">
        <v>119.681</v>
      </c>
      <c r="F23" s="834" t="s">
        <v>529</v>
      </c>
      <c r="G23" s="834"/>
      <c r="H23" s="834"/>
      <c r="I23" s="834"/>
      <c r="J23" s="869" t="s">
        <v>541</v>
      </c>
      <c r="U23" s="855"/>
    </row>
    <row r="24" spans="1:21" s="853" customFormat="1" ht="11.45" customHeight="1">
      <c r="E24" s="853">
        <v>116.64700000000001</v>
      </c>
      <c r="F24" s="834"/>
      <c r="G24" s="834"/>
      <c r="H24" s="834"/>
      <c r="I24" s="834"/>
      <c r="J24" s="835">
        <v>2016</v>
      </c>
      <c r="U24" s="855"/>
    </row>
    <row r="25" spans="1:21" s="853" customFormat="1" ht="10.9" customHeight="1">
      <c r="E25" s="870"/>
      <c r="F25" s="834"/>
      <c r="G25" s="834"/>
      <c r="H25" s="834"/>
      <c r="I25" s="834"/>
      <c r="J25" s="835"/>
      <c r="U25" s="855"/>
    </row>
    <row r="26" spans="1:21" s="853" customFormat="1" ht="6" customHeight="1" thickBot="1">
      <c r="F26" s="871"/>
      <c r="G26" s="871"/>
      <c r="H26" s="871"/>
      <c r="I26" s="871"/>
      <c r="J26" s="837"/>
      <c r="U26" s="855"/>
    </row>
    <row r="27" spans="1:21" s="853" customFormat="1" ht="10.9" customHeight="1">
      <c r="F27" s="872" t="s">
        <v>542</v>
      </c>
      <c r="G27" s="873"/>
      <c r="H27" s="873"/>
      <c r="I27" s="872"/>
      <c r="J27" s="874">
        <f t="shared" ref="J27" si="0">J29+J40</f>
        <v>-80566601.209999993</v>
      </c>
      <c r="U27" s="855"/>
    </row>
    <row r="28" spans="1:21" s="853" customFormat="1" ht="10.15" customHeight="1" thickBot="1">
      <c r="F28" s="856"/>
      <c r="G28" s="875"/>
      <c r="H28" s="875"/>
      <c r="I28" s="876"/>
      <c r="J28" s="877" t="s">
        <v>543</v>
      </c>
      <c r="U28" s="855"/>
    </row>
    <row r="29" spans="1:21" s="853" customFormat="1" ht="8.4499999999999993" customHeight="1">
      <c r="F29" s="878" t="s">
        <v>544</v>
      </c>
      <c r="G29" s="842"/>
      <c r="H29" s="842"/>
      <c r="I29" s="842"/>
      <c r="J29" s="879">
        <f>J31-J35</f>
        <v>-80566601.209999993</v>
      </c>
      <c r="U29" s="855"/>
    </row>
    <row r="30" spans="1:21" s="880" customFormat="1" ht="9" customHeight="1" thickBot="1">
      <c r="D30" s="881"/>
      <c r="J30" s="882" t="s">
        <v>545</v>
      </c>
      <c r="U30" s="883"/>
    </row>
    <row r="31" spans="1:21" s="880" customFormat="1" ht="17.45" customHeight="1">
      <c r="D31" s="884"/>
      <c r="F31" s="885" t="s">
        <v>546</v>
      </c>
      <c r="G31" s="885" t="s">
        <v>547</v>
      </c>
      <c r="H31" s="885"/>
      <c r="I31" s="885"/>
      <c r="J31" s="886">
        <f>SUM(J32:J34)</f>
        <v>0</v>
      </c>
      <c r="U31" s="883"/>
    </row>
    <row r="32" spans="1:21" s="853" customFormat="1" ht="15" customHeight="1">
      <c r="D32" s="887"/>
      <c r="F32" s="851"/>
      <c r="G32" s="851"/>
      <c r="H32" s="861" t="s">
        <v>536</v>
      </c>
      <c r="I32" s="861"/>
      <c r="J32" s="859"/>
      <c r="U32" s="855"/>
    </row>
    <row r="33" spans="4:21" s="853" customFormat="1" ht="15" customHeight="1">
      <c r="D33" s="887"/>
      <c r="F33" s="851"/>
      <c r="G33" s="851"/>
      <c r="H33" s="851" t="s">
        <v>548</v>
      </c>
      <c r="I33" s="851"/>
      <c r="J33" s="859"/>
      <c r="U33" s="855"/>
    </row>
    <row r="34" spans="4:21" s="853" customFormat="1" ht="15" customHeight="1">
      <c r="D34" s="887"/>
      <c r="F34" s="851"/>
      <c r="G34" s="851"/>
      <c r="H34" s="851" t="s">
        <v>538</v>
      </c>
      <c r="I34" s="851"/>
      <c r="J34" s="859"/>
      <c r="U34" s="855"/>
    </row>
    <row r="35" spans="4:21" s="880" customFormat="1" ht="17.45" customHeight="1">
      <c r="D35" s="884"/>
      <c r="F35" s="888" t="s">
        <v>549</v>
      </c>
      <c r="G35" s="888" t="s">
        <v>550</v>
      </c>
      <c r="H35" s="888"/>
      <c r="I35" s="888"/>
      <c r="J35" s="889">
        <f>SUM(J36:J38)</f>
        <v>80566601.209999993</v>
      </c>
      <c r="U35" s="883"/>
    </row>
    <row r="36" spans="4:21" s="853" customFormat="1" ht="15" customHeight="1">
      <c r="D36" s="887"/>
      <c r="F36" s="851"/>
      <c r="G36" s="851"/>
      <c r="H36" s="890" t="s">
        <v>551</v>
      </c>
      <c r="I36" s="890"/>
      <c r="J36" s="891">
        <f>22390500+7773694.61</f>
        <v>30164194.609999999</v>
      </c>
      <c r="U36" s="855"/>
    </row>
    <row r="37" spans="4:21" s="853" customFormat="1" ht="15" customHeight="1">
      <c r="D37" s="887"/>
      <c r="F37" s="851"/>
      <c r="G37" s="851"/>
      <c r="H37" s="851" t="s">
        <v>537</v>
      </c>
      <c r="I37" s="851"/>
      <c r="J37" s="891">
        <f>7625117.08+13301040.79</f>
        <v>20926157.869999997</v>
      </c>
      <c r="U37" s="855"/>
    </row>
    <row r="38" spans="4:21" s="853" customFormat="1" ht="15" customHeight="1">
      <c r="D38" s="887"/>
      <c r="F38" s="851"/>
      <c r="G38" s="851"/>
      <c r="H38" s="851" t="s">
        <v>538</v>
      </c>
      <c r="I38" s="851"/>
      <c r="J38" s="891">
        <f>9556986.65+19919262.08</f>
        <v>29476248.729999997</v>
      </c>
      <c r="U38" s="855"/>
    </row>
    <row r="39" spans="4:21" s="853" customFormat="1" ht="6" customHeight="1" thickBot="1">
      <c r="D39" s="887"/>
      <c r="F39" s="842"/>
      <c r="G39" s="842"/>
      <c r="H39" s="892"/>
      <c r="I39" s="842"/>
      <c r="J39" s="893"/>
      <c r="U39" s="855"/>
    </row>
    <row r="40" spans="4:21" s="880" customFormat="1" ht="16.899999999999999" customHeight="1" thickBot="1">
      <c r="D40" s="884"/>
      <c r="F40" s="894" t="s">
        <v>552</v>
      </c>
      <c r="G40" s="895"/>
      <c r="H40" s="895"/>
      <c r="I40" s="895"/>
      <c r="J40" s="896"/>
      <c r="U40" s="883"/>
    </row>
    <row r="41" spans="4:21" s="853" customFormat="1">
      <c r="D41" s="897"/>
      <c r="F41" s="898" t="s">
        <v>553</v>
      </c>
      <c r="G41" s="898" t="s">
        <v>547</v>
      </c>
      <c r="H41" s="898"/>
      <c r="I41" s="898"/>
      <c r="J41" s="899"/>
      <c r="U41" s="855"/>
    </row>
    <row r="42" spans="4:21" s="853" customFormat="1">
      <c r="D42" s="900"/>
      <c r="F42" s="842" t="s">
        <v>554</v>
      </c>
      <c r="G42" s="842" t="s">
        <v>555</v>
      </c>
      <c r="H42" s="842"/>
      <c r="I42" s="842"/>
      <c r="J42" s="901"/>
      <c r="U42" s="855"/>
    </row>
    <row r="43" spans="4:21" s="853" customFormat="1" ht="1.9" customHeight="1" thickBot="1">
      <c r="F43" s="902"/>
      <c r="G43" s="902"/>
      <c r="H43" s="903"/>
      <c r="I43" s="903"/>
      <c r="J43" s="904"/>
      <c r="U43" s="855"/>
    </row>
    <row r="44" spans="4:21" s="853" customFormat="1" ht="37.9" customHeight="1">
      <c r="L44" s="905" t="s">
        <v>556</v>
      </c>
      <c r="M44" s="905"/>
      <c r="N44" s="905"/>
      <c r="O44" s="905"/>
      <c r="P44" s="905"/>
      <c r="Q44" s="905"/>
      <c r="R44" s="905"/>
      <c r="S44" s="905"/>
      <c r="T44" s="905"/>
      <c r="U44" s="906"/>
    </row>
    <row r="45" spans="4:21" s="853" customFormat="1" ht="15" thickBot="1">
      <c r="L45" s="907" t="s">
        <v>528</v>
      </c>
      <c r="M45" s="907"/>
      <c r="N45" s="907"/>
      <c r="O45" s="907"/>
      <c r="P45" s="907"/>
      <c r="Q45" s="907"/>
      <c r="R45" s="907"/>
      <c r="S45" s="907"/>
      <c r="T45" s="907"/>
      <c r="U45" s="908"/>
    </row>
    <row r="46" spans="4:21" s="853" customFormat="1" ht="6" customHeight="1">
      <c r="L46" s="909"/>
      <c r="M46" s="909"/>
      <c r="N46" s="909"/>
      <c r="O46" s="909"/>
      <c r="P46" s="909"/>
      <c r="Q46" s="909"/>
      <c r="R46" s="909"/>
      <c r="S46" s="909"/>
      <c r="T46" s="909"/>
      <c r="U46" s="908"/>
    </row>
    <row r="47" spans="4:21" ht="14.45" customHeight="1">
      <c r="L47" s="834" t="s">
        <v>3</v>
      </c>
      <c r="M47" s="834"/>
      <c r="N47" s="834"/>
      <c r="O47" s="834"/>
      <c r="P47" s="910" t="s">
        <v>557</v>
      </c>
      <c r="Q47" s="910"/>
      <c r="R47" s="910"/>
      <c r="S47" s="911"/>
      <c r="T47" s="912"/>
      <c r="U47" s="913"/>
    </row>
    <row r="48" spans="4:21" ht="13.9" customHeight="1">
      <c r="L48" s="834"/>
      <c r="M48" s="834"/>
      <c r="N48" s="834"/>
      <c r="O48" s="834"/>
      <c r="P48" s="911"/>
      <c r="Q48" s="911"/>
      <c r="R48" s="911" t="s">
        <v>541</v>
      </c>
      <c r="S48" s="911"/>
      <c r="T48" s="912"/>
      <c r="U48" s="913"/>
    </row>
    <row r="49" spans="12:29" s="853" customFormat="1">
      <c r="L49" s="834"/>
      <c r="M49" s="834"/>
      <c r="N49" s="834"/>
      <c r="O49" s="834"/>
      <c r="P49" s="835">
        <v>2016</v>
      </c>
      <c r="Q49" s="835"/>
      <c r="R49" s="835"/>
      <c r="S49" s="914"/>
      <c r="T49" s="869"/>
      <c r="U49" s="915"/>
      <c r="W49" s="853" t="s">
        <v>558</v>
      </c>
      <c r="X49" s="853" t="s">
        <v>559</v>
      </c>
      <c r="AB49" s="916" t="s">
        <v>12</v>
      </c>
    </row>
    <row r="50" spans="12:29" s="853" customFormat="1" ht="6" customHeight="1" thickBot="1">
      <c r="L50" s="836"/>
      <c r="M50" s="836"/>
      <c r="N50" s="836"/>
      <c r="O50" s="836"/>
      <c r="P50" s="917"/>
      <c r="Q50" s="917"/>
      <c r="R50" s="917"/>
      <c r="S50" s="917"/>
      <c r="T50" s="918"/>
      <c r="U50" s="915"/>
      <c r="AB50" s="916"/>
    </row>
    <row r="51" spans="12:29" s="853" customFormat="1" ht="13.9" customHeight="1">
      <c r="L51" s="840"/>
      <c r="M51" s="840"/>
      <c r="N51" s="840"/>
      <c r="O51" s="919" t="s">
        <v>560</v>
      </c>
      <c r="P51" s="841"/>
      <c r="Q51" s="841"/>
      <c r="R51" s="841">
        <f>R54+R60</f>
        <v>130656497.41</v>
      </c>
      <c r="S51" s="841"/>
      <c r="T51" s="920"/>
      <c r="U51" s="915"/>
      <c r="AB51" s="916"/>
    </row>
    <row r="52" spans="12:29" s="853" customFormat="1" ht="7.9" customHeight="1" thickBot="1">
      <c r="L52" s="843"/>
      <c r="M52" s="843"/>
      <c r="N52" s="843"/>
      <c r="O52" s="843"/>
      <c r="P52" s="921"/>
      <c r="Q52" s="844"/>
      <c r="R52" s="844" t="s">
        <v>543</v>
      </c>
      <c r="S52" s="921"/>
      <c r="T52" s="922"/>
      <c r="U52" s="923"/>
      <c r="V52" s="853" t="s">
        <v>561</v>
      </c>
      <c r="W52" s="924"/>
      <c r="X52" s="924"/>
      <c r="Y52" s="924"/>
      <c r="Z52" s="924"/>
      <c r="AA52" s="925">
        <f>SUM(W52:X52)</f>
        <v>0</v>
      </c>
      <c r="AB52" s="926" t="e">
        <f>AA52*100/$AA$56</f>
        <v>#DIV/0!</v>
      </c>
    </row>
    <row r="53" spans="12:29" s="853" customFormat="1" ht="6" customHeight="1">
      <c r="L53" s="927"/>
      <c r="M53" s="927"/>
      <c r="N53" s="927"/>
      <c r="O53" s="928"/>
      <c r="P53" s="929"/>
      <c r="Q53" s="929"/>
      <c r="R53" s="929"/>
      <c r="S53" s="929"/>
      <c r="T53" s="930"/>
      <c r="U53" s="923"/>
      <c r="W53" s="924"/>
      <c r="X53" s="924"/>
      <c r="Y53" s="924"/>
      <c r="Z53" s="924"/>
      <c r="AA53" s="925"/>
      <c r="AB53" s="926"/>
    </row>
    <row r="54" spans="12:29" s="880" customFormat="1" ht="15" thickBot="1">
      <c r="L54" s="931" t="s">
        <v>544</v>
      </c>
      <c r="M54" s="932"/>
      <c r="N54" s="932"/>
      <c r="O54" s="932"/>
      <c r="P54" s="933"/>
      <c r="Q54" s="933"/>
      <c r="R54" s="933">
        <f>SUM(R55:R58)</f>
        <v>130656497.41</v>
      </c>
      <c r="S54" s="933"/>
      <c r="T54" s="934"/>
      <c r="U54" s="935"/>
      <c r="V54" s="936" t="s">
        <v>562</v>
      </c>
      <c r="W54" s="937"/>
      <c r="X54" s="937"/>
      <c r="Y54" s="937"/>
      <c r="Z54" s="937"/>
      <c r="AA54" s="925">
        <f>SUM(W54:X54)</f>
        <v>0</v>
      </c>
      <c r="AB54" s="926" t="e">
        <f t="shared" ref="AB54:AB55" si="1">AA54*100/$AA$56</f>
        <v>#DIV/0!</v>
      </c>
    </row>
    <row r="55" spans="12:29" s="853" customFormat="1" ht="18.75" customHeight="1">
      <c r="L55" s="851"/>
      <c r="M55" s="851" t="s">
        <v>563</v>
      </c>
      <c r="N55" s="851"/>
      <c r="O55" s="851"/>
      <c r="P55" s="938"/>
      <c r="Q55" s="939"/>
      <c r="R55" s="938">
        <v>112197353.73999999</v>
      </c>
      <c r="S55" s="938"/>
      <c r="T55" s="940"/>
      <c r="U55" s="941"/>
      <c r="V55" s="853" t="s">
        <v>564</v>
      </c>
      <c r="W55" s="924"/>
      <c r="X55" s="924"/>
      <c r="Y55" s="924"/>
      <c r="Z55" s="924"/>
      <c r="AA55" s="925">
        <f>SUM(W55:X55)</f>
        <v>0</v>
      </c>
      <c r="AB55" s="926" t="e">
        <f t="shared" si="1"/>
        <v>#DIV/0!</v>
      </c>
    </row>
    <row r="56" spans="12:29" s="853" customFormat="1" ht="18.75" customHeight="1">
      <c r="L56" s="851"/>
      <c r="M56" s="851" t="s">
        <v>565</v>
      </c>
      <c r="N56" s="942"/>
      <c r="O56" s="942"/>
      <c r="P56" s="891"/>
      <c r="Q56" s="859"/>
      <c r="R56" s="891">
        <v>0</v>
      </c>
      <c r="S56" s="891"/>
      <c r="T56" s="940"/>
      <c r="U56" s="941"/>
      <c r="X56" s="860"/>
      <c r="Y56" s="860"/>
      <c r="Z56" s="860"/>
      <c r="AA56" s="897">
        <f>SUM(AA52:AA55)</f>
        <v>0</v>
      </c>
      <c r="AB56" s="926" t="e">
        <f>SUM(AB52:AB55)</f>
        <v>#DIV/0!</v>
      </c>
    </row>
    <row r="57" spans="12:29" s="853" customFormat="1" ht="18.75" customHeight="1">
      <c r="L57" s="851"/>
      <c r="M57" s="851" t="s">
        <v>566</v>
      </c>
      <c r="N57" s="851"/>
      <c r="O57" s="851"/>
      <c r="P57" s="891"/>
      <c r="Q57" s="859"/>
      <c r="R57" s="891">
        <v>8967178.4199999999</v>
      </c>
      <c r="S57" s="891"/>
      <c r="T57" s="940"/>
      <c r="U57" s="941"/>
      <c r="X57" s="860"/>
      <c r="Y57" s="860"/>
      <c r="Z57" s="860"/>
      <c r="AA57" s="897"/>
      <c r="AB57" s="926"/>
    </row>
    <row r="58" spans="12:29" s="853" customFormat="1" ht="18.75" customHeight="1">
      <c r="L58" s="851"/>
      <c r="M58" s="851" t="s">
        <v>567</v>
      </c>
      <c r="N58" s="851"/>
      <c r="O58" s="851"/>
      <c r="P58" s="891"/>
      <c r="Q58" s="891"/>
      <c r="R58" s="891">
        <v>9491965.25</v>
      </c>
      <c r="S58" s="891"/>
      <c r="T58" s="940"/>
      <c r="U58" s="941"/>
    </row>
    <row r="59" spans="12:29" s="853" customFormat="1" ht="6" customHeight="1">
      <c r="L59" s="851"/>
      <c r="M59" s="851"/>
      <c r="N59" s="851"/>
      <c r="O59" s="851"/>
      <c r="P59" s="891"/>
      <c r="Q59" s="891"/>
      <c r="R59" s="891"/>
      <c r="S59" s="891"/>
      <c r="T59" s="943"/>
      <c r="U59" s="941"/>
    </row>
    <row r="60" spans="12:29" s="880" customFormat="1" ht="15" thickBot="1">
      <c r="L60" s="931" t="s">
        <v>552</v>
      </c>
      <c r="M60" s="931"/>
      <c r="N60" s="931"/>
      <c r="O60" s="931"/>
      <c r="P60" s="933"/>
      <c r="Q60" s="933"/>
      <c r="R60" s="933">
        <v>0</v>
      </c>
      <c r="S60" s="933"/>
      <c r="T60" s="944"/>
      <c r="U60" s="945"/>
    </row>
    <row r="61" spans="12:29" s="853" customFormat="1" ht="10.15" customHeight="1">
      <c r="L61" s="927"/>
      <c r="M61" s="927" t="s">
        <v>563</v>
      </c>
      <c r="N61" s="927"/>
      <c r="O61" s="927"/>
      <c r="P61" s="946"/>
      <c r="Q61" s="947"/>
      <c r="R61" s="946"/>
      <c r="S61" s="946"/>
      <c r="T61" s="948"/>
      <c r="U61" s="941"/>
    </row>
    <row r="62" spans="12:29" ht="4.9000000000000004" customHeight="1" thickBot="1">
      <c r="L62" s="865"/>
      <c r="M62" s="865"/>
      <c r="N62" s="949"/>
      <c r="O62" s="949"/>
      <c r="P62" s="950"/>
      <c r="Q62" s="933"/>
      <c r="R62" s="950"/>
      <c r="S62" s="950"/>
      <c r="T62" s="951"/>
      <c r="U62" s="945"/>
    </row>
    <row r="63" spans="12:29">
      <c r="L63" s="866"/>
      <c r="V63" s="952"/>
      <c r="W63" s="952"/>
      <c r="X63" s="952"/>
      <c r="Y63" s="952"/>
      <c r="Z63" s="952"/>
      <c r="AA63" s="952"/>
      <c r="AB63" s="952"/>
      <c r="AC63" s="953"/>
    </row>
    <row r="64" spans="12:29">
      <c r="L64" s="866"/>
      <c r="V64" s="952" t="s">
        <v>568</v>
      </c>
      <c r="W64" s="952"/>
      <c r="X64" s="952"/>
      <c r="Y64" s="952"/>
      <c r="Z64" s="952"/>
      <c r="AA64" s="952"/>
      <c r="AB64" s="952"/>
      <c r="AC64" s="953"/>
    </row>
    <row r="65" spans="12:37" ht="15" thickBot="1">
      <c r="L65" s="866"/>
      <c r="V65" s="954" t="s">
        <v>528</v>
      </c>
      <c r="W65" s="954"/>
      <c r="X65" s="954"/>
      <c r="Y65" s="954"/>
      <c r="Z65" s="954"/>
      <c r="AA65" s="954"/>
      <c r="AB65" s="954"/>
      <c r="AC65" s="953"/>
    </row>
    <row r="66" spans="12:37" ht="4.9000000000000004" customHeight="1">
      <c r="L66" s="866"/>
      <c r="V66" s="955"/>
      <c r="W66" s="955"/>
      <c r="X66" s="956"/>
      <c r="Y66" s="955"/>
      <c r="Z66" s="955"/>
      <c r="AA66" s="955"/>
      <c r="AB66" s="957"/>
      <c r="AC66" s="953"/>
    </row>
    <row r="67" spans="12:37" ht="13.9" customHeight="1">
      <c r="L67" s="866"/>
      <c r="V67" s="958" t="s">
        <v>3</v>
      </c>
      <c r="W67" s="958" t="s">
        <v>569</v>
      </c>
      <c r="X67" s="959" t="s">
        <v>570</v>
      </c>
      <c r="Y67" s="959"/>
      <c r="Z67" s="959"/>
      <c r="AA67" s="958" t="s">
        <v>571</v>
      </c>
      <c r="AB67" s="958" t="s">
        <v>572</v>
      </c>
      <c r="AC67" s="953"/>
    </row>
    <row r="68" spans="12:37" ht="15" customHeight="1">
      <c r="L68" s="866"/>
      <c r="V68" s="958"/>
      <c r="W68" s="958"/>
      <c r="X68" s="960" t="s">
        <v>573</v>
      </c>
      <c r="Y68" s="960" t="s">
        <v>574</v>
      </c>
      <c r="Z68" s="960" t="s">
        <v>575</v>
      </c>
      <c r="AA68" s="958"/>
      <c r="AB68" s="958"/>
      <c r="AC68" s="953"/>
    </row>
    <row r="69" spans="12:37" ht="6.6" customHeight="1" thickBot="1">
      <c r="L69" s="866"/>
      <c r="V69" s="961"/>
      <c r="W69" s="962"/>
      <c r="X69" s="962"/>
      <c r="Y69" s="962"/>
      <c r="Z69" s="962"/>
      <c r="AA69" s="962"/>
      <c r="AB69" s="963"/>
      <c r="AC69" s="953"/>
    </row>
    <row r="70" spans="12:37" ht="23.45" customHeight="1">
      <c r="L70" s="866"/>
      <c r="V70" s="964" t="s">
        <v>576</v>
      </c>
      <c r="W70" s="965">
        <f>SUM(W72:W76)</f>
        <v>3365916182</v>
      </c>
      <c r="X70" s="965">
        <f>SUM(X72:X76)</f>
        <v>0</v>
      </c>
      <c r="Y70" s="965">
        <f>SUM(Y72:Y76)</f>
        <v>0</v>
      </c>
      <c r="Z70" s="965">
        <f>SUM(Z72:Z76)</f>
        <v>0</v>
      </c>
      <c r="AA70" s="965">
        <f t="shared" ref="AA70:AB70" si="2">SUM(AA72:AA76)</f>
        <v>3365916182</v>
      </c>
      <c r="AB70" s="965">
        <f t="shared" si="2"/>
        <v>71013674.140000001</v>
      </c>
      <c r="AC70" s="953"/>
    </row>
    <row r="71" spans="12:37" ht="3.6" customHeight="1" thickBot="1">
      <c r="L71" s="866"/>
      <c r="V71" s="966"/>
      <c r="W71" s="967"/>
      <c r="X71" s="966"/>
      <c r="Y71" s="967"/>
      <c r="Z71" s="966"/>
      <c r="AA71" s="966"/>
      <c r="AB71" s="968"/>
      <c r="AC71" s="953"/>
    </row>
    <row r="72" spans="12:37">
      <c r="L72" s="866"/>
      <c r="V72" s="969" t="s">
        <v>577</v>
      </c>
      <c r="W72" s="970">
        <v>2031791335</v>
      </c>
      <c r="X72" s="970"/>
      <c r="Y72" s="971"/>
      <c r="Z72" s="971">
        <f>SUM(X72:Y72)</f>
        <v>0</v>
      </c>
      <c r="AA72" s="970">
        <f>W72-Z72</f>
        <v>2031791335</v>
      </c>
      <c r="AB72" s="970">
        <f>43344188.32+62640</f>
        <v>43406828.32</v>
      </c>
      <c r="AC72" s="953"/>
    </row>
    <row r="73" spans="12:37">
      <c r="L73" s="866"/>
      <c r="V73" s="969" t="s">
        <v>578</v>
      </c>
      <c r="W73" s="970">
        <v>260526230</v>
      </c>
      <c r="X73" s="970"/>
      <c r="Y73" s="971"/>
      <c r="Z73" s="971">
        <f>SUM(X73:Y73)</f>
        <v>0</v>
      </c>
      <c r="AA73" s="970">
        <f>W73+Z73</f>
        <v>260526230</v>
      </c>
      <c r="AB73" s="970">
        <v>5335909.87</v>
      </c>
      <c r="AC73" s="953"/>
    </row>
    <row r="74" spans="12:37">
      <c r="L74" s="866"/>
      <c r="V74" s="969" t="s">
        <v>579</v>
      </c>
      <c r="W74" s="970">
        <v>210927487</v>
      </c>
      <c r="X74" s="970"/>
      <c r="Y74" s="971"/>
      <c r="Z74" s="971">
        <f>SUM(X74:Y74)</f>
        <v>0</v>
      </c>
      <c r="AA74" s="970">
        <f>W74+Z74</f>
        <v>210927487</v>
      </c>
      <c r="AB74" s="970">
        <v>4301469.8099999996</v>
      </c>
      <c r="AC74" s="953"/>
    </row>
    <row r="75" spans="12:37">
      <c r="L75" s="866"/>
      <c r="V75" s="969" t="s">
        <v>580</v>
      </c>
      <c r="W75" s="970">
        <v>562951130</v>
      </c>
      <c r="X75" s="970"/>
      <c r="Y75" s="971"/>
      <c r="Z75" s="971">
        <f>SUM(X75:Y75)</f>
        <v>0</v>
      </c>
      <c r="AA75" s="970">
        <f t="shared" ref="AA75:AA76" si="3">W75+Z75</f>
        <v>562951130</v>
      </c>
      <c r="AB75" s="970">
        <v>11720546.880000001</v>
      </c>
      <c r="AC75" s="953"/>
    </row>
    <row r="76" spans="12:37" ht="24">
      <c r="L76" s="866"/>
      <c r="V76" s="972" t="s">
        <v>581</v>
      </c>
      <c r="W76" s="973">
        <v>299720000</v>
      </c>
      <c r="X76" s="973"/>
      <c r="Y76" s="974"/>
      <c r="Z76" s="974">
        <f>SUM(X76:Y76)</f>
        <v>0</v>
      </c>
      <c r="AA76" s="970">
        <f t="shared" si="3"/>
        <v>299720000</v>
      </c>
      <c r="AB76" s="973">
        <f>6217599.26+31320</f>
        <v>6248919.2599999998</v>
      </c>
      <c r="AC76" s="953"/>
    </row>
    <row r="77" spans="12:37" ht="3.6" customHeight="1" thickBot="1">
      <c r="L77" s="866"/>
      <c r="V77" s="975"/>
      <c r="W77" s="976"/>
      <c r="X77" s="976"/>
      <c r="Y77" s="976"/>
      <c r="Z77" s="976"/>
      <c r="AA77" s="976"/>
      <c r="AB77" s="976"/>
      <c r="AC77" s="953"/>
    </row>
    <row r="78" spans="12:37">
      <c r="L78" s="866"/>
      <c r="V78" s="977" t="s">
        <v>582</v>
      </c>
      <c r="W78" s="977"/>
      <c r="X78" s="977"/>
      <c r="Y78" s="977"/>
      <c r="Z78" s="977"/>
      <c r="AA78" s="977"/>
      <c r="AB78" s="977"/>
      <c r="AC78" s="953"/>
    </row>
    <row r="79" spans="12:37">
      <c r="L79" s="866"/>
      <c r="V79" s="953"/>
      <c r="W79" s="953"/>
      <c r="X79" s="953"/>
      <c r="Y79" s="953"/>
      <c r="Z79" s="953"/>
      <c r="AA79" s="953"/>
      <c r="AB79" s="953"/>
      <c r="AC79" s="953"/>
    </row>
    <row r="80" spans="12:37">
      <c r="AE80" s="952" t="s">
        <v>583</v>
      </c>
      <c r="AF80" s="952"/>
      <c r="AG80" s="952"/>
      <c r="AH80" s="952"/>
      <c r="AI80" s="952"/>
      <c r="AJ80" s="952"/>
      <c r="AK80" s="952"/>
    </row>
    <row r="81" spans="31:43" ht="11.45" customHeight="1" thickBot="1">
      <c r="AE81" s="954" t="s">
        <v>528</v>
      </c>
      <c r="AF81" s="954"/>
      <c r="AG81" s="954"/>
      <c r="AH81" s="954"/>
      <c r="AI81" s="954"/>
      <c r="AJ81" s="954"/>
      <c r="AK81" s="954"/>
    </row>
    <row r="82" spans="31:43" ht="5.45" customHeight="1">
      <c r="AE82" s="955"/>
      <c r="AF82" s="955"/>
      <c r="AG82" s="956"/>
      <c r="AH82" s="955"/>
      <c r="AI82" s="955"/>
      <c r="AJ82" s="955"/>
      <c r="AK82" s="957"/>
    </row>
    <row r="83" spans="31:43" ht="11.45" customHeight="1">
      <c r="AE83" s="958" t="s">
        <v>3</v>
      </c>
      <c r="AF83" s="958" t="s">
        <v>584</v>
      </c>
      <c r="AG83" s="959" t="s">
        <v>570</v>
      </c>
      <c r="AH83" s="959"/>
      <c r="AI83" s="959"/>
      <c r="AJ83" s="958" t="s">
        <v>585</v>
      </c>
      <c r="AK83" s="958" t="s">
        <v>572</v>
      </c>
    </row>
    <row r="84" spans="31:43" ht="28.15" customHeight="1">
      <c r="AE84" s="958"/>
      <c r="AF84" s="958"/>
      <c r="AG84" s="960" t="s">
        <v>573</v>
      </c>
      <c r="AH84" s="960" t="s">
        <v>574</v>
      </c>
      <c r="AI84" s="960" t="s">
        <v>575</v>
      </c>
      <c r="AJ84" s="958"/>
      <c r="AK84" s="958"/>
    </row>
    <row r="85" spans="31:43" ht="5.45" customHeight="1" thickBot="1">
      <c r="AE85" s="961"/>
      <c r="AF85" s="962"/>
      <c r="AG85" s="962"/>
      <c r="AH85" s="962"/>
      <c r="AI85" s="962"/>
      <c r="AJ85" s="962"/>
      <c r="AK85" s="963"/>
    </row>
    <row r="86" spans="31:43" ht="23.45" customHeight="1">
      <c r="AE86" s="978" t="s">
        <v>586</v>
      </c>
      <c r="AF86" s="979">
        <f t="shared" ref="AF86:AK86" si="4">SUM(AF88:AF91)</f>
        <v>1825000000</v>
      </c>
      <c r="AG86" s="979">
        <f t="shared" si="4"/>
        <v>1852500000</v>
      </c>
      <c r="AH86" s="979">
        <f t="shared" si="4"/>
        <v>-2150000000</v>
      </c>
      <c r="AI86" s="979">
        <f t="shared" si="4"/>
        <v>-297500000</v>
      </c>
      <c r="AJ86" s="979">
        <f t="shared" si="4"/>
        <v>1527500000</v>
      </c>
      <c r="AK86" s="979">
        <f t="shared" si="4"/>
        <v>29148950.699999999</v>
      </c>
    </row>
    <row r="87" spans="31:43" ht="6" customHeight="1" thickBot="1">
      <c r="AE87" s="966"/>
      <c r="AF87" s="967"/>
      <c r="AG87" s="966"/>
      <c r="AH87" s="967"/>
      <c r="AI87" s="966"/>
      <c r="AJ87" s="966"/>
      <c r="AK87" s="968"/>
    </row>
    <row r="88" spans="31:43">
      <c r="AE88" s="969" t="s">
        <v>587</v>
      </c>
      <c r="AF88" s="971">
        <v>1450000000</v>
      </c>
      <c r="AG88" s="971">
        <v>1137500000</v>
      </c>
      <c r="AH88" s="971">
        <v>-1775000000</v>
      </c>
      <c r="AI88" s="971">
        <f>SUM(AG88:AH88)</f>
        <v>-637500000</v>
      </c>
      <c r="AJ88" s="971">
        <f>AF88+AI88</f>
        <v>812500000</v>
      </c>
      <c r="AK88" s="971">
        <f>24639672.58</f>
        <v>24639672.579999998</v>
      </c>
    </row>
    <row r="89" spans="31:43">
      <c r="AE89" s="969" t="s">
        <v>588</v>
      </c>
      <c r="AF89" s="971">
        <v>0</v>
      </c>
      <c r="AG89" s="971">
        <v>400000000</v>
      </c>
      <c r="AH89" s="971"/>
      <c r="AI89" s="971">
        <f t="shared" ref="AI89:AI90" si="5">SUM(AF89:AH89)</f>
        <v>400000000</v>
      </c>
      <c r="AJ89" s="971">
        <f>AF89+AI89</f>
        <v>400000000</v>
      </c>
      <c r="AK89" s="971"/>
    </row>
    <row r="90" spans="31:43">
      <c r="AE90" s="969" t="s">
        <v>589</v>
      </c>
      <c r="AF90" s="971">
        <v>0</v>
      </c>
      <c r="AG90" s="971"/>
      <c r="AH90" s="971"/>
      <c r="AI90" s="971">
        <f t="shared" si="5"/>
        <v>0</v>
      </c>
      <c r="AJ90" s="971">
        <f t="shared" ref="AJ90" si="6">AF90-AI90</f>
        <v>0</v>
      </c>
      <c r="AK90" s="971"/>
    </row>
    <row r="91" spans="31:43">
      <c r="AE91" s="980" t="s">
        <v>521</v>
      </c>
      <c r="AF91" s="974">
        <v>375000000</v>
      </c>
      <c r="AG91" s="974">
        <v>315000000</v>
      </c>
      <c r="AH91" s="974">
        <v>-375000000</v>
      </c>
      <c r="AI91" s="974">
        <f>SUM(AG91:AH91)</f>
        <v>-60000000</v>
      </c>
      <c r="AJ91" s="974">
        <f>AF91+AI91</f>
        <v>315000000</v>
      </c>
      <c r="AK91" s="974">
        <v>4509278.12</v>
      </c>
    </row>
    <row r="92" spans="31:43" ht="5.45" customHeight="1" thickBot="1">
      <c r="AE92" s="975"/>
      <c r="AF92" s="981"/>
      <c r="AG92" s="976"/>
      <c r="AH92" s="976"/>
      <c r="AI92" s="976"/>
      <c r="AJ92" s="976"/>
      <c r="AK92" s="976"/>
    </row>
    <row r="93" spans="31:43" ht="27.6" customHeight="1">
      <c r="AE93" s="977" t="s">
        <v>590</v>
      </c>
      <c r="AF93" s="977"/>
      <c r="AG93" s="977"/>
      <c r="AH93" s="977"/>
      <c r="AI93" s="977"/>
      <c r="AJ93" s="977"/>
      <c r="AK93" s="977"/>
      <c r="AM93" s="905" t="s">
        <v>591</v>
      </c>
      <c r="AN93" s="905"/>
      <c r="AO93" s="905"/>
      <c r="AP93" s="905"/>
      <c r="AQ93" s="905"/>
    </row>
    <row r="94" spans="31:43" ht="22.15" customHeight="1" thickBot="1">
      <c r="AE94" s="982"/>
      <c r="AF94" s="982"/>
      <c r="AG94" s="982"/>
      <c r="AH94" s="982"/>
      <c r="AI94" s="982"/>
      <c r="AJ94" s="982"/>
      <c r="AK94" s="982"/>
      <c r="AM94" s="983" t="s">
        <v>528</v>
      </c>
      <c r="AN94" s="983"/>
      <c r="AO94" s="983"/>
      <c r="AP94" s="983"/>
      <c r="AQ94" s="983"/>
    </row>
    <row r="95" spans="31:43" ht="5.45" customHeight="1">
      <c r="AF95" s="984"/>
      <c r="AG95" s="984"/>
      <c r="AH95" s="984"/>
      <c r="AI95" s="984"/>
      <c r="AJ95" s="984"/>
      <c r="AK95" s="984"/>
      <c r="AM95" s="831"/>
      <c r="AN95" s="831"/>
      <c r="AO95" s="831"/>
      <c r="AP95" s="831"/>
      <c r="AQ95" s="831"/>
    </row>
    <row r="96" spans="31:43" ht="15" customHeight="1">
      <c r="AF96" s="984"/>
      <c r="AG96" s="984"/>
      <c r="AH96" s="984"/>
      <c r="AI96" s="984"/>
      <c r="AJ96" s="984"/>
      <c r="AK96" s="984"/>
      <c r="AM96" s="835" t="s">
        <v>3</v>
      </c>
      <c r="AN96" s="985" t="s">
        <v>592</v>
      </c>
      <c r="AO96" s="985"/>
      <c r="AP96" s="985"/>
      <c r="AQ96" s="835" t="s">
        <v>593</v>
      </c>
    </row>
    <row r="97" spans="32:48" ht="15" customHeight="1">
      <c r="AF97" s="984"/>
      <c r="AG97" s="984"/>
      <c r="AH97" s="984"/>
      <c r="AI97" s="984"/>
      <c r="AJ97" s="984"/>
      <c r="AK97" s="984"/>
      <c r="AM97" s="835"/>
      <c r="AN97" s="869" t="s">
        <v>170</v>
      </c>
      <c r="AO97" s="986" t="s">
        <v>594</v>
      </c>
      <c r="AP97" s="869" t="s">
        <v>491</v>
      </c>
      <c r="AQ97" s="835"/>
    </row>
    <row r="98" spans="32:48" ht="5.45" customHeight="1" thickBot="1">
      <c r="AF98" s="984"/>
      <c r="AG98" s="984"/>
      <c r="AH98" s="984"/>
      <c r="AI98" s="984"/>
      <c r="AJ98" s="984"/>
      <c r="AK98" s="984"/>
      <c r="AM98" s="918"/>
      <c r="AN98" s="918"/>
      <c r="AO98" s="918"/>
      <c r="AP98" s="918"/>
      <c r="AQ98" s="987"/>
    </row>
    <row r="99" spans="32:48" ht="12.6" customHeight="1">
      <c r="AF99" s="984"/>
      <c r="AG99" s="984"/>
      <c r="AH99" s="984"/>
      <c r="AI99" s="984"/>
      <c r="AJ99" s="984"/>
      <c r="AK99" s="984"/>
      <c r="AM99" s="988" t="s">
        <v>595</v>
      </c>
      <c r="AN99" s="989">
        <f>SUM(AN101:AN105)</f>
        <v>157996381.54000002</v>
      </c>
      <c r="AO99" s="989">
        <f>SUM(AO101:AO105)</f>
        <v>205764225.04000002</v>
      </c>
      <c r="AP99" s="989">
        <f t="shared" ref="AP99" si="7">SUM(AP101:AP105)</f>
        <v>7625117.0800000001</v>
      </c>
      <c r="AQ99" s="990">
        <f>SUM(AQ101:AQ105)</f>
        <v>371385723.65999997</v>
      </c>
      <c r="AV99" s="991"/>
    </row>
    <row r="100" spans="32:48" ht="4.9000000000000004" customHeight="1" thickBot="1">
      <c r="AF100" s="984"/>
      <c r="AG100" s="984"/>
      <c r="AH100" s="984"/>
      <c r="AI100" s="984"/>
      <c r="AJ100" s="984"/>
      <c r="AK100" s="984"/>
      <c r="AM100" s="837"/>
      <c r="AN100" s="992"/>
      <c r="AO100" s="992"/>
      <c r="AP100" s="992"/>
      <c r="AQ100" s="993"/>
    </row>
    <row r="101" spans="32:48">
      <c r="AM101" s="994" t="s">
        <v>596</v>
      </c>
      <c r="AN101" s="995"/>
      <c r="AO101" s="995">
        <f>6972342.56+125969141.77</f>
        <v>132941484.33</v>
      </c>
      <c r="AP101" s="995">
        <v>7625117.0800000001</v>
      </c>
      <c r="AQ101" s="995">
        <f>SUM(AN101:AP101)</f>
        <v>140566601.41</v>
      </c>
      <c r="AR101" s="991"/>
      <c r="AV101" s="996"/>
    </row>
    <row r="102" spans="32:48">
      <c r="AM102" s="994" t="s">
        <v>563</v>
      </c>
      <c r="AN102" s="997">
        <f>19009284.1+70919714.14+12137211.11+26366360+871041.92</f>
        <v>129303611.27000001</v>
      </c>
      <c r="AO102" s="995">
        <f>18202897.54+54619843.17</f>
        <v>72822740.710000008</v>
      </c>
      <c r="AP102" s="995"/>
      <c r="AQ102" s="995">
        <f>SUM(AN102:AP102)</f>
        <v>202126351.98000002</v>
      </c>
      <c r="AR102" s="991"/>
      <c r="AV102" s="996"/>
    </row>
    <row r="103" spans="32:48">
      <c r="AM103" s="994" t="s">
        <v>565</v>
      </c>
      <c r="AN103" s="995">
        <v>7467500</v>
      </c>
      <c r="AO103" s="995"/>
      <c r="AP103" s="995"/>
      <c r="AQ103" s="995">
        <f>SUM(AN103:AP103)</f>
        <v>7467500</v>
      </c>
      <c r="AR103" s="998"/>
    </row>
    <row r="104" spans="32:48">
      <c r="AM104" s="994" t="s">
        <v>597</v>
      </c>
      <c r="AN104" s="997">
        <f>2672166.6+93960+8967178.42</f>
        <v>11733305.02</v>
      </c>
      <c r="AO104" s="995"/>
      <c r="AP104" s="995"/>
      <c r="AQ104" s="995">
        <f>SUM(AN104:AP104)</f>
        <v>11733305.02</v>
      </c>
    </row>
    <row r="105" spans="32:48" ht="24">
      <c r="AM105" s="994" t="s">
        <v>598</v>
      </c>
      <c r="AN105" s="995">
        <v>9491965.25</v>
      </c>
      <c r="AO105" s="995"/>
      <c r="AP105" s="995"/>
      <c r="AQ105" s="995">
        <f>SUM(AN105:AP105)</f>
        <v>9491965.25</v>
      </c>
    </row>
    <row r="106" spans="32:48" ht="6.6" customHeight="1" thickBot="1">
      <c r="AM106" s="999"/>
      <c r="AN106" s="1000"/>
      <c r="AO106" s="1000"/>
      <c r="AP106" s="1000"/>
      <c r="AQ106" s="1001"/>
    </row>
    <row r="107" spans="32:48" ht="3.6" customHeight="1">
      <c r="AM107" s="1002"/>
      <c r="AN107" s="1002"/>
      <c r="AO107" s="1002"/>
      <c r="AP107" s="1002"/>
      <c r="AQ107" s="1002"/>
    </row>
    <row r="108" spans="32:48" hidden="1"/>
    <row r="110" spans="32:48">
      <c r="AM110" s="827" t="s">
        <v>599</v>
      </c>
      <c r="AN110" s="991">
        <v>129368614.19</v>
      </c>
      <c r="AO110" s="996">
        <f>AN102-AN110</f>
        <v>-65002.919999986887</v>
      </c>
    </row>
    <row r="111" spans="32:48">
      <c r="AN111" s="991"/>
      <c r="AO111" s="996"/>
    </row>
    <row r="112" spans="32:48">
      <c r="AN112" s="991">
        <v>11668302.1</v>
      </c>
      <c r="AO112" s="996">
        <f>AN104-AN112</f>
        <v>65002.919999999925</v>
      </c>
    </row>
    <row r="113" spans="40:41">
      <c r="AN113" s="1003"/>
      <c r="AO113" s="996"/>
    </row>
    <row r="114" spans="40:41">
      <c r="AN114" s="1003"/>
    </row>
  </sheetData>
  <mergeCells count="43">
    <mergeCell ref="AE93:AK93"/>
    <mergeCell ref="AM93:AQ93"/>
    <mergeCell ref="AM94:AQ94"/>
    <mergeCell ref="AM96:AM97"/>
    <mergeCell ref="AN96:AP96"/>
    <mergeCell ref="AQ96:AQ97"/>
    <mergeCell ref="V78:AB78"/>
    <mergeCell ref="AE80:AK80"/>
    <mergeCell ref="AE81:AK81"/>
    <mergeCell ref="AE83:AE84"/>
    <mergeCell ref="AF83:AF84"/>
    <mergeCell ref="AG83:AI83"/>
    <mergeCell ref="AJ83:AJ84"/>
    <mergeCell ref="AK83:AK84"/>
    <mergeCell ref="N62:O62"/>
    <mergeCell ref="V63:AB63"/>
    <mergeCell ref="V64:AB64"/>
    <mergeCell ref="V65:AB65"/>
    <mergeCell ref="V67:V68"/>
    <mergeCell ref="W67:W68"/>
    <mergeCell ref="X67:Z67"/>
    <mergeCell ref="AA67:AA68"/>
    <mergeCell ref="AB67:AB68"/>
    <mergeCell ref="H32:I32"/>
    <mergeCell ref="H36:I36"/>
    <mergeCell ref="H43:I43"/>
    <mergeCell ref="L44:T44"/>
    <mergeCell ref="L45:T45"/>
    <mergeCell ref="L47:O49"/>
    <mergeCell ref="P47:R47"/>
    <mergeCell ref="P49:R49"/>
    <mergeCell ref="C16:D16"/>
    <mergeCell ref="A20:E20"/>
    <mergeCell ref="F20:J20"/>
    <mergeCell ref="F21:J21"/>
    <mergeCell ref="F23:I25"/>
    <mergeCell ref="J24:J25"/>
    <mergeCell ref="A1:E1"/>
    <mergeCell ref="A2:E2"/>
    <mergeCell ref="A5:D6"/>
    <mergeCell ref="E5:E6"/>
    <mergeCell ref="C14:D14"/>
    <mergeCell ref="C15:D15"/>
  </mergeCells>
  <pageMargins left="0.7" right="0.7" top="0.75" bottom="0.75" header="0.3" footer="0.3"/>
  <pageSetup scale="5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H15"/>
  <sheetViews>
    <sheetView showGridLines="0" zoomScaleNormal="100" zoomScaleSheetLayoutView="100" workbookViewId="0"/>
  </sheetViews>
  <sheetFormatPr baseColWidth="10" defaultRowHeight="15"/>
  <cols>
    <col min="1" max="1" width="20.140625" customWidth="1"/>
    <col min="2" max="2" width="12.140625" customWidth="1"/>
    <col min="3" max="3" width="14.140625" customWidth="1"/>
    <col min="4" max="6" width="13.7109375" customWidth="1"/>
    <col min="7" max="7" width="11.42578125" style="380" customWidth="1"/>
    <col min="8" max="8" width="13.42578125" bestFit="1" customWidth="1"/>
  </cols>
  <sheetData>
    <row r="1" spans="1:8" ht="15" customHeight="1">
      <c r="A1" s="1004"/>
      <c r="B1" s="1005"/>
      <c r="C1" s="1005"/>
      <c r="D1" s="1005"/>
      <c r="E1" s="1005"/>
      <c r="F1" s="1005"/>
    </row>
    <row r="2" spans="1:8" s="1010" customFormat="1">
      <c r="A2" s="1006"/>
      <c r="B2" s="1007"/>
      <c r="C2" s="1007"/>
      <c r="D2" s="1007"/>
      <c r="E2" s="1007"/>
      <c r="F2" s="1008"/>
      <c r="G2" s="1009"/>
    </row>
    <row r="3" spans="1:8" s="1010" customFormat="1">
      <c r="A3" s="1008"/>
      <c r="B3" s="1011"/>
      <c r="C3" s="1011"/>
      <c r="D3" s="1011"/>
      <c r="E3" s="1011"/>
      <c r="F3" s="1008"/>
      <c r="G3" s="1009"/>
    </row>
    <row r="4" spans="1:8">
      <c r="A4" s="1012" t="s">
        <v>600</v>
      </c>
      <c r="B4" s="1012"/>
      <c r="C4" s="1012"/>
      <c r="D4" s="1012"/>
      <c r="E4" s="1012"/>
      <c r="F4" s="1012"/>
    </row>
    <row r="5" spans="1:8" ht="15.75" thickBot="1">
      <c r="A5" s="1013" t="s">
        <v>528</v>
      </c>
      <c r="B5" s="1013"/>
      <c r="C5" s="1013"/>
      <c r="D5" s="1013"/>
      <c r="E5" s="1013"/>
      <c r="F5" s="1013"/>
    </row>
    <row r="6" spans="1:8" ht="6" customHeight="1">
      <c r="A6" s="1014"/>
      <c r="B6" s="1014"/>
      <c r="C6" s="1015"/>
      <c r="D6" s="1014"/>
      <c r="E6" s="1014"/>
      <c r="F6" s="1014"/>
    </row>
    <row r="7" spans="1:8" ht="14.45" customHeight="1">
      <c r="A7" s="1016" t="s">
        <v>3</v>
      </c>
      <c r="B7" s="1016" t="s">
        <v>601</v>
      </c>
      <c r="C7" s="1017" t="s">
        <v>570</v>
      </c>
      <c r="D7" s="1017"/>
      <c r="E7" s="1017"/>
      <c r="F7" s="1016" t="s">
        <v>602</v>
      </c>
      <c r="G7"/>
    </row>
    <row r="8" spans="1:8" ht="15.6" customHeight="1">
      <c r="A8" s="1016"/>
      <c r="B8" s="1016"/>
      <c r="C8" s="1018" t="s">
        <v>573</v>
      </c>
      <c r="D8" s="1018" t="s">
        <v>574</v>
      </c>
      <c r="E8" s="1018" t="s">
        <v>575</v>
      </c>
      <c r="F8" s="1016"/>
      <c r="G8"/>
    </row>
    <row r="9" spans="1:8" ht="6" customHeight="1" thickBot="1">
      <c r="A9" s="1019"/>
      <c r="B9" s="1020"/>
      <c r="C9" s="1020"/>
      <c r="D9" s="1020"/>
      <c r="E9" s="1020"/>
      <c r="F9" s="1020"/>
      <c r="G9"/>
    </row>
    <row r="10" spans="1:8" ht="16.149999999999999" customHeight="1">
      <c r="A10" s="1021" t="s">
        <v>603</v>
      </c>
      <c r="B10" s="1022">
        <f>SUM(B12:B13)</f>
        <v>403746994.74000001</v>
      </c>
      <c r="C10" s="1022">
        <f>SUM(C12:C13)</f>
        <v>5296927.82</v>
      </c>
      <c r="D10" s="1022">
        <f>SUM(D12:D13)</f>
        <v>-84657603.890000001</v>
      </c>
      <c r="E10" s="1022">
        <f>SUM(E12:E13)</f>
        <v>-79360676.069999993</v>
      </c>
      <c r="F10" s="1022">
        <f>SUM(F12:F13)</f>
        <v>324386318.67000002</v>
      </c>
      <c r="H10" s="379"/>
    </row>
    <row r="11" spans="1:8" ht="4.1500000000000004" customHeight="1" thickBot="1">
      <c r="A11" s="1023"/>
      <c r="B11" s="1024"/>
      <c r="C11" s="1025"/>
      <c r="D11" s="1024"/>
      <c r="E11" s="1025"/>
      <c r="F11" s="1025"/>
    </row>
    <row r="12" spans="1:8" ht="20.45" customHeight="1">
      <c r="A12" s="969" t="s">
        <v>604</v>
      </c>
      <c r="B12" s="971">
        <v>176396840.74000001</v>
      </c>
      <c r="C12" s="971">
        <v>5296927.82</v>
      </c>
      <c r="D12" s="971">
        <v>-42072987.890000001</v>
      </c>
      <c r="E12" s="971">
        <f>SUM(C12:D12)</f>
        <v>-36776060.07</v>
      </c>
      <c r="F12" s="971">
        <f>B12+E12</f>
        <v>139620780.67000002</v>
      </c>
    </row>
    <row r="13" spans="1:8" ht="20.45" customHeight="1">
      <c r="A13" s="969" t="s">
        <v>587</v>
      </c>
      <c r="B13" s="971">
        <v>227350154</v>
      </c>
      <c r="C13" s="971"/>
      <c r="D13" s="971">
        <v>-42584616</v>
      </c>
      <c r="E13" s="971">
        <f>SUM(C13:D13)</f>
        <v>-42584616</v>
      </c>
      <c r="F13" s="971">
        <f>B13+E13</f>
        <v>184765538</v>
      </c>
    </row>
    <row r="14" spans="1:8" ht="7.15" customHeight="1" thickBot="1">
      <c r="A14" s="1026"/>
      <c r="B14" s="1027"/>
      <c r="C14" s="1028"/>
      <c r="D14" s="1028"/>
      <c r="E14" s="1028"/>
      <c r="F14" s="1028"/>
    </row>
    <row r="15" spans="1:8">
      <c r="A15" s="977"/>
      <c r="B15" s="977"/>
      <c r="C15" s="977"/>
      <c r="D15" s="977"/>
      <c r="E15" s="977"/>
      <c r="F15" s="977"/>
    </row>
  </sheetData>
  <mergeCells count="7">
    <mergeCell ref="A15:F15"/>
    <mergeCell ref="A4:F4"/>
    <mergeCell ref="A5:F5"/>
    <mergeCell ref="A7:A8"/>
    <mergeCell ref="B7:B8"/>
    <mergeCell ref="C7:E7"/>
    <mergeCell ref="F7:F8"/>
  </mergeCells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28"/>
  <sheetViews>
    <sheetView showGridLines="0" workbookViewId="0">
      <selection activeCell="M19" sqref="M19"/>
    </sheetView>
  </sheetViews>
  <sheetFormatPr baseColWidth="10" defaultRowHeight="15"/>
  <cols>
    <col min="4" max="4" width="16.28515625" customWidth="1"/>
    <col min="6" max="6" width="8.42578125" customWidth="1"/>
    <col min="8" max="8" width="9.42578125" customWidth="1"/>
    <col min="10" max="10" width="10.85546875" customWidth="1"/>
  </cols>
  <sheetData>
    <row r="1" spans="1:11" ht="15" customHeight="1">
      <c r="A1" s="1029" t="s">
        <v>234</v>
      </c>
      <c r="B1" s="1030"/>
      <c r="C1" s="1030"/>
      <c r="D1" s="1030"/>
      <c r="E1" s="1030"/>
      <c r="F1" s="1030"/>
      <c r="G1" s="1030"/>
      <c r="H1" s="1030"/>
      <c r="I1" s="1030"/>
      <c r="J1" s="1031"/>
    </row>
    <row r="2" spans="1:11">
      <c r="A2" s="1032" t="s">
        <v>605</v>
      </c>
      <c r="B2" s="1033"/>
      <c r="C2" s="1033"/>
      <c r="D2" s="1033"/>
      <c r="E2" s="1033"/>
      <c r="F2" s="1033"/>
      <c r="G2" s="1033"/>
      <c r="H2" s="1033"/>
      <c r="I2" s="1033"/>
      <c r="J2" s="1034"/>
    </row>
    <row r="3" spans="1:11">
      <c r="A3" s="1035" t="s">
        <v>606</v>
      </c>
      <c r="B3" s="1036"/>
      <c r="C3" s="1036"/>
      <c r="D3" s="1036"/>
      <c r="E3" s="1036"/>
      <c r="F3" s="1036"/>
      <c r="G3" s="1036"/>
      <c r="H3" s="1036"/>
      <c r="I3" s="1036"/>
      <c r="J3" s="1037"/>
    </row>
    <row r="4" spans="1:11">
      <c r="C4" s="1038" t="s">
        <v>607</v>
      </c>
      <c r="D4" s="1039"/>
      <c r="E4" s="1039"/>
      <c r="F4" s="1039"/>
      <c r="G4" s="1039"/>
    </row>
    <row r="5" spans="1:11">
      <c r="A5" s="1040" t="s">
        <v>529</v>
      </c>
      <c r="B5" s="1041"/>
      <c r="C5" s="1041"/>
      <c r="D5" s="1042"/>
      <c r="E5" s="1040" t="s">
        <v>608</v>
      </c>
      <c r="F5" s="1042"/>
      <c r="G5" s="1040" t="s">
        <v>609</v>
      </c>
      <c r="H5" s="1042"/>
      <c r="I5" s="1040" t="s">
        <v>610</v>
      </c>
      <c r="J5" s="1042"/>
    </row>
    <row r="7" spans="1:11">
      <c r="A7" s="1043" t="s">
        <v>611</v>
      </c>
      <c r="B7" s="1044"/>
      <c r="C7" s="1044"/>
      <c r="D7" s="1045"/>
      <c r="E7" s="1046">
        <f>SUM(E8,E9)</f>
        <v>15493949041</v>
      </c>
      <c r="F7" s="1047"/>
      <c r="G7" s="1046">
        <f>SUM(G8,G9)</f>
        <v>14317900507</v>
      </c>
      <c r="H7" s="1047"/>
      <c r="I7" s="1046">
        <f>SUM(I8,I9)</f>
        <v>14317900507</v>
      </c>
      <c r="J7" s="1047"/>
      <c r="K7" s="344"/>
    </row>
    <row r="8" spans="1:11">
      <c r="A8" s="1043" t="s">
        <v>612</v>
      </c>
      <c r="B8" s="1044"/>
      <c r="C8" s="1044"/>
      <c r="D8" s="1045"/>
      <c r="E8" s="1046">
        <v>15493949041</v>
      </c>
      <c r="F8" s="1047"/>
      <c r="G8" s="1046">
        <v>14317900507</v>
      </c>
      <c r="H8" s="1047"/>
      <c r="I8" s="1046">
        <v>14317900507</v>
      </c>
      <c r="J8" s="1047"/>
      <c r="K8" s="344"/>
    </row>
    <row r="9" spans="1:11">
      <c r="A9" s="1043" t="s">
        <v>613</v>
      </c>
      <c r="B9" s="1044"/>
      <c r="C9" s="1044"/>
      <c r="D9" s="1045"/>
      <c r="E9" s="1048"/>
      <c r="F9" s="1049"/>
      <c r="G9" s="1048"/>
      <c r="H9" s="1049"/>
      <c r="I9" s="1048"/>
      <c r="J9" s="1049"/>
      <c r="K9" s="344"/>
    </row>
    <row r="10" spans="1:11">
      <c r="A10" s="1050"/>
      <c r="B10" s="1039"/>
      <c r="C10" s="1039"/>
      <c r="D10" s="1051"/>
      <c r="E10" s="1048"/>
      <c r="F10" s="1049"/>
      <c r="G10" s="1048"/>
      <c r="H10" s="1049"/>
      <c r="I10" s="1048"/>
      <c r="J10" s="1049"/>
      <c r="K10" s="344"/>
    </row>
    <row r="11" spans="1:11">
      <c r="A11" s="1043" t="s">
        <v>614</v>
      </c>
      <c r="B11" s="1044"/>
      <c r="C11" s="1044"/>
      <c r="D11" s="1045"/>
      <c r="E11" s="1046">
        <f>+E12+E13</f>
        <v>23721400307</v>
      </c>
      <c r="F11" s="1047"/>
      <c r="G11" s="1046">
        <f>+G12+G13</f>
        <v>13090857626</v>
      </c>
      <c r="H11" s="1047"/>
      <c r="I11" s="1046">
        <f>+I12+I13</f>
        <v>13090857626</v>
      </c>
      <c r="J11" s="1047"/>
      <c r="K11" s="344"/>
    </row>
    <row r="12" spans="1:11">
      <c r="A12" s="1043" t="s">
        <v>615</v>
      </c>
      <c r="B12" s="1044"/>
      <c r="C12" s="1044"/>
      <c r="D12" s="1045"/>
      <c r="E12" s="1046">
        <v>14087593864</v>
      </c>
      <c r="F12" s="1047"/>
      <c r="G12" s="1046">
        <v>6920138821</v>
      </c>
      <c r="H12" s="1047"/>
      <c r="I12" s="1046">
        <v>6920138821</v>
      </c>
      <c r="J12" s="1047"/>
      <c r="K12" s="344"/>
    </row>
    <row r="13" spans="1:11">
      <c r="A13" s="1043" t="s">
        <v>616</v>
      </c>
      <c r="B13" s="1044"/>
      <c r="C13" s="1044"/>
      <c r="D13" s="1045"/>
      <c r="E13" s="1046">
        <v>9633806443</v>
      </c>
      <c r="F13" s="1047"/>
      <c r="G13" s="1046">
        <v>6170718805</v>
      </c>
      <c r="H13" s="1047"/>
      <c r="I13" s="1046">
        <v>6170718805</v>
      </c>
      <c r="J13" s="1047"/>
      <c r="K13" s="344"/>
    </row>
    <row r="14" spans="1:11">
      <c r="A14" s="1043" t="s">
        <v>617</v>
      </c>
      <c r="B14" s="1044"/>
      <c r="C14" s="1044"/>
      <c r="D14" s="1045"/>
      <c r="E14" s="1046">
        <f>E7-E11</f>
        <v>-8227451266</v>
      </c>
      <c r="F14" s="1047"/>
      <c r="G14" s="1046">
        <f>G7-G11</f>
        <v>1227042881</v>
      </c>
      <c r="H14" s="1047"/>
      <c r="I14" s="1046">
        <f>I7-I11</f>
        <v>1227042881</v>
      </c>
      <c r="J14" s="1047"/>
      <c r="K14" s="344"/>
    </row>
    <row r="15" spans="1:11">
      <c r="E15" s="1052"/>
      <c r="F15" s="1052"/>
      <c r="G15" s="380"/>
      <c r="H15" s="380"/>
      <c r="K15" s="344"/>
    </row>
    <row r="16" spans="1:11">
      <c r="A16" s="1040" t="s">
        <v>529</v>
      </c>
      <c r="B16" s="1041"/>
      <c r="C16" s="1041"/>
      <c r="D16" s="1042"/>
      <c r="E16" s="1053" t="s">
        <v>608</v>
      </c>
      <c r="F16" s="1054"/>
      <c r="G16" s="1053" t="s">
        <v>609</v>
      </c>
      <c r="H16" s="1054"/>
      <c r="I16" s="1040" t="s">
        <v>610</v>
      </c>
      <c r="J16" s="1042"/>
      <c r="K16" s="344"/>
    </row>
    <row r="17" spans="1:11">
      <c r="A17" s="1043" t="s">
        <v>618</v>
      </c>
      <c r="B17" s="1044"/>
      <c r="C17" s="1044"/>
      <c r="D17" s="1045"/>
      <c r="E17" s="1046">
        <f>E14</f>
        <v>-8227451266</v>
      </c>
      <c r="F17" s="1047"/>
      <c r="G17" s="1046">
        <f>G14</f>
        <v>1227042881</v>
      </c>
      <c r="H17" s="1047"/>
      <c r="I17" s="1046">
        <v>1227042881</v>
      </c>
      <c r="J17" s="1047"/>
      <c r="K17" s="344"/>
    </row>
    <row r="18" spans="1:11">
      <c r="A18" s="1043" t="s">
        <v>619</v>
      </c>
      <c r="B18" s="1044"/>
      <c r="C18" s="1044"/>
      <c r="D18" s="1045"/>
      <c r="E18" s="1046">
        <v>241867306</v>
      </c>
      <c r="F18" s="1047"/>
      <c r="G18" s="1046">
        <v>230819123</v>
      </c>
      <c r="H18" s="1047"/>
      <c r="I18" s="1046">
        <v>230819123</v>
      </c>
      <c r="J18" s="1047"/>
      <c r="K18" s="344"/>
    </row>
    <row r="19" spans="1:11">
      <c r="A19" s="1043" t="s">
        <v>620</v>
      </c>
      <c r="B19" s="1044"/>
      <c r="C19" s="1044"/>
      <c r="D19" s="1045"/>
      <c r="E19" s="1046">
        <f>E17-E18</f>
        <v>-8469318572</v>
      </c>
      <c r="F19" s="1047"/>
      <c r="G19" s="1046">
        <f>G17-G18</f>
        <v>996223758</v>
      </c>
      <c r="H19" s="1047"/>
      <c r="I19" s="1046">
        <v>996223758</v>
      </c>
      <c r="J19" s="1047"/>
      <c r="K19" s="344"/>
    </row>
    <row r="20" spans="1:11">
      <c r="K20" s="344"/>
    </row>
    <row r="21" spans="1:11">
      <c r="A21" s="1040" t="s">
        <v>529</v>
      </c>
      <c r="B21" s="1041"/>
      <c r="C21" s="1041"/>
      <c r="D21" s="1042"/>
      <c r="E21" s="1040" t="s">
        <v>608</v>
      </c>
      <c r="F21" s="1042"/>
      <c r="G21" s="1040" t="s">
        <v>609</v>
      </c>
      <c r="H21" s="1042"/>
      <c r="I21" s="1040" t="s">
        <v>610</v>
      </c>
      <c r="J21" s="1042"/>
      <c r="K21" s="344"/>
    </row>
    <row r="22" spans="1:11">
      <c r="A22" s="1043" t="s">
        <v>621</v>
      </c>
      <c r="B22" s="1044"/>
      <c r="C22" s="1044"/>
      <c r="D22" s="1045"/>
      <c r="E22" s="1055"/>
      <c r="F22" s="1056"/>
      <c r="G22" s="1057"/>
      <c r="H22" s="1058"/>
      <c r="I22" s="1057"/>
      <c r="J22" s="1058"/>
      <c r="K22" s="344"/>
    </row>
    <row r="23" spans="1:11">
      <c r="A23" s="1043" t="s">
        <v>622</v>
      </c>
      <c r="B23" s="1044"/>
      <c r="C23" s="1044"/>
      <c r="D23" s="1045"/>
      <c r="E23" s="1046">
        <v>80566608</v>
      </c>
      <c r="F23" s="1047"/>
      <c r="G23" s="1046">
        <v>140566601</v>
      </c>
      <c r="H23" s="1047"/>
      <c r="I23" s="1055">
        <v>140566601</v>
      </c>
      <c r="J23" s="1056"/>
      <c r="K23" s="344"/>
    </row>
    <row r="24" spans="1:11">
      <c r="A24" s="1043" t="s">
        <v>623</v>
      </c>
      <c r="B24" s="1044"/>
      <c r="C24" s="1044"/>
      <c r="D24" s="1045"/>
      <c r="E24" s="1046">
        <f>E22-E23</f>
        <v>-80566608</v>
      </c>
      <c r="F24" s="1047"/>
      <c r="G24" s="1046">
        <f>G22-G23</f>
        <v>-140566601</v>
      </c>
      <c r="H24" s="1047"/>
      <c r="I24" s="1046">
        <v>-140566601</v>
      </c>
      <c r="J24" s="1047"/>
    </row>
    <row r="26" spans="1:11" ht="29.25" customHeight="1">
      <c r="A26" s="1059" t="s">
        <v>624</v>
      </c>
      <c r="B26" s="1059"/>
      <c r="C26" s="1059"/>
      <c r="D26" s="1059"/>
      <c r="E26" s="1059"/>
      <c r="F26" s="1059"/>
      <c r="G26" s="1059"/>
      <c r="H26" s="1059"/>
      <c r="I26" s="1059"/>
      <c r="J26" s="1059"/>
    </row>
    <row r="27" spans="1:11">
      <c r="A27" s="1060" t="s">
        <v>625</v>
      </c>
      <c r="B27" s="1060"/>
      <c r="C27" s="1060"/>
      <c r="D27" s="1060"/>
      <c r="E27" s="1060"/>
      <c r="F27" s="1060"/>
      <c r="G27" s="1060"/>
      <c r="H27" s="1060"/>
      <c r="I27" s="1060"/>
      <c r="J27" s="1060"/>
    </row>
    <row r="28" spans="1:11">
      <c r="A28" s="1060" t="s">
        <v>626</v>
      </c>
      <c r="B28" s="1060"/>
      <c r="C28" s="1060"/>
      <c r="D28" s="1060"/>
      <c r="E28" s="1060"/>
      <c r="F28" s="1060"/>
      <c r="G28" s="1060"/>
      <c r="H28" s="1060"/>
      <c r="I28" s="1060"/>
      <c r="J28" s="1060"/>
    </row>
  </sheetData>
  <mergeCells count="75">
    <mergeCell ref="A26:J26"/>
    <mergeCell ref="A27:J27"/>
    <mergeCell ref="A28:J28"/>
    <mergeCell ref="A23:D23"/>
    <mergeCell ref="E23:F23"/>
    <mergeCell ref="G23:H23"/>
    <mergeCell ref="I23:J23"/>
    <mergeCell ref="A24:D24"/>
    <mergeCell ref="E24:F24"/>
    <mergeCell ref="G24:H24"/>
    <mergeCell ref="I24:J24"/>
    <mergeCell ref="A21:D21"/>
    <mergeCell ref="E21:F21"/>
    <mergeCell ref="G21:H21"/>
    <mergeCell ref="I21:J21"/>
    <mergeCell ref="A22:D22"/>
    <mergeCell ref="E22:F22"/>
    <mergeCell ref="G22:H22"/>
    <mergeCell ref="I22:J22"/>
    <mergeCell ref="A18:D18"/>
    <mergeCell ref="E18:F18"/>
    <mergeCell ref="G18:H18"/>
    <mergeCell ref="I18:J18"/>
    <mergeCell ref="A19:D19"/>
    <mergeCell ref="E19:F19"/>
    <mergeCell ref="G19:H19"/>
    <mergeCell ref="I19:J19"/>
    <mergeCell ref="A16:D16"/>
    <mergeCell ref="E16:F16"/>
    <mergeCell ref="G16:H16"/>
    <mergeCell ref="I16:J16"/>
    <mergeCell ref="A17:D17"/>
    <mergeCell ref="E17:F17"/>
    <mergeCell ref="G17:H17"/>
    <mergeCell ref="I17:J17"/>
    <mergeCell ref="A13:D13"/>
    <mergeCell ref="E13:F13"/>
    <mergeCell ref="G13:H13"/>
    <mergeCell ref="I13:J13"/>
    <mergeCell ref="A14:D14"/>
    <mergeCell ref="E14:F14"/>
    <mergeCell ref="G14:H14"/>
    <mergeCell ref="I14:J14"/>
    <mergeCell ref="A11:D11"/>
    <mergeCell ref="E11:F11"/>
    <mergeCell ref="G11:H11"/>
    <mergeCell ref="I11:J11"/>
    <mergeCell ref="A12:D12"/>
    <mergeCell ref="E12:F12"/>
    <mergeCell ref="G12:H12"/>
    <mergeCell ref="I12:J12"/>
    <mergeCell ref="A9:D9"/>
    <mergeCell ref="E9:F9"/>
    <mergeCell ref="G9:H9"/>
    <mergeCell ref="I9:J9"/>
    <mergeCell ref="A10:D10"/>
    <mergeCell ref="E10:F10"/>
    <mergeCell ref="G10:H10"/>
    <mergeCell ref="I10:J10"/>
    <mergeCell ref="A7:D7"/>
    <mergeCell ref="E7:F7"/>
    <mergeCell ref="G7:H7"/>
    <mergeCell ref="I7:J7"/>
    <mergeCell ref="A8:D8"/>
    <mergeCell ref="E8:F8"/>
    <mergeCell ref="G8:H8"/>
    <mergeCell ref="I8:J8"/>
    <mergeCell ref="A1:J1"/>
    <mergeCell ref="A2:J2"/>
    <mergeCell ref="A3:J3"/>
    <mergeCell ref="C4:G4"/>
    <mergeCell ref="A5:D5"/>
    <mergeCell ref="E5:F5"/>
    <mergeCell ref="G5:H5"/>
    <mergeCell ref="I5:J5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8"/>
  <sheetViews>
    <sheetView showGridLines="0" workbookViewId="0">
      <selection activeCell="C26" sqref="C26"/>
    </sheetView>
  </sheetViews>
  <sheetFormatPr baseColWidth="10" defaultColWidth="9.140625" defaultRowHeight="11.25"/>
  <cols>
    <col min="1" max="1" width="2.28515625" style="1065" customWidth="1"/>
    <col min="2" max="2" width="5.28515625" style="1065" customWidth="1"/>
    <col min="3" max="3" width="41.7109375" style="1065" customWidth="1"/>
    <col min="4" max="4" width="9.140625" style="1090" customWidth="1"/>
    <col min="5" max="5" width="17.42578125" style="1090" customWidth="1"/>
    <col min="6" max="6" width="1.28515625" style="1065" customWidth="1"/>
    <col min="7" max="16384" width="9.140625" style="1065"/>
  </cols>
  <sheetData>
    <row r="1" spans="1:6">
      <c r="A1" s="1061"/>
      <c r="B1" s="1062"/>
      <c r="C1" s="1062"/>
      <c r="D1" s="1063"/>
      <c r="E1" s="1063"/>
      <c r="F1" s="1064"/>
    </row>
    <row r="2" spans="1:6" ht="58.5" customHeight="1">
      <c r="A2" s="1066"/>
      <c r="B2" s="1067" t="s">
        <v>627</v>
      </c>
      <c r="C2" s="1067"/>
      <c r="D2" s="1067"/>
      <c r="E2" s="1067"/>
      <c r="F2" s="1068"/>
    </row>
    <row r="3" spans="1:6" s="1071" customFormat="1">
      <c r="A3" s="1066"/>
      <c r="B3" s="1069" t="s">
        <v>628</v>
      </c>
      <c r="C3" s="1069"/>
      <c r="D3" s="1070"/>
      <c r="E3" s="1070">
        <v>14317900507</v>
      </c>
      <c r="F3" s="1068"/>
    </row>
    <row r="4" spans="1:6" s="1071" customFormat="1">
      <c r="A4" s="1066"/>
      <c r="B4" s="1072" t="s">
        <v>629</v>
      </c>
      <c r="D4" s="1073"/>
      <c r="E4" s="1074">
        <f>SUM(D5:D9)</f>
        <v>0</v>
      </c>
      <c r="F4" s="1068"/>
    </row>
    <row r="5" spans="1:6" s="1071" customFormat="1">
      <c r="A5" s="1066"/>
      <c r="C5" s="1075" t="s">
        <v>630</v>
      </c>
      <c r="D5" s="1076">
        <v>0</v>
      </c>
      <c r="E5" s="1077"/>
      <c r="F5" s="1068"/>
    </row>
    <row r="6" spans="1:6" s="1071" customFormat="1" ht="22.5">
      <c r="A6" s="1066"/>
      <c r="C6" s="1075" t="s">
        <v>631</v>
      </c>
      <c r="D6" s="1078">
        <v>0</v>
      </c>
      <c r="E6" s="1079"/>
      <c r="F6" s="1068"/>
    </row>
    <row r="7" spans="1:6" s="1071" customFormat="1">
      <c r="A7" s="1066"/>
      <c r="C7" s="1075" t="s">
        <v>632</v>
      </c>
      <c r="D7" s="1076">
        <v>0</v>
      </c>
      <c r="E7" s="1079"/>
      <c r="F7" s="1068"/>
    </row>
    <row r="8" spans="1:6" s="1071" customFormat="1">
      <c r="A8" s="1066"/>
      <c r="C8" s="1075" t="s">
        <v>633</v>
      </c>
      <c r="D8" s="1076">
        <v>0</v>
      </c>
      <c r="E8" s="1079"/>
      <c r="F8" s="1068"/>
    </row>
    <row r="9" spans="1:6" s="1071" customFormat="1">
      <c r="A9" s="1066"/>
      <c r="C9" s="1075" t="s">
        <v>634</v>
      </c>
      <c r="D9" s="1076">
        <v>0</v>
      </c>
      <c r="E9" s="1079"/>
      <c r="F9" s="1068"/>
    </row>
    <row r="10" spans="1:6" s="1071" customFormat="1">
      <c r="A10" s="1066"/>
      <c r="B10" s="1072" t="s">
        <v>635</v>
      </c>
      <c r="D10" s="1073"/>
      <c r="E10" s="1074">
        <f>SUM(D11:D14)</f>
        <v>0</v>
      </c>
      <c r="F10" s="1068"/>
    </row>
    <row r="11" spans="1:6" s="1071" customFormat="1">
      <c r="A11" s="1066"/>
      <c r="C11" s="1075" t="s">
        <v>636</v>
      </c>
      <c r="D11" s="1076">
        <v>0</v>
      </c>
      <c r="E11" s="1080"/>
      <c r="F11" s="1068"/>
    </row>
    <row r="12" spans="1:6" s="1071" customFormat="1">
      <c r="A12" s="1066"/>
      <c r="C12" s="1075" t="s">
        <v>637</v>
      </c>
      <c r="D12" s="1076">
        <v>0</v>
      </c>
      <c r="E12" s="1081"/>
      <c r="F12" s="1068"/>
    </row>
    <row r="13" spans="1:6" s="1071" customFormat="1">
      <c r="A13" s="1066"/>
      <c r="C13" s="1075" t="s">
        <v>638</v>
      </c>
      <c r="D13" s="1076">
        <v>0</v>
      </c>
      <c r="E13" s="1081"/>
      <c r="F13" s="1068"/>
    </row>
    <row r="14" spans="1:6" s="1071" customFormat="1">
      <c r="A14" s="1066"/>
      <c r="C14" s="1075" t="s">
        <v>639</v>
      </c>
      <c r="D14" s="1076">
        <v>0</v>
      </c>
      <c r="E14" s="1081"/>
      <c r="F14" s="1068"/>
    </row>
    <row r="15" spans="1:6" s="1071" customFormat="1">
      <c r="A15" s="1066"/>
      <c r="D15" s="1082"/>
      <c r="E15" s="1083"/>
      <c r="F15" s="1068"/>
    </row>
    <row r="16" spans="1:6" s="1071" customFormat="1" ht="12" thickBot="1">
      <c r="A16" s="1066"/>
      <c r="B16" s="1072" t="s">
        <v>640</v>
      </c>
      <c r="D16" s="1073"/>
      <c r="E16" s="1084">
        <f>+E3+E4-E10</f>
        <v>14317900507</v>
      </c>
      <c r="F16" s="1068"/>
    </row>
    <row r="17" spans="1:6" s="1071" customFormat="1" ht="12" thickTop="1">
      <c r="A17" s="1066"/>
      <c r="D17" s="1073"/>
      <c r="E17" s="1085">
        <f>+E3-E16</f>
        <v>0</v>
      </c>
      <c r="F17" s="1068"/>
    </row>
    <row r="18" spans="1:6">
      <c r="A18" s="1086"/>
      <c r="B18" s="1087"/>
      <c r="C18" s="1087"/>
      <c r="D18" s="1088"/>
      <c r="E18" s="1088"/>
      <c r="F18" s="1089"/>
    </row>
  </sheetData>
  <mergeCells count="3">
    <mergeCell ref="B2:E2"/>
    <mergeCell ref="B3:C3"/>
    <mergeCell ref="E11:E14"/>
  </mergeCells>
  <printOptions horizontalCentered="1"/>
  <pageMargins left="0.3" right="0.2" top="0.74803149606299213" bottom="0.74803149606299213" header="0.31496062992125984" footer="0.31496062992125984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41"/>
  <sheetViews>
    <sheetView showGridLines="0" workbookViewId="0">
      <selection activeCell="C26" sqref="C26"/>
    </sheetView>
  </sheetViews>
  <sheetFormatPr baseColWidth="10" defaultColWidth="9.140625" defaultRowHeight="11.25"/>
  <cols>
    <col min="1" max="1" width="2.140625" style="1065" customWidth="1"/>
    <col min="2" max="2" width="3.7109375" style="1065" customWidth="1"/>
    <col min="3" max="3" width="58.28515625" style="1114" customWidth="1"/>
    <col min="4" max="5" width="14.140625" style="1115" bestFit="1" customWidth="1"/>
    <col min="6" max="6" width="1.140625" style="1065" customWidth="1"/>
    <col min="7" max="7" width="9.140625" style="1065"/>
    <col min="8" max="8" width="17.5703125" style="1065" customWidth="1"/>
    <col min="9" max="9" width="16.85546875" style="1065" bestFit="1" customWidth="1"/>
    <col min="10" max="10" width="9.140625" style="1065"/>
    <col min="11" max="11" width="16.85546875" style="1065" bestFit="1" customWidth="1"/>
    <col min="12" max="16384" width="9.140625" style="1065"/>
  </cols>
  <sheetData>
    <row r="1" spans="1:11">
      <c r="A1" s="1061"/>
      <c r="B1" s="1062"/>
      <c r="C1" s="1091"/>
      <c r="D1" s="1092"/>
      <c r="E1" s="1092"/>
      <c r="F1" s="1064"/>
    </row>
    <row r="2" spans="1:11" ht="54.75" customHeight="1">
      <c r="A2" s="1066"/>
      <c r="B2" s="1093" t="s">
        <v>641</v>
      </c>
      <c r="C2" s="1093"/>
      <c r="D2" s="1093"/>
      <c r="E2" s="1093"/>
      <c r="F2" s="1068"/>
    </row>
    <row r="3" spans="1:11" s="1100" customFormat="1">
      <c r="A3" s="1094"/>
      <c r="B3" s="1095" t="s">
        <v>642</v>
      </c>
      <c r="C3" s="1096"/>
      <c r="D3" s="1097"/>
      <c r="E3" s="1098">
        <v>13090857627</v>
      </c>
      <c r="F3" s="1099"/>
    </row>
    <row r="4" spans="1:11">
      <c r="A4" s="1066"/>
      <c r="B4" s="1072" t="s">
        <v>643</v>
      </c>
      <c r="C4" s="1101"/>
      <c r="D4" s="1102"/>
      <c r="E4" s="1103">
        <f>SUM(D5:D21)</f>
        <v>1611655679</v>
      </c>
      <c r="F4" s="1068"/>
      <c r="H4" s="1104"/>
      <c r="K4" s="1105"/>
    </row>
    <row r="5" spans="1:11">
      <c r="A5" s="1066"/>
      <c r="B5" s="1071"/>
      <c r="C5" s="1075" t="s">
        <v>644</v>
      </c>
      <c r="D5" s="1106"/>
      <c r="E5" s="1106"/>
      <c r="F5" s="1068"/>
      <c r="I5" s="1105"/>
      <c r="K5" s="1105"/>
    </row>
    <row r="6" spans="1:11">
      <c r="A6" s="1066"/>
      <c r="B6" s="1071"/>
      <c r="C6" s="1075" t="s">
        <v>645</v>
      </c>
      <c r="D6" s="1106"/>
      <c r="E6" s="1106"/>
      <c r="F6" s="1068"/>
      <c r="I6" s="1107"/>
      <c r="K6" s="1105"/>
    </row>
    <row r="7" spans="1:11">
      <c r="A7" s="1066"/>
      <c r="B7" s="1071"/>
      <c r="C7" s="1075" t="s">
        <v>646</v>
      </c>
      <c r="D7" s="1106"/>
      <c r="E7" s="1106"/>
      <c r="F7" s="1068"/>
      <c r="K7" s="1105"/>
    </row>
    <row r="8" spans="1:11">
      <c r="A8" s="1066"/>
      <c r="B8" s="1071"/>
      <c r="C8" s="1075" t="s">
        <v>647</v>
      </c>
      <c r="D8" s="1106"/>
      <c r="E8" s="1106"/>
      <c r="F8" s="1068"/>
      <c r="K8" s="1105"/>
    </row>
    <row r="9" spans="1:11">
      <c r="A9" s="1066"/>
      <c r="B9" s="1071"/>
      <c r="C9" s="1075" t="s">
        <v>648</v>
      </c>
      <c r="D9" s="1106"/>
      <c r="E9" s="1106"/>
      <c r="F9" s="1068"/>
      <c r="I9" s="1105"/>
    </row>
    <row r="10" spans="1:11">
      <c r="A10" s="1066"/>
      <c r="B10" s="1071"/>
      <c r="C10" s="1075" t="s">
        <v>649</v>
      </c>
      <c r="D10" s="1106"/>
      <c r="E10" s="1106"/>
      <c r="F10" s="1068"/>
      <c r="I10" s="1105"/>
    </row>
    <row r="11" spans="1:11">
      <c r="A11" s="1066"/>
      <c r="B11" s="1071"/>
      <c r="C11" s="1075" t="s">
        <v>650</v>
      </c>
      <c r="D11" s="1106"/>
      <c r="E11" s="1106"/>
      <c r="F11" s="1068"/>
    </row>
    <row r="12" spans="1:11">
      <c r="A12" s="1066"/>
      <c r="B12" s="1071"/>
      <c r="C12" s="1075" t="s">
        <v>651</v>
      </c>
      <c r="D12" s="1106"/>
      <c r="E12" s="1106"/>
      <c r="F12" s="1068"/>
    </row>
    <row r="13" spans="1:11">
      <c r="A13" s="1066"/>
      <c r="B13" s="1071"/>
      <c r="C13" s="1075" t="s">
        <v>652</v>
      </c>
      <c r="D13" s="1106"/>
      <c r="E13" s="1106"/>
      <c r="F13" s="1068"/>
    </row>
    <row r="14" spans="1:11">
      <c r="A14" s="1066"/>
      <c r="B14" s="1071"/>
      <c r="C14" s="1075" t="s">
        <v>653</v>
      </c>
      <c r="D14" s="1106"/>
      <c r="E14" s="1106"/>
      <c r="F14" s="1068"/>
    </row>
    <row r="15" spans="1:11">
      <c r="A15" s="1066"/>
      <c r="B15" s="1071"/>
      <c r="C15" s="1075" t="s">
        <v>654</v>
      </c>
      <c r="D15" s="1106"/>
      <c r="E15" s="1106"/>
      <c r="F15" s="1068"/>
    </row>
    <row r="16" spans="1:11">
      <c r="A16" s="1066"/>
      <c r="B16" s="1071"/>
      <c r="C16" s="1075" t="s">
        <v>655</v>
      </c>
      <c r="D16" s="1106"/>
      <c r="E16" s="1106"/>
      <c r="F16" s="1068"/>
    </row>
    <row r="17" spans="1:6">
      <c r="A17" s="1066"/>
      <c r="B17" s="1071"/>
      <c r="C17" s="1075" t="s">
        <v>656</v>
      </c>
      <c r="D17" s="1106"/>
      <c r="E17" s="1106"/>
      <c r="F17" s="1068"/>
    </row>
    <row r="18" spans="1:6">
      <c r="A18" s="1066"/>
      <c r="B18" s="1071"/>
      <c r="C18" s="1075" t="s">
        <v>657</v>
      </c>
      <c r="D18" s="1106"/>
      <c r="E18" s="1106"/>
      <c r="F18" s="1068"/>
    </row>
    <row r="19" spans="1:6">
      <c r="A19" s="1066"/>
      <c r="B19" s="1071"/>
      <c r="C19" s="1075" t="s">
        <v>658</v>
      </c>
      <c r="D19" s="1108">
        <v>375198464</v>
      </c>
      <c r="E19" s="1106"/>
      <c r="F19" s="1068"/>
    </row>
    <row r="20" spans="1:6">
      <c r="A20" s="1066"/>
      <c r="B20" s="1071"/>
      <c r="C20" s="1075" t="s">
        <v>659</v>
      </c>
      <c r="D20" s="1106">
        <v>0</v>
      </c>
      <c r="E20" s="1106"/>
      <c r="F20" s="1068"/>
    </row>
    <row r="21" spans="1:6">
      <c r="A21" s="1066"/>
      <c r="B21" s="1071"/>
      <c r="C21" s="1075" t="s">
        <v>660</v>
      </c>
      <c r="D21" s="1108">
        <v>1236457215</v>
      </c>
      <c r="E21" s="1108"/>
      <c r="F21" s="1068"/>
    </row>
    <row r="22" spans="1:6">
      <c r="A22" s="1066"/>
      <c r="B22" s="1072" t="s">
        <v>661</v>
      </c>
      <c r="C22" s="1109"/>
      <c r="D22" s="1106"/>
      <c r="E22" s="1108">
        <f>SUM(D23:D29)</f>
        <v>1611655679</v>
      </c>
      <c r="F22" s="1068"/>
    </row>
    <row r="23" spans="1:6">
      <c r="A23" s="1066"/>
      <c r="B23" s="1071"/>
      <c r="C23" s="1075" t="s">
        <v>662</v>
      </c>
      <c r="D23" s="1108">
        <v>4428698</v>
      </c>
      <c r="E23" s="1108"/>
      <c r="F23" s="1068"/>
    </row>
    <row r="24" spans="1:6">
      <c r="A24" s="1066"/>
      <c r="B24" s="1071"/>
      <c r="C24" s="1075" t="s">
        <v>663</v>
      </c>
      <c r="D24" s="1106">
        <v>0</v>
      </c>
      <c r="E24" s="1106"/>
      <c r="F24" s="1068"/>
    </row>
    <row r="25" spans="1:6">
      <c r="A25" s="1066"/>
      <c r="B25" s="1071"/>
      <c r="C25" s="1075" t="s">
        <v>664</v>
      </c>
      <c r="D25" s="1106">
        <v>0</v>
      </c>
      <c r="E25" s="1106"/>
      <c r="F25" s="1068"/>
    </row>
    <row r="26" spans="1:6" ht="22.5">
      <c r="A26" s="1066"/>
      <c r="B26" s="1071"/>
      <c r="C26" s="1075" t="s">
        <v>665</v>
      </c>
      <c r="D26" s="1106">
        <v>0</v>
      </c>
      <c r="E26" s="1106"/>
      <c r="F26" s="1068"/>
    </row>
    <row r="27" spans="1:6">
      <c r="A27" s="1066"/>
      <c r="B27" s="1071"/>
      <c r="C27" s="1075" t="s">
        <v>666</v>
      </c>
      <c r="D27" s="1106">
        <v>0</v>
      </c>
      <c r="E27" s="1106"/>
      <c r="F27" s="1068"/>
    </row>
    <row r="28" spans="1:6">
      <c r="A28" s="1066"/>
      <c r="B28" s="1071"/>
      <c r="C28" s="1075" t="s">
        <v>667</v>
      </c>
      <c r="D28" s="1106">
        <v>0</v>
      </c>
      <c r="E28" s="1106"/>
      <c r="F28" s="1068"/>
    </row>
    <row r="29" spans="1:6">
      <c r="A29" s="1066"/>
      <c r="B29" s="1071"/>
      <c r="C29" s="1075" t="s">
        <v>668</v>
      </c>
      <c r="D29" s="1108">
        <v>1607226981</v>
      </c>
      <c r="E29" s="1106"/>
      <c r="F29" s="1068"/>
    </row>
    <row r="30" spans="1:6" ht="12" thickBot="1">
      <c r="A30" s="1066"/>
      <c r="B30" s="1071" t="s">
        <v>669</v>
      </c>
      <c r="C30" s="1109"/>
      <c r="D30" s="1110"/>
      <c r="E30" s="1111">
        <f>+E3-E4+E22</f>
        <v>13090857627</v>
      </c>
      <c r="F30" s="1068"/>
    </row>
    <row r="31" spans="1:6" ht="12" thickTop="1">
      <c r="A31" s="1086"/>
      <c r="B31" s="1087"/>
      <c r="C31" s="1112"/>
      <c r="D31" s="1113"/>
      <c r="E31" s="1113"/>
      <c r="F31" s="1089"/>
    </row>
    <row r="32" spans="1:6">
      <c r="B32" s="1071"/>
      <c r="C32" s="1079"/>
      <c r="D32" s="1110"/>
      <c r="E32" s="1110"/>
    </row>
    <row r="33" spans="2:5">
      <c r="B33" s="1071"/>
      <c r="C33" s="1079"/>
      <c r="D33" s="1110"/>
      <c r="E33" s="1110"/>
    </row>
    <row r="34" spans="2:5">
      <c r="B34" s="1071"/>
      <c r="C34" s="1079"/>
      <c r="D34" s="1110"/>
      <c r="E34" s="1110"/>
    </row>
    <row r="35" spans="2:5">
      <c r="B35" s="1071"/>
      <c r="C35" s="1079"/>
      <c r="D35" s="1110"/>
      <c r="E35" s="1110"/>
    </row>
    <row r="36" spans="2:5">
      <c r="B36" s="1071"/>
      <c r="C36" s="1079"/>
      <c r="D36" s="1110"/>
      <c r="E36" s="1110"/>
    </row>
    <row r="37" spans="2:5">
      <c r="B37" s="1071"/>
      <c r="C37" s="1079"/>
      <c r="D37" s="1110"/>
      <c r="E37" s="1110"/>
    </row>
    <row r="38" spans="2:5">
      <c r="B38" s="1071"/>
      <c r="C38" s="1079"/>
      <c r="D38" s="1110"/>
      <c r="E38" s="1110"/>
    </row>
    <row r="39" spans="2:5">
      <c r="B39" s="1071"/>
      <c r="C39" s="1079"/>
      <c r="D39" s="1110"/>
      <c r="E39" s="1110"/>
    </row>
    <row r="40" spans="2:5">
      <c r="B40" s="1071"/>
      <c r="C40" s="1079"/>
      <c r="D40" s="1110"/>
      <c r="E40" s="1110"/>
    </row>
    <row r="41" spans="2:5">
      <c r="B41" s="1071"/>
      <c r="C41" s="1079"/>
      <c r="D41" s="1110"/>
      <c r="E41" s="1110"/>
    </row>
  </sheetData>
  <mergeCells count="1">
    <mergeCell ref="B2:E2"/>
  </mergeCells>
  <printOptions horizontalCentered="1"/>
  <pageMargins left="0.15748031496062992" right="0.15748031496062992" top="0.74803149606299213" bottom="0.74803149606299213" header="0.31496062992125984" footer="0.31496062992125984"/>
  <pageSetup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G34"/>
  <sheetViews>
    <sheetView showGridLines="0" zoomScaleNormal="100" workbookViewId="0">
      <selection activeCell="H1" sqref="H1:V1048576"/>
    </sheetView>
  </sheetViews>
  <sheetFormatPr baseColWidth="10" defaultRowHeight="12.75"/>
  <cols>
    <col min="1" max="1" width="35" style="2" customWidth="1"/>
    <col min="2" max="2" width="12.28515625" style="2" customWidth="1"/>
    <col min="3" max="3" width="10.7109375" style="2" customWidth="1"/>
    <col min="4" max="4" width="12.42578125" style="2" customWidth="1"/>
    <col min="5" max="5" width="10.7109375" style="2" customWidth="1"/>
    <col min="6" max="6" width="10.140625" style="2" customWidth="1"/>
    <col min="7" max="7" width="8.5703125" style="2" customWidth="1"/>
    <col min="8" max="14" width="11.42578125" style="2"/>
    <col min="15" max="15" width="39.28515625" style="2" customWidth="1"/>
    <col min="16" max="238" width="11.42578125" style="2"/>
    <col min="239" max="239" width="35" style="2" customWidth="1"/>
    <col min="240" max="240" width="12.28515625" style="2" customWidth="1"/>
    <col min="241" max="241" width="10.7109375" style="2" customWidth="1"/>
    <col min="242" max="242" width="10" style="2" customWidth="1"/>
    <col min="243" max="243" width="10.7109375" style="2" customWidth="1"/>
    <col min="244" max="245" width="8" style="2" customWidth="1"/>
    <col min="246" max="246" width="11.42578125" style="2"/>
    <col min="247" max="247" width="32.28515625" style="2" customWidth="1"/>
    <col min="248" max="254" width="11.42578125" style="2"/>
    <col min="255" max="255" width="37.28515625" style="2" customWidth="1"/>
    <col min="256" max="262" width="11.42578125" style="2"/>
    <col min="263" max="263" width="36.140625" style="2" customWidth="1"/>
    <col min="264" max="270" width="11.42578125" style="2"/>
    <col min="271" max="271" width="39.28515625" style="2" customWidth="1"/>
    <col min="272" max="494" width="11.42578125" style="2"/>
    <col min="495" max="495" width="35" style="2" customWidth="1"/>
    <col min="496" max="496" width="12.28515625" style="2" customWidth="1"/>
    <col min="497" max="497" width="10.7109375" style="2" customWidth="1"/>
    <col min="498" max="498" width="10" style="2" customWidth="1"/>
    <col min="499" max="499" width="10.7109375" style="2" customWidth="1"/>
    <col min="500" max="501" width="8" style="2" customWidth="1"/>
    <col min="502" max="502" width="11.42578125" style="2"/>
    <col min="503" max="503" width="32.28515625" style="2" customWidth="1"/>
    <col min="504" max="510" width="11.42578125" style="2"/>
    <col min="511" max="511" width="37.28515625" style="2" customWidth="1"/>
    <col min="512" max="518" width="11.42578125" style="2"/>
    <col min="519" max="519" width="36.140625" style="2" customWidth="1"/>
    <col min="520" max="526" width="11.42578125" style="2"/>
    <col min="527" max="527" width="39.28515625" style="2" customWidth="1"/>
    <col min="528" max="750" width="11.42578125" style="2"/>
    <col min="751" max="751" width="35" style="2" customWidth="1"/>
    <col min="752" max="752" width="12.28515625" style="2" customWidth="1"/>
    <col min="753" max="753" width="10.7109375" style="2" customWidth="1"/>
    <col min="754" max="754" width="10" style="2" customWidth="1"/>
    <col min="755" max="755" width="10.7109375" style="2" customWidth="1"/>
    <col min="756" max="757" width="8" style="2" customWidth="1"/>
    <col min="758" max="758" width="11.42578125" style="2"/>
    <col min="759" max="759" width="32.28515625" style="2" customWidth="1"/>
    <col min="760" max="766" width="11.42578125" style="2"/>
    <col min="767" max="767" width="37.28515625" style="2" customWidth="1"/>
    <col min="768" max="774" width="11.42578125" style="2"/>
    <col min="775" max="775" width="36.140625" style="2" customWidth="1"/>
    <col min="776" max="782" width="11.42578125" style="2"/>
    <col min="783" max="783" width="39.28515625" style="2" customWidth="1"/>
    <col min="784" max="1006" width="11.42578125" style="2"/>
    <col min="1007" max="1007" width="35" style="2" customWidth="1"/>
    <col min="1008" max="1008" width="12.28515625" style="2" customWidth="1"/>
    <col min="1009" max="1009" width="10.7109375" style="2" customWidth="1"/>
    <col min="1010" max="1010" width="10" style="2" customWidth="1"/>
    <col min="1011" max="1011" width="10.7109375" style="2" customWidth="1"/>
    <col min="1012" max="1013" width="8" style="2" customWidth="1"/>
    <col min="1014" max="1014" width="11.42578125" style="2"/>
    <col min="1015" max="1015" width="32.28515625" style="2" customWidth="1"/>
    <col min="1016" max="1022" width="11.42578125" style="2"/>
    <col min="1023" max="1023" width="37.28515625" style="2" customWidth="1"/>
    <col min="1024" max="1030" width="11.42578125" style="2"/>
    <col min="1031" max="1031" width="36.140625" style="2" customWidth="1"/>
    <col min="1032" max="1038" width="11.42578125" style="2"/>
    <col min="1039" max="1039" width="39.28515625" style="2" customWidth="1"/>
    <col min="1040" max="1262" width="11.42578125" style="2"/>
    <col min="1263" max="1263" width="35" style="2" customWidth="1"/>
    <col min="1264" max="1264" width="12.28515625" style="2" customWidth="1"/>
    <col min="1265" max="1265" width="10.7109375" style="2" customWidth="1"/>
    <col min="1266" max="1266" width="10" style="2" customWidth="1"/>
    <col min="1267" max="1267" width="10.7109375" style="2" customWidth="1"/>
    <col min="1268" max="1269" width="8" style="2" customWidth="1"/>
    <col min="1270" max="1270" width="11.42578125" style="2"/>
    <col min="1271" max="1271" width="32.28515625" style="2" customWidth="1"/>
    <col min="1272" max="1278" width="11.42578125" style="2"/>
    <col min="1279" max="1279" width="37.28515625" style="2" customWidth="1"/>
    <col min="1280" max="1286" width="11.42578125" style="2"/>
    <col min="1287" max="1287" width="36.140625" style="2" customWidth="1"/>
    <col min="1288" max="1294" width="11.42578125" style="2"/>
    <col min="1295" max="1295" width="39.28515625" style="2" customWidth="1"/>
    <col min="1296" max="1518" width="11.42578125" style="2"/>
    <col min="1519" max="1519" width="35" style="2" customWidth="1"/>
    <col min="1520" max="1520" width="12.28515625" style="2" customWidth="1"/>
    <col min="1521" max="1521" width="10.7109375" style="2" customWidth="1"/>
    <col min="1522" max="1522" width="10" style="2" customWidth="1"/>
    <col min="1523" max="1523" width="10.7109375" style="2" customWidth="1"/>
    <col min="1524" max="1525" width="8" style="2" customWidth="1"/>
    <col min="1526" max="1526" width="11.42578125" style="2"/>
    <col min="1527" max="1527" width="32.28515625" style="2" customWidth="1"/>
    <col min="1528" max="1534" width="11.42578125" style="2"/>
    <col min="1535" max="1535" width="37.28515625" style="2" customWidth="1"/>
    <col min="1536" max="1542" width="11.42578125" style="2"/>
    <col min="1543" max="1543" width="36.140625" style="2" customWidth="1"/>
    <col min="1544" max="1550" width="11.42578125" style="2"/>
    <col min="1551" max="1551" width="39.28515625" style="2" customWidth="1"/>
    <col min="1552" max="1774" width="11.42578125" style="2"/>
    <col min="1775" max="1775" width="35" style="2" customWidth="1"/>
    <col min="1776" max="1776" width="12.28515625" style="2" customWidth="1"/>
    <col min="1777" max="1777" width="10.7109375" style="2" customWidth="1"/>
    <col min="1778" max="1778" width="10" style="2" customWidth="1"/>
    <col min="1779" max="1779" width="10.7109375" style="2" customWidth="1"/>
    <col min="1780" max="1781" width="8" style="2" customWidth="1"/>
    <col min="1782" max="1782" width="11.42578125" style="2"/>
    <col min="1783" max="1783" width="32.28515625" style="2" customWidth="1"/>
    <col min="1784" max="1790" width="11.42578125" style="2"/>
    <col min="1791" max="1791" width="37.28515625" style="2" customWidth="1"/>
    <col min="1792" max="1798" width="11.42578125" style="2"/>
    <col min="1799" max="1799" width="36.140625" style="2" customWidth="1"/>
    <col min="1800" max="1806" width="11.42578125" style="2"/>
    <col min="1807" max="1807" width="39.28515625" style="2" customWidth="1"/>
    <col min="1808" max="2030" width="11.42578125" style="2"/>
    <col min="2031" max="2031" width="35" style="2" customWidth="1"/>
    <col min="2032" max="2032" width="12.28515625" style="2" customWidth="1"/>
    <col min="2033" max="2033" width="10.7109375" style="2" customWidth="1"/>
    <col min="2034" max="2034" width="10" style="2" customWidth="1"/>
    <col min="2035" max="2035" width="10.7109375" style="2" customWidth="1"/>
    <col min="2036" max="2037" width="8" style="2" customWidth="1"/>
    <col min="2038" max="2038" width="11.42578125" style="2"/>
    <col min="2039" max="2039" width="32.28515625" style="2" customWidth="1"/>
    <col min="2040" max="2046" width="11.42578125" style="2"/>
    <col min="2047" max="2047" width="37.28515625" style="2" customWidth="1"/>
    <col min="2048" max="2054" width="11.42578125" style="2"/>
    <col min="2055" max="2055" width="36.140625" style="2" customWidth="1"/>
    <col min="2056" max="2062" width="11.42578125" style="2"/>
    <col min="2063" max="2063" width="39.28515625" style="2" customWidth="1"/>
    <col min="2064" max="2286" width="11.42578125" style="2"/>
    <col min="2287" max="2287" width="35" style="2" customWidth="1"/>
    <col min="2288" max="2288" width="12.28515625" style="2" customWidth="1"/>
    <col min="2289" max="2289" width="10.7109375" style="2" customWidth="1"/>
    <col min="2290" max="2290" width="10" style="2" customWidth="1"/>
    <col min="2291" max="2291" width="10.7109375" style="2" customWidth="1"/>
    <col min="2292" max="2293" width="8" style="2" customWidth="1"/>
    <col min="2294" max="2294" width="11.42578125" style="2"/>
    <col min="2295" max="2295" width="32.28515625" style="2" customWidth="1"/>
    <col min="2296" max="2302" width="11.42578125" style="2"/>
    <col min="2303" max="2303" width="37.28515625" style="2" customWidth="1"/>
    <col min="2304" max="2310" width="11.42578125" style="2"/>
    <col min="2311" max="2311" width="36.140625" style="2" customWidth="1"/>
    <col min="2312" max="2318" width="11.42578125" style="2"/>
    <col min="2319" max="2319" width="39.28515625" style="2" customWidth="1"/>
    <col min="2320" max="2542" width="11.42578125" style="2"/>
    <col min="2543" max="2543" width="35" style="2" customWidth="1"/>
    <col min="2544" max="2544" width="12.28515625" style="2" customWidth="1"/>
    <col min="2545" max="2545" width="10.7109375" style="2" customWidth="1"/>
    <col min="2546" max="2546" width="10" style="2" customWidth="1"/>
    <col min="2547" max="2547" width="10.7109375" style="2" customWidth="1"/>
    <col min="2548" max="2549" width="8" style="2" customWidth="1"/>
    <col min="2550" max="2550" width="11.42578125" style="2"/>
    <col min="2551" max="2551" width="32.28515625" style="2" customWidth="1"/>
    <col min="2552" max="2558" width="11.42578125" style="2"/>
    <col min="2559" max="2559" width="37.28515625" style="2" customWidth="1"/>
    <col min="2560" max="2566" width="11.42578125" style="2"/>
    <col min="2567" max="2567" width="36.140625" style="2" customWidth="1"/>
    <col min="2568" max="2574" width="11.42578125" style="2"/>
    <col min="2575" max="2575" width="39.28515625" style="2" customWidth="1"/>
    <col min="2576" max="2798" width="11.42578125" style="2"/>
    <col min="2799" max="2799" width="35" style="2" customWidth="1"/>
    <col min="2800" max="2800" width="12.28515625" style="2" customWidth="1"/>
    <col min="2801" max="2801" width="10.7109375" style="2" customWidth="1"/>
    <col min="2802" max="2802" width="10" style="2" customWidth="1"/>
    <col min="2803" max="2803" width="10.7109375" style="2" customWidth="1"/>
    <col min="2804" max="2805" width="8" style="2" customWidth="1"/>
    <col min="2806" max="2806" width="11.42578125" style="2"/>
    <col min="2807" max="2807" width="32.28515625" style="2" customWidth="1"/>
    <col min="2808" max="2814" width="11.42578125" style="2"/>
    <col min="2815" max="2815" width="37.28515625" style="2" customWidth="1"/>
    <col min="2816" max="2822" width="11.42578125" style="2"/>
    <col min="2823" max="2823" width="36.140625" style="2" customWidth="1"/>
    <col min="2824" max="2830" width="11.42578125" style="2"/>
    <col min="2831" max="2831" width="39.28515625" style="2" customWidth="1"/>
    <col min="2832" max="3054" width="11.42578125" style="2"/>
    <col min="3055" max="3055" width="35" style="2" customWidth="1"/>
    <col min="3056" max="3056" width="12.28515625" style="2" customWidth="1"/>
    <col min="3057" max="3057" width="10.7109375" style="2" customWidth="1"/>
    <col min="3058" max="3058" width="10" style="2" customWidth="1"/>
    <col min="3059" max="3059" width="10.7109375" style="2" customWidth="1"/>
    <col min="3060" max="3061" width="8" style="2" customWidth="1"/>
    <col min="3062" max="3062" width="11.42578125" style="2"/>
    <col min="3063" max="3063" width="32.28515625" style="2" customWidth="1"/>
    <col min="3064" max="3070" width="11.42578125" style="2"/>
    <col min="3071" max="3071" width="37.28515625" style="2" customWidth="1"/>
    <col min="3072" max="3078" width="11.42578125" style="2"/>
    <col min="3079" max="3079" width="36.140625" style="2" customWidth="1"/>
    <col min="3080" max="3086" width="11.42578125" style="2"/>
    <col min="3087" max="3087" width="39.28515625" style="2" customWidth="1"/>
    <col min="3088" max="3310" width="11.42578125" style="2"/>
    <col min="3311" max="3311" width="35" style="2" customWidth="1"/>
    <col min="3312" max="3312" width="12.28515625" style="2" customWidth="1"/>
    <col min="3313" max="3313" width="10.7109375" style="2" customWidth="1"/>
    <col min="3314" max="3314" width="10" style="2" customWidth="1"/>
    <col min="3315" max="3315" width="10.7109375" style="2" customWidth="1"/>
    <col min="3316" max="3317" width="8" style="2" customWidth="1"/>
    <col min="3318" max="3318" width="11.42578125" style="2"/>
    <col min="3319" max="3319" width="32.28515625" style="2" customWidth="1"/>
    <col min="3320" max="3326" width="11.42578125" style="2"/>
    <col min="3327" max="3327" width="37.28515625" style="2" customWidth="1"/>
    <col min="3328" max="3334" width="11.42578125" style="2"/>
    <col min="3335" max="3335" width="36.140625" style="2" customWidth="1"/>
    <col min="3336" max="3342" width="11.42578125" style="2"/>
    <col min="3343" max="3343" width="39.28515625" style="2" customWidth="1"/>
    <col min="3344" max="3566" width="11.42578125" style="2"/>
    <col min="3567" max="3567" width="35" style="2" customWidth="1"/>
    <col min="3568" max="3568" width="12.28515625" style="2" customWidth="1"/>
    <col min="3569" max="3569" width="10.7109375" style="2" customWidth="1"/>
    <col min="3570" max="3570" width="10" style="2" customWidth="1"/>
    <col min="3571" max="3571" width="10.7109375" style="2" customWidth="1"/>
    <col min="3572" max="3573" width="8" style="2" customWidth="1"/>
    <col min="3574" max="3574" width="11.42578125" style="2"/>
    <col min="3575" max="3575" width="32.28515625" style="2" customWidth="1"/>
    <col min="3576" max="3582" width="11.42578125" style="2"/>
    <col min="3583" max="3583" width="37.28515625" style="2" customWidth="1"/>
    <col min="3584" max="3590" width="11.42578125" style="2"/>
    <col min="3591" max="3591" width="36.140625" style="2" customWidth="1"/>
    <col min="3592" max="3598" width="11.42578125" style="2"/>
    <col min="3599" max="3599" width="39.28515625" style="2" customWidth="1"/>
    <col min="3600" max="3822" width="11.42578125" style="2"/>
    <col min="3823" max="3823" width="35" style="2" customWidth="1"/>
    <col min="3824" max="3824" width="12.28515625" style="2" customWidth="1"/>
    <col min="3825" max="3825" width="10.7109375" style="2" customWidth="1"/>
    <col min="3826" max="3826" width="10" style="2" customWidth="1"/>
    <col min="3827" max="3827" width="10.7109375" style="2" customWidth="1"/>
    <col min="3828" max="3829" width="8" style="2" customWidth="1"/>
    <col min="3830" max="3830" width="11.42578125" style="2"/>
    <col min="3831" max="3831" width="32.28515625" style="2" customWidth="1"/>
    <col min="3832" max="3838" width="11.42578125" style="2"/>
    <col min="3839" max="3839" width="37.28515625" style="2" customWidth="1"/>
    <col min="3840" max="3846" width="11.42578125" style="2"/>
    <col min="3847" max="3847" width="36.140625" style="2" customWidth="1"/>
    <col min="3848" max="3854" width="11.42578125" style="2"/>
    <col min="3855" max="3855" width="39.28515625" style="2" customWidth="1"/>
    <col min="3856" max="4078" width="11.42578125" style="2"/>
    <col min="4079" max="4079" width="35" style="2" customWidth="1"/>
    <col min="4080" max="4080" width="12.28515625" style="2" customWidth="1"/>
    <col min="4081" max="4081" width="10.7109375" style="2" customWidth="1"/>
    <col min="4082" max="4082" width="10" style="2" customWidth="1"/>
    <col min="4083" max="4083" width="10.7109375" style="2" customWidth="1"/>
    <col min="4084" max="4085" width="8" style="2" customWidth="1"/>
    <col min="4086" max="4086" width="11.42578125" style="2"/>
    <col min="4087" max="4087" width="32.28515625" style="2" customWidth="1"/>
    <col min="4088" max="4094" width="11.42578125" style="2"/>
    <col min="4095" max="4095" width="37.28515625" style="2" customWidth="1"/>
    <col min="4096" max="4102" width="11.42578125" style="2"/>
    <col min="4103" max="4103" width="36.140625" style="2" customWidth="1"/>
    <col min="4104" max="4110" width="11.42578125" style="2"/>
    <col min="4111" max="4111" width="39.28515625" style="2" customWidth="1"/>
    <col min="4112" max="4334" width="11.42578125" style="2"/>
    <col min="4335" max="4335" width="35" style="2" customWidth="1"/>
    <col min="4336" max="4336" width="12.28515625" style="2" customWidth="1"/>
    <col min="4337" max="4337" width="10.7109375" style="2" customWidth="1"/>
    <col min="4338" max="4338" width="10" style="2" customWidth="1"/>
    <col min="4339" max="4339" width="10.7109375" style="2" customWidth="1"/>
    <col min="4340" max="4341" width="8" style="2" customWidth="1"/>
    <col min="4342" max="4342" width="11.42578125" style="2"/>
    <col min="4343" max="4343" width="32.28515625" style="2" customWidth="1"/>
    <col min="4344" max="4350" width="11.42578125" style="2"/>
    <col min="4351" max="4351" width="37.28515625" style="2" customWidth="1"/>
    <col min="4352" max="4358" width="11.42578125" style="2"/>
    <col min="4359" max="4359" width="36.140625" style="2" customWidth="1"/>
    <col min="4360" max="4366" width="11.42578125" style="2"/>
    <col min="4367" max="4367" width="39.28515625" style="2" customWidth="1"/>
    <col min="4368" max="4590" width="11.42578125" style="2"/>
    <col min="4591" max="4591" width="35" style="2" customWidth="1"/>
    <col min="4592" max="4592" width="12.28515625" style="2" customWidth="1"/>
    <col min="4593" max="4593" width="10.7109375" style="2" customWidth="1"/>
    <col min="4594" max="4594" width="10" style="2" customWidth="1"/>
    <col min="4595" max="4595" width="10.7109375" style="2" customWidth="1"/>
    <col min="4596" max="4597" width="8" style="2" customWidth="1"/>
    <col min="4598" max="4598" width="11.42578125" style="2"/>
    <col min="4599" max="4599" width="32.28515625" style="2" customWidth="1"/>
    <col min="4600" max="4606" width="11.42578125" style="2"/>
    <col min="4607" max="4607" width="37.28515625" style="2" customWidth="1"/>
    <col min="4608" max="4614" width="11.42578125" style="2"/>
    <col min="4615" max="4615" width="36.140625" style="2" customWidth="1"/>
    <col min="4616" max="4622" width="11.42578125" style="2"/>
    <col min="4623" max="4623" width="39.28515625" style="2" customWidth="1"/>
    <col min="4624" max="4846" width="11.42578125" style="2"/>
    <col min="4847" max="4847" width="35" style="2" customWidth="1"/>
    <col min="4848" max="4848" width="12.28515625" style="2" customWidth="1"/>
    <col min="4849" max="4849" width="10.7109375" style="2" customWidth="1"/>
    <col min="4850" max="4850" width="10" style="2" customWidth="1"/>
    <col min="4851" max="4851" width="10.7109375" style="2" customWidth="1"/>
    <col min="4852" max="4853" width="8" style="2" customWidth="1"/>
    <col min="4854" max="4854" width="11.42578125" style="2"/>
    <col min="4855" max="4855" width="32.28515625" style="2" customWidth="1"/>
    <col min="4856" max="4862" width="11.42578125" style="2"/>
    <col min="4863" max="4863" width="37.28515625" style="2" customWidth="1"/>
    <col min="4864" max="4870" width="11.42578125" style="2"/>
    <col min="4871" max="4871" width="36.140625" style="2" customWidth="1"/>
    <col min="4872" max="4878" width="11.42578125" style="2"/>
    <col min="4879" max="4879" width="39.28515625" style="2" customWidth="1"/>
    <col min="4880" max="5102" width="11.42578125" style="2"/>
    <col min="5103" max="5103" width="35" style="2" customWidth="1"/>
    <col min="5104" max="5104" width="12.28515625" style="2" customWidth="1"/>
    <col min="5105" max="5105" width="10.7109375" style="2" customWidth="1"/>
    <col min="5106" max="5106" width="10" style="2" customWidth="1"/>
    <col min="5107" max="5107" width="10.7109375" style="2" customWidth="1"/>
    <col min="5108" max="5109" width="8" style="2" customWidth="1"/>
    <col min="5110" max="5110" width="11.42578125" style="2"/>
    <col min="5111" max="5111" width="32.28515625" style="2" customWidth="1"/>
    <col min="5112" max="5118" width="11.42578125" style="2"/>
    <col min="5119" max="5119" width="37.28515625" style="2" customWidth="1"/>
    <col min="5120" max="5126" width="11.42578125" style="2"/>
    <col min="5127" max="5127" width="36.140625" style="2" customWidth="1"/>
    <col min="5128" max="5134" width="11.42578125" style="2"/>
    <col min="5135" max="5135" width="39.28515625" style="2" customWidth="1"/>
    <col min="5136" max="5358" width="11.42578125" style="2"/>
    <col min="5359" max="5359" width="35" style="2" customWidth="1"/>
    <col min="5360" max="5360" width="12.28515625" style="2" customWidth="1"/>
    <col min="5361" max="5361" width="10.7109375" style="2" customWidth="1"/>
    <col min="5362" max="5362" width="10" style="2" customWidth="1"/>
    <col min="5363" max="5363" width="10.7109375" style="2" customWidth="1"/>
    <col min="5364" max="5365" width="8" style="2" customWidth="1"/>
    <col min="5366" max="5366" width="11.42578125" style="2"/>
    <col min="5367" max="5367" width="32.28515625" style="2" customWidth="1"/>
    <col min="5368" max="5374" width="11.42578125" style="2"/>
    <col min="5375" max="5375" width="37.28515625" style="2" customWidth="1"/>
    <col min="5376" max="5382" width="11.42578125" style="2"/>
    <col min="5383" max="5383" width="36.140625" style="2" customWidth="1"/>
    <col min="5384" max="5390" width="11.42578125" style="2"/>
    <col min="5391" max="5391" width="39.28515625" style="2" customWidth="1"/>
    <col min="5392" max="5614" width="11.42578125" style="2"/>
    <col min="5615" max="5615" width="35" style="2" customWidth="1"/>
    <col min="5616" max="5616" width="12.28515625" style="2" customWidth="1"/>
    <col min="5617" max="5617" width="10.7109375" style="2" customWidth="1"/>
    <col min="5618" max="5618" width="10" style="2" customWidth="1"/>
    <col min="5619" max="5619" width="10.7109375" style="2" customWidth="1"/>
    <col min="5620" max="5621" width="8" style="2" customWidth="1"/>
    <col min="5622" max="5622" width="11.42578125" style="2"/>
    <col min="5623" max="5623" width="32.28515625" style="2" customWidth="1"/>
    <col min="5624" max="5630" width="11.42578125" style="2"/>
    <col min="5631" max="5631" width="37.28515625" style="2" customWidth="1"/>
    <col min="5632" max="5638" width="11.42578125" style="2"/>
    <col min="5639" max="5639" width="36.140625" style="2" customWidth="1"/>
    <col min="5640" max="5646" width="11.42578125" style="2"/>
    <col min="5647" max="5647" width="39.28515625" style="2" customWidth="1"/>
    <col min="5648" max="5870" width="11.42578125" style="2"/>
    <col min="5871" max="5871" width="35" style="2" customWidth="1"/>
    <col min="5872" max="5872" width="12.28515625" style="2" customWidth="1"/>
    <col min="5873" max="5873" width="10.7109375" style="2" customWidth="1"/>
    <col min="5874" max="5874" width="10" style="2" customWidth="1"/>
    <col min="5875" max="5875" width="10.7109375" style="2" customWidth="1"/>
    <col min="5876" max="5877" width="8" style="2" customWidth="1"/>
    <col min="5878" max="5878" width="11.42578125" style="2"/>
    <col min="5879" max="5879" width="32.28515625" style="2" customWidth="1"/>
    <col min="5880" max="5886" width="11.42578125" style="2"/>
    <col min="5887" max="5887" width="37.28515625" style="2" customWidth="1"/>
    <col min="5888" max="5894" width="11.42578125" style="2"/>
    <col min="5895" max="5895" width="36.140625" style="2" customWidth="1"/>
    <col min="5896" max="5902" width="11.42578125" style="2"/>
    <col min="5903" max="5903" width="39.28515625" style="2" customWidth="1"/>
    <col min="5904" max="6126" width="11.42578125" style="2"/>
    <col min="6127" max="6127" width="35" style="2" customWidth="1"/>
    <col min="6128" max="6128" width="12.28515625" style="2" customWidth="1"/>
    <col min="6129" max="6129" width="10.7109375" style="2" customWidth="1"/>
    <col min="6130" max="6130" width="10" style="2" customWidth="1"/>
    <col min="6131" max="6131" width="10.7109375" style="2" customWidth="1"/>
    <col min="6132" max="6133" width="8" style="2" customWidth="1"/>
    <col min="6134" max="6134" width="11.42578125" style="2"/>
    <col min="6135" max="6135" width="32.28515625" style="2" customWidth="1"/>
    <col min="6136" max="6142" width="11.42578125" style="2"/>
    <col min="6143" max="6143" width="37.28515625" style="2" customWidth="1"/>
    <col min="6144" max="6150" width="11.42578125" style="2"/>
    <col min="6151" max="6151" width="36.140625" style="2" customWidth="1"/>
    <col min="6152" max="6158" width="11.42578125" style="2"/>
    <col min="6159" max="6159" width="39.28515625" style="2" customWidth="1"/>
    <col min="6160" max="6382" width="11.42578125" style="2"/>
    <col min="6383" max="6383" width="35" style="2" customWidth="1"/>
    <col min="6384" max="6384" width="12.28515625" style="2" customWidth="1"/>
    <col min="6385" max="6385" width="10.7109375" style="2" customWidth="1"/>
    <col min="6386" max="6386" width="10" style="2" customWidth="1"/>
    <col min="6387" max="6387" width="10.7109375" style="2" customWidth="1"/>
    <col min="6388" max="6389" width="8" style="2" customWidth="1"/>
    <col min="6390" max="6390" width="11.42578125" style="2"/>
    <col min="6391" max="6391" width="32.28515625" style="2" customWidth="1"/>
    <col min="6392" max="6398" width="11.42578125" style="2"/>
    <col min="6399" max="6399" width="37.28515625" style="2" customWidth="1"/>
    <col min="6400" max="6406" width="11.42578125" style="2"/>
    <col min="6407" max="6407" width="36.140625" style="2" customWidth="1"/>
    <col min="6408" max="6414" width="11.42578125" style="2"/>
    <col min="6415" max="6415" width="39.28515625" style="2" customWidth="1"/>
    <col min="6416" max="6638" width="11.42578125" style="2"/>
    <col min="6639" max="6639" width="35" style="2" customWidth="1"/>
    <col min="6640" max="6640" width="12.28515625" style="2" customWidth="1"/>
    <col min="6641" max="6641" width="10.7109375" style="2" customWidth="1"/>
    <col min="6642" max="6642" width="10" style="2" customWidth="1"/>
    <col min="6643" max="6643" width="10.7109375" style="2" customWidth="1"/>
    <col min="6644" max="6645" width="8" style="2" customWidth="1"/>
    <col min="6646" max="6646" width="11.42578125" style="2"/>
    <col min="6647" max="6647" width="32.28515625" style="2" customWidth="1"/>
    <col min="6648" max="6654" width="11.42578125" style="2"/>
    <col min="6655" max="6655" width="37.28515625" style="2" customWidth="1"/>
    <col min="6656" max="6662" width="11.42578125" style="2"/>
    <col min="6663" max="6663" width="36.140625" style="2" customWidth="1"/>
    <col min="6664" max="6670" width="11.42578125" style="2"/>
    <col min="6671" max="6671" width="39.28515625" style="2" customWidth="1"/>
    <col min="6672" max="6894" width="11.42578125" style="2"/>
    <col min="6895" max="6895" width="35" style="2" customWidth="1"/>
    <col min="6896" max="6896" width="12.28515625" style="2" customWidth="1"/>
    <col min="6897" max="6897" width="10.7109375" style="2" customWidth="1"/>
    <col min="6898" max="6898" width="10" style="2" customWidth="1"/>
    <col min="6899" max="6899" width="10.7109375" style="2" customWidth="1"/>
    <col min="6900" max="6901" width="8" style="2" customWidth="1"/>
    <col min="6902" max="6902" width="11.42578125" style="2"/>
    <col min="6903" max="6903" width="32.28515625" style="2" customWidth="1"/>
    <col min="6904" max="6910" width="11.42578125" style="2"/>
    <col min="6911" max="6911" width="37.28515625" style="2" customWidth="1"/>
    <col min="6912" max="6918" width="11.42578125" style="2"/>
    <col min="6919" max="6919" width="36.140625" style="2" customWidth="1"/>
    <col min="6920" max="6926" width="11.42578125" style="2"/>
    <col min="6927" max="6927" width="39.28515625" style="2" customWidth="1"/>
    <col min="6928" max="7150" width="11.42578125" style="2"/>
    <col min="7151" max="7151" width="35" style="2" customWidth="1"/>
    <col min="7152" max="7152" width="12.28515625" style="2" customWidth="1"/>
    <col min="7153" max="7153" width="10.7109375" style="2" customWidth="1"/>
    <col min="7154" max="7154" width="10" style="2" customWidth="1"/>
    <col min="7155" max="7155" width="10.7109375" style="2" customWidth="1"/>
    <col min="7156" max="7157" width="8" style="2" customWidth="1"/>
    <col min="7158" max="7158" width="11.42578125" style="2"/>
    <col min="7159" max="7159" width="32.28515625" style="2" customWidth="1"/>
    <col min="7160" max="7166" width="11.42578125" style="2"/>
    <col min="7167" max="7167" width="37.28515625" style="2" customWidth="1"/>
    <col min="7168" max="7174" width="11.42578125" style="2"/>
    <col min="7175" max="7175" width="36.140625" style="2" customWidth="1"/>
    <col min="7176" max="7182" width="11.42578125" style="2"/>
    <col min="7183" max="7183" width="39.28515625" style="2" customWidth="1"/>
    <col min="7184" max="7406" width="11.42578125" style="2"/>
    <col min="7407" max="7407" width="35" style="2" customWidth="1"/>
    <col min="7408" max="7408" width="12.28515625" style="2" customWidth="1"/>
    <col min="7409" max="7409" width="10.7109375" style="2" customWidth="1"/>
    <col min="7410" max="7410" width="10" style="2" customWidth="1"/>
    <col min="7411" max="7411" width="10.7109375" style="2" customWidth="1"/>
    <col min="7412" max="7413" width="8" style="2" customWidth="1"/>
    <col min="7414" max="7414" width="11.42578125" style="2"/>
    <col min="7415" max="7415" width="32.28515625" style="2" customWidth="1"/>
    <col min="7416" max="7422" width="11.42578125" style="2"/>
    <col min="7423" max="7423" width="37.28515625" style="2" customWidth="1"/>
    <col min="7424" max="7430" width="11.42578125" style="2"/>
    <col min="7431" max="7431" width="36.140625" style="2" customWidth="1"/>
    <col min="7432" max="7438" width="11.42578125" style="2"/>
    <col min="7439" max="7439" width="39.28515625" style="2" customWidth="1"/>
    <col min="7440" max="7662" width="11.42578125" style="2"/>
    <col min="7663" max="7663" width="35" style="2" customWidth="1"/>
    <col min="7664" max="7664" width="12.28515625" style="2" customWidth="1"/>
    <col min="7665" max="7665" width="10.7109375" style="2" customWidth="1"/>
    <col min="7666" max="7666" width="10" style="2" customWidth="1"/>
    <col min="7667" max="7667" width="10.7109375" style="2" customWidth="1"/>
    <col min="7668" max="7669" width="8" style="2" customWidth="1"/>
    <col min="7670" max="7670" width="11.42578125" style="2"/>
    <col min="7671" max="7671" width="32.28515625" style="2" customWidth="1"/>
    <col min="7672" max="7678" width="11.42578125" style="2"/>
    <col min="7679" max="7679" width="37.28515625" style="2" customWidth="1"/>
    <col min="7680" max="7686" width="11.42578125" style="2"/>
    <col min="7687" max="7687" width="36.140625" style="2" customWidth="1"/>
    <col min="7688" max="7694" width="11.42578125" style="2"/>
    <col min="7695" max="7695" width="39.28515625" style="2" customWidth="1"/>
    <col min="7696" max="7918" width="11.42578125" style="2"/>
    <col min="7919" max="7919" width="35" style="2" customWidth="1"/>
    <col min="7920" max="7920" width="12.28515625" style="2" customWidth="1"/>
    <col min="7921" max="7921" width="10.7109375" style="2" customWidth="1"/>
    <col min="7922" max="7922" width="10" style="2" customWidth="1"/>
    <col min="7923" max="7923" width="10.7109375" style="2" customWidth="1"/>
    <col min="7924" max="7925" width="8" style="2" customWidth="1"/>
    <col min="7926" max="7926" width="11.42578125" style="2"/>
    <col min="7927" max="7927" width="32.28515625" style="2" customWidth="1"/>
    <col min="7928" max="7934" width="11.42578125" style="2"/>
    <col min="7935" max="7935" width="37.28515625" style="2" customWidth="1"/>
    <col min="7936" max="7942" width="11.42578125" style="2"/>
    <col min="7943" max="7943" width="36.140625" style="2" customWidth="1"/>
    <col min="7944" max="7950" width="11.42578125" style="2"/>
    <col min="7951" max="7951" width="39.28515625" style="2" customWidth="1"/>
    <col min="7952" max="8174" width="11.42578125" style="2"/>
    <col min="8175" max="8175" width="35" style="2" customWidth="1"/>
    <col min="8176" max="8176" width="12.28515625" style="2" customWidth="1"/>
    <col min="8177" max="8177" width="10.7109375" style="2" customWidth="1"/>
    <col min="8178" max="8178" width="10" style="2" customWidth="1"/>
    <col min="8179" max="8179" width="10.7109375" style="2" customWidth="1"/>
    <col min="8180" max="8181" width="8" style="2" customWidth="1"/>
    <col min="8182" max="8182" width="11.42578125" style="2"/>
    <col min="8183" max="8183" width="32.28515625" style="2" customWidth="1"/>
    <col min="8184" max="8190" width="11.42578125" style="2"/>
    <col min="8191" max="8191" width="37.28515625" style="2" customWidth="1"/>
    <col min="8192" max="8198" width="11.42578125" style="2"/>
    <col min="8199" max="8199" width="36.140625" style="2" customWidth="1"/>
    <col min="8200" max="8206" width="11.42578125" style="2"/>
    <col min="8207" max="8207" width="39.28515625" style="2" customWidth="1"/>
    <col min="8208" max="8430" width="11.42578125" style="2"/>
    <col min="8431" max="8431" width="35" style="2" customWidth="1"/>
    <col min="8432" max="8432" width="12.28515625" style="2" customWidth="1"/>
    <col min="8433" max="8433" width="10.7109375" style="2" customWidth="1"/>
    <col min="8434" max="8434" width="10" style="2" customWidth="1"/>
    <col min="8435" max="8435" width="10.7109375" style="2" customWidth="1"/>
    <col min="8436" max="8437" width="8" style="2" customWidth="1"/>
    <col min="8438" max="8438" width="11.42578125" style="2"/>
    <col min="8439" max="8439" width="32.28515625" style="2" customWidth="1"/>
    <col min="8440" max="8446" width="11.42578125" style="2"/>
    <col min="8447" max="8447" width="37.28515625" style="2" customWidth="1"/>
    <col min="8448" max="8454" width="11.42578125" style="2"/>
    <col min="8455" max="8455" width="36.140625" style="2" customWidth="1"/>
    <col min="8456" max="8462" width="11.42578125" style="2"/>
    <col min="8463" max="8463" width="39.28515625" style="2" customWidth="1"/>
    <col min="8464" max="8686" width="11.42578125" style="2"/>
    <col min="8687" max="8687" width="35" style="2" customWidth="1"/>
    <col min="8688" max="8688" width="12.28515625" style="2" customWidth="1"/>
    <col min="8689" max="8689" width="10.7109375" style="2" customWidth="1"/>
    <col min="8690" max="8690" width="10" style="2" customWidth="1"/>
    <col min="8691" max="8691" width="10.7109375" style="2" customWidth="1"/>
    <col min="8692" max="8693" width="8" style="2" customWidth="1"/>
    <col min="8694" max="8694" width="11.42578125" style="2"/>
    <col min="8695" max="8695" width="32.28515625" style="2" customWidth="1"/>
    <col min="8696" max="8702" width="11.42578125" style="2"/>
    <col min="8703" max="8703" width="37.28515625" style="2" customWidth="1"/>
    <col min="8704" max="8710" width="11.42578125" style="2"/>
    <col min="8711" max="8711" width="36.140625" style="2" customWidth="1"/>
    <col min="8712" max="8718" width="11.42578125" style="2"/>
    <col min="8719" max="8719" width="39.28515625" style="2" customWidth="1"/>
    <col min="8720" max="8942" width="11.42578125" style="2"/>
    <col min="8943" max="8943" width="35" style="2" customWidth="1"/>
    <col min="8944" max="8944" width="12.28515625" style="2" customWidth="1"/>
    <col min="8945" max="8945" width="10.7109375" style="2" customWidth="1"/>
    <col min="8946" max="8946" width="10" style="2" customWidth="1"/>
    <col min="8947" max="8947" width="10.7109375" style="2" customWidth="1"/>
    <col min="8948" max="8949" width="8" style="2" customWidth="1"/>
    <col min="8950" max="8950" width="11.42578125" style="2"/>
    <col min="8951" max="8951" width="32.28515625" style="2" customWidth="1"/>
    <col min="8952" max="8958" width="11.42578125" style="2"/>
    <col min="8959" max="8959" width="37.28515625" style="2" customWidth="1"/>
    <col min="8960" max="8966" width="11.42578125" style="2"/>
    <col min="8967" max="8967" width="36.140625" style="2" customWidth="1"/>
    <col min="8968" max="8974" width="11.42578125" style="2"/>
    <col min="8975" max="8975" width="39.28515625" style="2" customWidth="1"/>
    <col min="8976" max="9198" width="11.42578125" style="2"/>
    <col min="9199" max="9199" width="35" style="2" customWidth="1"/>
    <col min="9200" max="9200" width="12.28515625" style="2" customWidth="1"/>
    <col min="9201" max="9201" width="10.7109375" style="2" customWidth="1"/>
    <col min="9202" max="9202" width="10" style="2" customWidth="1"/>
    <col min="9203" max="9203" width="10.7109375" style="2" customWidth="1"/>
    <col min="9204" max="9205" width="8" style="2" customWidth="1"/>
    <col min="9206" max="9206" width="11.42578125" style="2"/>
    <col min="9207" max="9207" width="32.28515625" style="2" customWidth="1"/>
    <col min="9208" max="9214" width="11.42578125" style="2"/>
    <col min="9215" max="9215" width="37.28515625" style="2" customWidth="1"/>
    <col min="9216" max="9222" width="11.42578125" style="2"/>
    <col min="9223" max="9223" width="36.140625" style="2" customWidth="1"/>
    <col min="9224" max="9230" width="11.42578125" style="2"/>
    <col min="9231" max="9231" width="39.28515625" style="2" customWidth="1"/>
    <col min="9232" max="9454" width="11.42578125" style="2"/>
    <col min="9455" max="9455" width="35" style="2" customWidth="1"/>
    <col min="9456" max="9456" width="12.28515625" style="2" customWidth="1"/>
    <col min="9457" max="9457" width="10.7109375" style="2" customWidth="1"/>
    <col min="9458" max="9458" width="10" style="2" customWidth="1"/>
    <col min="9459" max="9459" width="10.7109375" style="2" customWidth="1"/>
    <col min="9460" max="9461" width="8" style="2" customWidth="1"/>
    <col min="9462" max="9462" width="11.42578125" style="2"/>
    <col min="9463" max="9463" width="32.28515625" style="2" customWidth="1"/>
    <col min="9464" max="9470" width="11.42578125" style="2"/>
    <col min="9471" max="9471" width="37.28515625" style="2" customWidth="1"/>
    <col min="9472" max="9478" width="11.42578125" style="2"/>
    <col min="9479" max="9479" width="36.140625" style="2" customWidth="1"/>
    <col min="9480" max="9486" width="11.42578125" style="2"/>
    <col min="9487" max="9487" width="39.28515625" style="2" customWidth="1"/>
    <col min="9488" max="9710" width="11.42578125" style="2"/>
    <col min="9711" max="9711" width="35" style="2" customWidth="1"/>
    <col min="9712" max="9712" width="12.28515625" style="2" customWidth="1"/>
    <col min="9713" max="9713" width="10.7109375" style="2" customWidth="1"/>
    <col min="9714" max="9714" width="10" style="2" customWidth="1"/>
    <col min="9715" max="9715" width="10.7109375" style="2" customWidth="1"/>
    <col min="9716" max="9717" width="8" style="2" customWidth="1"/>
    <col min="9718" max="9718" width="11.42578125" style="2"/>
    <col min="9719" max="9719" width="32.28515625" style="2" customWidth="1"/>
    <col min="9720" max="9726" width="11.42578125" style="2"/>
    <col min="9727" max="9727" width="37.28515625" style="2" customWidth="1"/>
    <col min="9728" max="9734" width="11.42578125" style="2"/>
    <col min="9735" max="9735" width="36.140625" style="2" customWidth="1"/>
    <col min="9736" max="9742" width="11.42578125" style="2"/>
    <col min="9743" max="9743" width="39.28515625" style="2" customWidth="1"/>
    <col min="9744" max="9966" width="11.42578125" style="2"/>
    <col min="9967" max="9967" width="35" style="2" customWidth="1"/>
    <col min="9968" max="9968" width="12.28515625" style="2" customWidth="1"/>
    <col min="9969" max="9969" width="10.7109375" style="2" customWidth="1"/>
    <col min="9970" max="9970" width="10" style="2" customWidth="1"/>
    <col min="9971" max="9971" width="10.7109375" style="2" customWidth="1"/>
    <col min="9972" max="9973" width="8" style="2" customWidth="1"/>
    <col min="9974" max="9974" width="11.42578125" style="2"/>
    <col min="9975" max="9975" width="32.28515625" style="2" customWidth="1"/>
    <col min="9976" max="9982" width="11.42578125" style="2"/>
    <col min="9983" max="9983" width="37.28515625" style="2" customWidth="1"/>
    <col min="9984" max="9990" width="11.42578125" style="2"/>
    <col min="9991" max="9991" width="36.140625" style="2" customWidth="1"/>
    <col min="9992" max="9998" width="11.42578125" style="2"/>
    <col min="9999" max="9999" width="39.28515625" style="2" customWidth="1"/>
    <col min="10000" max="10222" width="11.42578125" style="2"/>
    <col min="10223" max="10223" width="35" style="2" customWidth="1"/>
    <col min="10224" max="10224" width="12.28515625" style="2" customWidth="1"/>
    <col min="10225" max="10225" width="10.7109375" style="2" customWidth="1"/>
    <col min="10226" max="10226" width="10" style="2" customWidth="1"/>
    <col min="10227" max="10227" width="10.7109375" style="2" customWidth="1"/>
    <col min="10228" max="10229" width="8" style="2" customWidth="1"/>
    <col min="10230" max="10230" width="11.42578125" style="2"/>
    <col min="10231" max="10231" width="32.28515625" style="2" customWidth="1"/>
    <col min="10232" max="10238" width="11.42578125" style="2"/>
    <col min="10239" max="10239" width="37.28515625" style="2" customWidth="1"/>
    <col min="10240" max="10246" width="11.42578125" style="2"/>
    <col min="10247" max="10247" width="36.140625" style="2" customWidth="1"/>
    <col min="10248" max="10254" width="11.42578125" style="2"/>
    <col min="10255" max="10255" width="39.28515625" style="2" customWidth="1"/>
    <col min="10256" max="10478" width="11.42578125" style="2"/>
    <col min="10479" max="10479" width="35" style="2" customWidth="1"/>
    <col min="10480" max="10480" width="12.28515625" style="2" customWidth="1"/>
    <col min="10481" max="10481" width="10.7109375" style="2" customWidth="1"/>
    <col min="10482" max="10482" width="10" style="2" customWidth="1"/>
    <col min="10483" max="10483" width="10.7109375" style="2" customWidth="1"/>
    <col min="10484" max="10485" width="8" style="2" customWidth="1"/>
    <col min="10486" max="10486" width="11.42578125" style="2"/>
    <col min="10487" max="10487" width="32.28515625" style="2" customWidth="1"/>
    <col min="10488" max="10494" width="11.42578125" style="2"/>
    <col min="10495" max="10495" width="37.28515625" style="2" customWidth="1"/>
    <col min="10496" max="10502" width="11.42578125" style="2"/>
    <col min="10503" max="10503" width="36.140625" style="2" customWidth="1"/>
    <col min="10504" max="10510" width="11.42578125" style="2"/>
    <col min="10511" max="10511" width="39.28515625" style="2" customWidth="1"/>
    <col min="10512" max="10734" width="11.42578125" style="2"/>
    <col min="10735" max="10735" width="35" style="2" customWidth="1"/>
    <col min="10736" max="10736" width="12.28515625" style="2" customWidth="1"/>
    <col min="10737" max="10737" width="10.7109375" style="2" customWidth="1"/>
    <col min="10738" max="10738" width="10" style="2" customWidth="1"/>
    <col min="10739" max="10739" width="10.7109375" style="2" customWidth="1"/>
    <col min="10740" max="10741" width="8" style="2" customWidth="1"/>
    <col min="10742" max="10742" width="11.42578125" style="2"/>
    <col min="10743" max="10743" width="32.28515625" style="2" customWidth="1"/>
    <col min="10744" max="10750" width="11.42578125" style="2"/>
    <col min="10751" max="10751" width="37.28515625" style="2" customWidth="1"/>
    <col min="10752" max="10758" width="11.42578125" style="2"/>
    <col min="10759" max="10759" width="36.140625" style="2" customWidth="1"/>
    <col min="10760" max="10766" width="11.42578125" style="2"/>
    <col min="10767" max="10767" width="39.28515625" style="2" customWidth="1"/>
    <col min="10768" max="10990" width="11.42578125" style="2"/>
    <col min="10991" max="10991" width="35" style="2" customWidth="1"/>
    <col min="10992" max="10992" width="12.28515625" style="2" customWidth="1"/>
    <col min="10993" max="10993" width="10.7109375" style="2" customWidth="1"/>
    <col min="10994" max="10994" width="10" style="2" customWidth="1"/>
    <col min="10995" max="10995" width="10.7109375" style="2" customWidth="1"/>
    <col min="10996" max="10997" width="8" style="2" customWidth="1"/>
    <col min="10998" max="10998" width="11.42578125" style="2"/>
    <col min="10999" max="10999" width="32.28515625" style="2" customWidth="1"/>
    <col min="11000" max="11006" width="11.42578125" style="2"/>
    <col min="11007" max="11007" width="37.28515625" style="2" customWidth="1"/>
    <col min="11008" max="11014" width="11.42578125" style="2"/>
    <col min="11015" max="11015" width="36.140625" style="2" customWidth="1"/>
    <col min="11016" max="11022" width="11.42578125" style="2"/>
    <col min="11023" max="11023" width="39.28515625" style="2" customWidth="1"/>
    <col min="11024" max="11246" width="11.42578125" style="2"/>
    <col min="11247" max="11247" width="35" style="2" customWidth="1"/>
    <col min="11248" max="11248" width="12.28515625" style="2" customWidth="1"/>
    <col min="11249" max="11249" width="10.7109375" style="2" customWidth="1"/>
    <col min="11250" max="11250" width="10" style="2" customWidth="1"/>
    <col min="11251" max="11251" width="10.7109375" style="2" customWidth="1"/>
    <col min="11252" max="11253" width="8" style="2" customWidth="1"/>
    <col min="11254" max="11254" width="11.42578125" style="2"/>
    <col min="11255" max="11255" width="32.28515625" style="2" customWidth="1"/>
    <col min="11256" max="11262" width="11.42578125" style="2"/>
    <col min="11263" max="11263" width="37.28515625" style="2" customWidth="1"/>
    <col min="11264" max="11270" width="11.42578125" style="2"/>
    <col min="11271" max="11271" width="36.140625" style="2" customWidth="1"/>
    <col min="11272" max="11278" width="11.42578125" style="2"/>
    <col min="11279" max="11279" width="39.28515625" style="2" customWidth="1"/>
    <col min="11280" max="11502" width="11.42578125" style="2"/>
    <col min="11503" max="11503" width="35" style="2" customWidth="1"/>
    <col min="11504" max="11504" width="12.28515625" style="2" customWidth="1"/>
    <col min="11505" max="11505" width="10.7109375" style="2" customWidth="1"/>
    <col min="11506" max="11506" width="10" style="2" customWidth="1"/>
    <col min="11507" max="11507" width="10.7109375" style="2" customWidth="1"/>
    <col min="11508" max="11509" width="8" style="2" customWidth="1"/>
    <col min="11510" max="11510" width="11.42578125" style="2"/>
    <col min="11511" max="11511" width="32.28515625" style="2" customWidth="1"/>
    <col min="11512" max="11518" width="11.42578125" style="2"/>
    <col min="11519" max="11519" width="37.28515625" style="2" customWidth="1"/>
    <col min="11520" max="11526" width="11.42578125" style="2"/>
    <col min="11527" max="11527" width="36.140625" style="2" customWidth="1"/>
    <col min="11528" max="11534" width="11.42578125" style="2"/>
    <col min="11535" max="11535" width="39.28515625" style="2" customWidth="1"/>
    <col min="11536" max="11758" width="11.42578125" style="2"/>
    <col min="11759" max="11759" width="35" style="2" customWidth="1"/>
    <col min="11760" max="11760" width="12.28515625" style="2" customWidth="1"/>
    <col min="11761" max="11761" width="10.7109375" style="2" customWidth="1"/>
    <col min="11762" max="11762" width="10" style="2" customWidth="1"/>
    <col min="11763" max="11763" width="10.7109375" style="2" customWidth="1"/>
    <col min="11764" max="11765" width="8" style="2" customWidth="1"/>
    <col min="11766" max="11766" width="11.42578125" style="2"/>
    <col min="11767" max="11767" width="32.28515625" style="2" customWidth="1"/>
    <col min="11768" max="11774" width="11.42578125" style="2"/>
    <col min="11775" max="11775" width="37.28515625" style="2" customWidth="1"/>
    <col min="11776" max="11782" width="11.42578125" style="2"/>
    <col min="11783" max="11783" width="36.140625" style="2" customWidth="1"/>
    <col min="11784" max="11790" width="11.42578125" style="2"/>
    <col min="11791" max="11791" width="39.28515625" style="2" customWidth="1"/>
    <col min="11792" max="12014" width="11.42578125" style="2"/>
    <col min="12015" max="12015" width="35" style="2" customWidth="1"/>
    <col min="12016" max="12016" width="12.28515625" style="2" customWidth="1"/>
    <col min="12017" max="12017" width="10.7109375" style="2" customWidth="1"/>
    <col min="12018" max="12018" width="10" style="2" customWidth="1"/>
    <col min="12019" max="12019" width="10.7109375" style="2" customWidth="1"/>
    <col min="12020" max="12021" width="8" style="2" customWidth="1"/>
    <col min="12022" max="12022" width="11.42578125" style="2"/>
    <col min="12023" max="12023" width="32.28515625" style="2" customWidth="1"/>
    <col min="12024" max="12030" width="11.42578125" style="2"/>
    <col min="12031" max="12031" width="37.28515625" style="2" customWidth="1"/>
    <col min="12032" max="12038" width="11.42578125" style="2"/>
    <col min="12039" max="12039" width="36.140625" style="2" customWidth="1"/>
    <col min="12040" max="12046" width="11.42578125" style="2"/>
    <col min="12047" max="12047" width="39.28515625" style="2" customWidth="1"/>
    <col min="12048" max="12270" width="11.42578125" style="2"/>
    <col min="12271" max="12271" width="35" style="2" customWidth="1"/>
    <col min="12272" max="12272" width="12.28515625" style="2" customWidth="1"/>
    <col min="12273" max="12273" width="10.7109375" style="2" customWidth="1"/>
    <col min="12274" max="12274" width="10" style="2" customWidth="1"/>
    <col min="12275" max="12275" width="10.7109375" style="2" customWidth="1"/>
    <col min="12276" max="12277" width="8" style="2" customWidth="1"/>
    <col min="12278" max="12278" width="11.42578125" style="2"/>
    <col min="12279" max="12279" width="32.28515625" style="2" customWidth="1"/>
    <col min="12280" max="12286" width="11.42578125" style="2"/>
    <col min="12287" max="12287" width="37.28515625" style="2" customWidth="1"/>
    <col min="12288" max="12294" width="11.42578125" style="2"/>
    <col min="12295" max="12295" width="36.140625" style="2" customWidth="1"/>
    <col min="12296" max="12302" width="11.42578125" style="2"/>
    <col min="12303" max="12303" width="39.28515625" style="2" customWidth="1"/>
    <col min="12304" max="12526" width="11.42578125" style="2"/>
    <col min="12527" max="12527" width="35" style="2" customWidth="1"/>
    <col min="12528" max="12528" width="12.28515625" style="2" customWidth="1"/>
    <col min="12529" max="12529" width="10.7109375" style="2" customWidth="1"/>
    <col min="12530" max="12530" width="10" style="2" customWidth="1"/>
    <col min="12531" max="12531" width="10.7109375" style="2" customWidth="1"/>
    <col min="12532" max="12533" width="8" style="2" customWidth="1"/>
    <col min="12534" max="12534" width="11.42578125" style="2"/>
    <col min="12535" max="12535" width="32.28515625" style="2" customWidth="1"/>
    <col min="12536" max="12542" width="11.42578125" style="2"/>
    <col min="12543" max="12543" width="37.28515625" style="2" customWidth="1"/>
    <col min="12544" max="12550" width="11.42578125" style="2"/>
    <col min="12551" max="12551" width="36.140625" style="2" customWidth="1"/>
    <col min="12552" max="12558" width="11.42578125" style="2"/>
    <col min="12559" max="12559" width="39.28515625" style="2" customWidth="1"/>
    <col min="12560" max="12782" width="11.42578125" style="2"/>
    <col min="12783" max="12783" width="35" style="2" customWidth="1"/>
    <col min="12784" max="12784" width="12.28515625" style="2" customWidth="1"/>
    <col min="12785" max="12785" width="10.7109375" style="2" customWidth="1"/>
    <col min="12786" max="12786" width="10" style="2" customWidth="1"/>
    <col min="12787" max="12787" width="10.7109375" style="2" customWidth="1"/>
    <col min="12788" max="12789" width="8" style="2" customWidth="1"/>
    <col min="12790" max="12790" width="11.42578125" style="2"/>
    <col min="12791" max="12791" width="32.28515625" style="2" customWidth="1"/>
    <col min="12792" max="12798" width="11.42578125" style="2"/>
    <col min="12799" max="12799" width="37.28515625" style="2" customWidth="1"/>
    <col min="12800" max="12806" width="11.42578125" style="2"/>
    <col min="12807" max="12807" width="36.140625" style="2" customWidth="1"/>
    <col min="12808" max="12814" width="11.42578125" style="2"/>
    <col min="12815" max="12815" width="39.28515625" style="2" customWidth="1"/>
    <col min="12816" max="13038" width="11.42578125" style="2"/>
    <col min="13039" max="13039" width="35" style="2" customWidth="1"/>
    <col min="13040" max="13040" width="12.28515625" style="2" customWidth="1"/>
    <col min="13041" max="13041" width="10.7109375" style="2" customWidth="1"/>
    <col min="13042" max="13042" width="10" style="2" customWidth="1"/>
    <col min="13043" max="13043" width="10.7109375" style="2" customWidth="1"/>
    <col min="13044" max="13045" width="8" style="2" customWidth="1"/>
    <col min="13046" max="13046" width="11.42578125" style="2"/>
    <col min="13047" max="13047" width="32.28515625" style="2" customWidth="1"/>
    <col min="13048" max="13054" width="11.42578125" style="2"/>
    <col min="13055" max="13055" width="37.28515625" style="2" customWidth="1"/>
    <col min="13056" max="13062" width="11.42578125" style="2"/>
    <col min="13063" max="13063" width="36.140625" style="2" customWidth="1"/>
    <col min="13064" max="13070" width="11.42578125" style="2"/>
    <col min="13071" max="13071" width="39.28515625" style="2" customWidth="1"/>
    <col min="13072" max="13294" width="11.42578125" style="2"/>
    <col min="13295" max="13295" width="35" style="2" customWidth="1"/>
    <col min="13296" max="13296" width="12.28515625" style="2" customWidth="1"/>
    <col min="13297" max="13297" width="10.7109375" style="2" customWidth="1"/>
    <col min="13298" max="13298" width="10" style="2" customWidth="1"/>
    <col min="13299" max="13299" width="10.7109375" style="2" customWidth="1"/>
    <col min="13300" max="13301" width="8" style="2" customWidth="1"/>
    <col min="13302" max="13302" width="11.42578125" style="2"/>
    <col min="13303" max="13303" width="32.28515625" style="2" customWidth="1"/>
    <col min="13304" max="13310" width="11.42578125" style="2"/>
    <col min="13311" max="13311" width="37.28515625" style="2" customWidth="1"/>
    <col min="13312" max="13318" width="11.42578125" style="2"/>
    <col min="13319" max="13319" width="36.140625" style="2" customWidth="1"/>
    <col min="13320" max="13326" width="11.42578125" style="2"/>
    <col min="13327" max="13327" width="39.28515625" style="2" customWidth="1"/>
    <col min="13328" max="13550" width="11.42578125" style="2"/>
    <col min="13551" max="13551" width="35" style="2" customWidth="1"/>
    <col min="13552" max="13552" width="12.28515625" style="2" customWidth="1"/>
    <col min="13553" max="13553" width="10.7109375" style="2" customWidth="1"/>
    <col min="13554" max="13554" width="10" style="2" customWidth="1"/>
    <col min="13555" max="13555" width="10.7109375" style="2" customWidth="1"/>
    <col min="13556" max="13557" width="8" style="2" customWidth="1"/>
    <col min="13558" max="13558" width="11.42578125" style="2"/>
    <col min="13559" max="13559" width="32.28515625" style="2" customWidth="1"/>
    <col min="13560" max="13566" width="11.42578125" style="2"/>
    <col min="13567" max="13567" width="37.28515625" style="2" customWidth="1"/>
    <col min="13568" max="13574" width="11.42578125" style="2"/>
    <col min="13575" max="13575" width="36.140625" style="2" customWidth="1"/>
    <col min="13576" max="13582" width="11.42578125" style="2"/>
    <col min="13583" max="13583" width="39.28515625" style="2" customWidth="1"/>
    <col min="13584" max="13806" width="11.42578125" style="2"/>
    <col min="13807" max="13807" width="35" style="2" customWidth="1"/>
    <col min="13808" max="13808" width="12.28515625" style="2" customWidth="1"/>
    <col min="13809" max="13809" width="10.7109375" style="2" customWidth="1"/>
    <col min="13810" max="13810" width="10" style="2" customWidth="1"/>
    <col min="13811" max="13811" width="10.7109375" style="2" customWidth="1"/>
    <col min="13812" max="13813" width="8" style="2" customWidth="1"/>
    <col min="13814" max="13814" width="11.42578125" style="2"/>
    <col min="13815" max="13815" width="32.28515625" style="2" customWidth="1"/>
    <col min="13816" max="13822" width="11.42578125" style="2"/>
    <col min="13823" max="13823" width="37.28515625" style="2" customWidth="1"/>
    <col min="13824" max="13830" width="11.42578125" style="2"/>
    <col min="13831" max="13831" width="36.140625" style="2" customWidth="1"/>
    <col min="13832" max="13838" width="11.42578125" style="2"/>
    <col min="13839" max="13839" width="39.28515625" style="2" customWidth="1"/>
    <col min="13840" max="14062" width="11.42578125" style="2"/>
    <col min="14063" max="14063" width="35" style="2" customWidth="1"/>
    <col min="14064" max="14064" width="12.28515625" style="2" customWidth="1"/>
    <col min="14065" max="14065" width="10.7109375" style="2" customWidth="1"/>
    <col min="14066" max="14066" width="10" style="2" customWidth="1"/>
    <col min="14067" max="14067" width="10.7109375" style="2" customWidth="1"/>
    <col min="14068" max="14069" width="8" style="2" customWidth="1"/>
    <col min="14070" max="14070" width="11.42578125" style="2"/>
    <col min="14071" max="14071" width="32.28515625" style="2" customWidth="1"/>
    <col min="14072" max="14078" width="11.42578125" style="2"/>
    <col min="14079" max="14079" width="37.28515625" style="2" customWidth="1"/>
    <col min="14080" max="14086" width="11.42578125" style="2"/>
    <col min="14087" max="14087" width="36.140625" style="2" customWidth="1"/>
    <col min="14088" max="14094" width="11.42578125" style="2"/>
    <col min="14095" max="14095" width="39.28515625" style="2" customWidth="1"/>
    <col min="14096" max="14318" width="11.42578125" style="2"/>
    <col min="14319" max="14319" width="35" style="2" customWidth="1"/>
    <col min="14320" max="14320" width="12.28515625" style="2" customWidth="1"/>
    <col min="14321" max="14321" width="10.7109375" style="2" customWidth="1"/>
    <col min="14322" max="14322" width="10" style="2" customWidth="1"/>
    <col min="14323" max="14323" width="10.7109375" style="2" customWidth="1"/>
    <col min="14324" max="14325" width="8" style="2" customWidth="1"/>
    <col min="14326" max="14326" width="11.42578125" style="2"/>
    <col min="14327" max="14327" width="32.28515625" style="2" customWidth="1"/>
    <col min="14328" max="14334" width="11.42578125" style="2"/>
    <col min="14335" max="14335" width="37.28515625" style="2" customWidth="1"/>
    <col min="14336" max="14342" width="11.42578125" style="2"/>
    <col min="14343" max="14343" width="36.140625" style="2" customWidth="1"/>
    <col min="14344" max="14350" width="11.42578125" style="2"/>
    <col min="14351" max="14351" width="39.28515625" style="2" customWidth="1"/>
    <col min="14352" max="14574" width="11.42578125" style="2"/>
    <col min="14575" max="14575" width="35" style="2" customWidth="1"/>
    <col min="14576" max="14576" width="12.28515625" style="2" customWidth="1"/>
    <col min="14577" max="14577" width="10.7109375" style="2" customWidth="1"/>
    <col min="14578" max="14578" width="10" style="2" customWidth="1"/>
    <col min="14579" max="14579" width="10.7109375" style="2" customWidth="1"/>
    <col min="14580" max="14581" width="8" style="2" customWidth="1"/>
    <col min="14582" max="14582" width="11.42578125" style="2"/>
    <col min="14583" max="14583" width="32.28515625" style="2" customWidth="1"/>
    <col min="14584" max="14590" width="11.42578125" style="2"/>
    <col min="14591" max="14591" width="37.28515625" style="2" customWidth="1"/>
    <col min="14592" max="14598" width="11.42578125" style="2"/>
    <col min="14599" max="14599" width="36.140625" style="2" customWidth="1"/>
    <col min="14600" max="14606" width="11.42578125" style="2"/>
    <col min="14607" max="14607" width="39.28515625" style="2" customWidth="1"/>
    <col min="14608" max="14830" width="11.42578125" style="2"/>
    <col min="14831" max="14831" width="35" style="2" customWidth="1"/>
    <col min="14832" max="14832" width="12.28515625" style="2" customWidth="1"/>
    <col min="14833" max="14833" width="10.7109375" style="2" customWidth="1"/>
    <col min="14834" max="14834" width="10" style="2" customWidth="1"/>
    <col min="14835" max="14835" width="10.7109375" style="2" customWidth="1"/>
    <col min="14836" max="14837" width="8" style="2" customWidth="1"/>
    <col min="14838" max="14838" width="11.42578125" style="2"/>
    <col min="14839" max="14839" width="32.28515625" style="2" customWidth="1"/>
    <col min="14840" max="14846" width="11.42578125" style="2"/>
    <col min="14847" max="14847" width="37.28515625" style="2" customWidth="1"/>
    <col min="14848" max="14854" width="11.42578125" style="2"/>
    <col min="14855" max="14855" width="36.140625" style="2" customWidth="1"/>
    <col min="14856" max="14862" width="11.42578125" style="2"/>
    <col min="14863" max="14863" width="39.28515625" style="2" customWidth="1"/>
    <col min="14864" max="15086" width="11.42578125" style="2"/>
    <col min="15087" max="15087" width="35" style="2" customWidth="1"/>
    <col min="15088" max="15088" width="12.28515625" style="2" customWidth="1"/>
    <col min="15089" max="15089" width="10.7109375" style="2" customWidth="1"/>
    <col min="15090" max="15090" width="10" style="2" customWidth="1"/>
    <col min="15091" max="15091" width="10.7109375" style="2" customWidth="1"/>
    <col min="15092" max="15093" width="8" style="2" customWidth="1"/>
    <col min="15094" max="15094" width="11.42578125" style="2"/>
    <col min="15095" max="15095" width="32.28515625" style="2" customWidth="1"/>
    <col min="15096" max="15102" width="11.42578125" style="2"/>
    <col min="15103" max="15103" width="37.28515625" style="2" customWidth="1"/>
    <col min="15104" max="15110" width="11.42578125" style="2"/>
    <col min="15111" max="15111" width="36.140625" style="2" customWidth="1"/>
    <col min="15112" max="15118" width="11.42578125" style="2"/>
    <col min="15119" max="15119" width="39.28515625" style="2" customWidth="1"/>
    <col min="15120" max="15342" width="11.42578125" style="2"/>
    <col min="15343" max="15343" width="35" style="2" customWidth="1"/>
    <col min="15344" max="15344" width="12.28515625" style="2" customWidth="1"/>
    <col min="15345" max="15345" width="10.7109375" style="2" customWidth="1"/>
    <col min="15346" max="15346" width="10" style="2" customWidth="1"/>
    <col min="15347" max="15347" width="10.7109375" style="2" customWidth="1"/>
    <col min="15348" max="15349" width="8" style="2" customWidth="1"/>
    <col min="15350" max="15350" width="11.42578125" style="2"/>
    <col min="15351" max="15351" width="32.28515625" style="2" customWidth="1"/>
    <col min="15352" max="15358" width="11.42578125" style="2"/>
    <col min="15359" max="15359" width="37.28515625" style="2" customWidth="1"/>
    <col min="15360" max="15366" width="11.42578125" style="2"/>
    <col min="15367" max="15367" width="36.140625" style="2" customWidth="1"/>
    <col min="15368" max="15374" width="11.42578125" style="2"/>
    <col min="15375" max="15375" width="39.28515625" style="2" customWidth="1"/>
    <col min="15376" max="15598" width="11.42578125" style="2"/>
    <col min="15599" max="15599" width="35" style="2" customWidth="1"/>
    <col min="15600" max="15600" width="12.28515625" style="2" customWidth="1"/>
    <col min="15601" max="15601" width="10.7109375" style="2" customWidth="1"/>
    <col min="15602" max="15602" width="10" style="2" customWidth="1"/>
    <col min="15603" max="15603" width="10.7109375" style="2" customWidth="1"/>
    <col min="15604" max="15605" width="8" style="2" customWidth="1"/>
    <col min="15606" max="15606" width="11.42578125" style="2"/>
    <col min="15607" max="15607" width="32.28515625" style="2" customWidth="1"/>
    <col min="15608" max="15614" width="11.42578125" style="2"/>
    <col min="15615" max="15615" width="37.28515625" style="2" customWidth="1"/>
    <col min="15616" max="15622" width="11.42578125" style="2"/>
    <col min="15623" max="15623" width="36.140625" style="2" customWidth="1"/>
    <col min="15624" max="15630" width="11.42578125" style="2"/>
    <col min="15631" max="15631" width="39.28515625" style="2" customWidth="1"/>
    <col min="15632" max="15854" width="11.42578125" style="2"/>
    <col min="15855" max="15855" width="35" style="2" customWidth="1"/>
    <col min="15856" max="15856" width="12.28515625" style="2" customWidth="1"/>
    <col min="15857" max="15857" width="10.7109375" style="2" customWidth="1"/>
    <col min="15858" max="15858" width="10" style="2" customWidth="1"/>
    <col min="15859" max="15859" width="10.7109375" style="2" customWidth="1"/>
    <col min="15860" max="15861" width="8" style="2" customWidth="1"/>
    <col min="15862" max="15862" width="11.42578125" style="2"/>
    <col min="15863" max="15863" width="32.28515625" style="2" customWidth="1"/>
    <col min="15864" max="15870" width="11.42578125" style="2"/>
    <col min="15871" max="15871" width="37.28515625" style="2" customWidth="1"/>
    <col min="15872" max="15878" width="11.42578125" style="2"/>
    <col min="15879" max="15879" width="36.140625" style="2" customWidth="1"/>
    <col min="15880" max="15886" width="11.42578125" style="2"/>
    <col min="15887" max="15887" width="39.28515625" style="2" customWidth="1"/>
    <col min="15888" max="16110" width="11.42578125" style="2"/>
    <col min="16111" max="16111" width="35" style="2" customWidth="1"/>
    <col min="16112" max="16112" width="12.28515625" style="2" customWidth="1"/>
    <col min="16113" max="16113" width="10.7109375" style="2" customWidth="1"/>
    <col min="16114" max="16114" width="10" style="2" customWidth="1"/>
    <col min="16115" max="16115" width="10.7109375" style="2" customWidth="1"/>
    <col min="16116" max="16117" width="8" style="2" customWidth="1"/>
    <col min="16118" max="16118" width="11.42578125" style="2"/>
    <col min="16119" max="16119" width="32.28515625" style="2" customWidth="1"/>
    <col min="16120" max="16126" width="11.42578125" style="2"/>
    <col min="16127" max="16127" width="37.28515625" style="2" customWidth="1"/>
    <col min="16128" max="16134" width="11.42578125" style="2"/>
    <col min="16135" max="16135" width="36.140625" style="2" customWidth="1"/>
    <col min="16136" max="16142" width="11.42578125" style="2"/>
    <col min="16143" max="16143" width="39.28515625" style="2" customWidth="1"/>
    <col min="16144" max="16384" width="11.42578125" style="2"/>
  </cols>
  <sheetData>
    <row r="1" spans="1:7">
      <c r="A1" s="117" t="s">
        <v>53</v>
      </c>
      <c r="B1" s="117"/>
      <c r="C1" s="117"/>
      <c r="D1" s="117"/>
      <c r="E1" s="117"/>
      <c r="F1" s="117"/>
      <c r="G1" s="117"/>
    </row>
    <row r="2" spans="1:7">
      <c r="A2" s="3" t="s">
        <v>1</v>
      </c>
      <c r="B2" s="3"/>
      <c r="C2" s="3"/>
      <c r="D2" s="3"/>
      <c r="E2" s="3"/>
      <c r="F2" s="3"/>
      <c r="G2" s="3"/>
    </row>
    <row r="3" spans="1:7">
      <c r="A3" s="4" t="s">
        <v>2</v>
      </c>
      <c r="B3" s="4"/>
      <c r="C3" s="4"/>
      <c r="D3" s="4"/>
      <c r="E3" s="4"/>
      <c r="F3" s="4"/>
      <c r="G3" s="4"/>
    </row>
    <row r="4" spans="1:7">
      <c r="A4" s="118"/>
      <c r="B4" s="118"/>
      <c r="C4" s="118"/>
      <c r="D4" s="118"/>
      <c r="E4" s="118"/>
      <c r="F4" s="118"/>
      <c r="G4" s="118"/>
    </row>
    <row r="5" spans="1:7" s="119" customFormat="1" ht="12.75" customHeight="1">
      <c r="A5" s="7" t="s">
        <v>3</v>
      </c>
      <c r="B5" s="8" t="s">
        <v>4</v>
      </c>
      <c r="C5" s="9"/>
      <c r="D5" s="10"/>
      <c r="E5" s="11" t="s">
        <v>5</v>
      </c>
      <c r="F5" s="9"/>
      <c r="G5" s="12"/>
    </row>
    <row r="6" spans="1:7" s="120" customFormat="1" ht="25.5" customHeight="1">
      <c r="A6" s="13"/>
      <c r="B6" s="14" t="s">
        <v>6</v>
      </c>
      <c r="C6" s="15" t="s">
        <v>7</v>
      </c>
      <c r="D6" s="10"/>
      <c r="E6" s="11" t="s">
        <v>8</v>
      </c>
      <c r="F6" s="10"/>
      <c r="G6" s="16">
        <v>2015</v>
      </c>
    </row>
    <row r="7" spans="1:7" s="119" customFormat="1">
      <c r="A7" s="17"/>
      <c r="B7" s="18"/>
      <c r="C7" s="19" t="s">
        <v>9</v>
      </c>
      <c r="D7" s="20" t="s">
        <v>10</v>
      </c>
      <c r="E7" s="20" t="s">
        <v>11</v>
      </c>
      <c r="F7" s="19" t="s">
        <v>12</v>
      </c>
      <c r="G7" s="21" t="s">
        <v>13</v>
      </c>
    </row>
    <row r="8" spans="1:7">
      <c r="A8" s="121" t="s">
        <v>53</v>
      </c>
      <c r="B8" s="122">
        <f>B10+B16+B19+B23+B26+B28</f>
        <v>346189154</v>
      </c>
      <c r="C8" s="122">
        <f>C10+C16+C19+C23+C26+C28</f>
        <v>305747459</v>
      </c>
      <c r="D8" s="122">
        <f>D10+D16+D19+D23+D26+D28</f>
        <v>444413594</v>
      </c>
      <c r="E8" s="122">
        <f>D8-C8</f>
        <v>138666135</v>
      </c>
      <c r="F8" s="24">
        <f>(D8*100/C8)-100</f>
        <v>45.353160236729877</v>
      </c>
      <c r="G8" s="123">
        <f>(D8/1.0286)/B8*100-100</f>
        <v>24.803670298547203</v>
      </c>
    </row>
    <row r="9" spans="1:7" s="1" customFormat="1">
      <c r="A9" s="124"/>
      <c r="B9" s="124"/>
      <c r="C9" s="124"/>
      <c r="D9" s="124"/>
      <c r="E9" s="124"/>
      <c r="F9" s="124"/>
      <c r="G9" s="124"/>
    </row>
    <row r="10" spans="1:7">
      <c r="A10" s="125" t="s">
        <v>54</v>
      </c>
      <c r="B10" s="126">
        <f>B11+B12+B13+B14</f>
        <v>9916253</v>
      </c>
      <c r="C10" s="127">
        <f>SUM(C11:C14)</f>
        <v>10217911</v>
      </c>
      <c r="D10" s="127">
        <f>D11+D12+D13+D14</f>
        <v>10997117</v>
      </c>
      <c r="E10" s="128">
        <f>D10-C10</f>
        <v>779206</v>
      </c>
      <c r="F10" s="35">
        <f>(D10*100/C10)-100</f>
        <v>7.625883607715906</v>
      </c>
      <c r="G10" s="25">
        <f t="shared" ref="G10:G29" si="0">(D10/1.0286)/B10*100-100</f>
        <v>7.8163752577191588</v>
      </c>
    </row>
    <row r="11" spans="1:7">
      <c r="A11" s="129" t="s">
        <v>55</v>
      </c>
      <c r="B11" s="130">
        <v>433869</v>
      </c>
      <c r="C11" s="47">
        <v>659125</v>
      </c>
      <c r="D11" s="47">
        <v>822763</v>
      </c>
      <c r="E11" s="38">
        <f>D11-C11</f>
        <v>163638</v>
      </c>
      <c r="F11" s="39">
        <f>(D11*100/C11)-100</f>
        <v>24.826550350843917</v>
      </c>
      <c r="G11" s="40">
        <f t="shared" si="0"/>
        <v>84.361236492958597</v>
      </c>
    </row>
    <row r="12" spans="1:7">
      <c r="A12" s="129" t="s">
        <v>56</v>
      </c>
      <c r="B12" s="130">
        <v>751741</v>
      </c>
      <c r="C12" s="47">
        <v>751741</v>
      </c>
      <c r="D12" s="47">
        <v>628633</v>
      </c>
      <c r="E12" s="38">
        <f>D12-C12</f>
        <v>-123108</v>
      </c>
      <c r="F12" s="48">
        <f>(D12*100/C12)-100</f>
        <v>-16.376384951732049</v>
      </c>
      <c r="G12" s="131">
        <f t="shared" si="0"/>
        <v>-18.701521438588415</v>
      </c>
    </row>
    <row r="13" spans="1:7" ht="22.5">
      <c r="A13" s="112" t="s">
        <v>57</v>
      </c>
      <c r="B13" s="130">
        <v>8682616</v>
      </c>
      <c r="C13" s="47">
        <v>8682616</v>
      </c>
      <c r="D13" s="47">
        <v>9471410</v>
      </c>
      <c r="E13" s="38">
        <f>D13-C13</f>
        <v>788794</v>
      </c>
      <c r="F13" s="39">
        <f>(D13*100/C13)-100</f>
        <v>9.0847504945514146</v>
      </c>
      <c r="G13" s="40">
        <f t="shared" si="0"/>
        <v>6.0516726565734302</v>
      </c>
    </row>
    <row r="14" spans="1:7">
      <c r="A14" s="112" t="s">
        <v>58</v>
      </c>
      <c r="B14" s="130">
        <v>48027</v>
      </c>
      <c r="C14" s="47">
        <v>124429</v>
      </c>
      <c r="D14" s="47">
        <v>74311</v>
      </c>
      <c r="E14" s="38">
        <f>D14-C14</f>
        <v>-50118</v>
      </c>
      <c r="F14" s="48">
        <f>(D14*100/C14)-100</f>
        <v>-40.27839169325479</v>
      </c>
      <c r="G14" s="131">
        <f t="shared" si="0"/>
        <v>50.425383129469083</v>
      </c>
    </row>
    <row r="15" spans="1:7">
      <c r="A15" s="112"/>
      <c r="B15" s="130"/>
      <c r="C15" s="47"/>
      <c r="D15" s="47"/>
      <c r="E15" s="38"/>
      <c r="F15" s="39"/>
      <c r="G15" s="40"/>
    </row>
    <row r="16" spans="1:7">
      <c r="A16" s="132" t="s">
        <v>59</v>
      </c>
      <c r="B16" s="133">
        <f>B17</f>
        <v>105672934</v>
      </c>
      <c r="C16" s="133">
        <f t="shared" ref="C16:D16" si="1">C17</f>
        <v>7217785</v>
      </c>
      <c r="D16" s="133">
        <f t="shared" si="1"/>
        <v>25493595</v>
      </c>
      <c r="E16" s="34">
        <f t="shared" ref="E16:E29" si="2">D16-C16</f>
        <v>18275810</v>
      </c>
      <c r="F16" s="35">
        <f>(D16*100/C16)-100</f>
        <v>253.20524232849829</v>
      </c>
      <c r="G16" s="25">
        <f t="shared" si="0"/>
        <v>-76.54579069601256</v>
      </c>
    </row>
    <row r="17" spans="1:7">
      <c r="A17" s="129" t="s">
        <v>60</v>
      </c>
      <c r="B17" s="47">
        <v>105672934</v>
      </c>
      <c r="C17" s="47">
        <v>7217785</v>
      </c>
      <c r="D17" s="47">
        <v>25493595</v>
      </c>
      <c r="E17" s="38">
        <f t="shared" si="2"/>
        <v>18275810</v>
      </c>
      <c r="F17" s="39">
        <f t="shared" ref="F17:F29" si="3">(D17*100/C17)-100</f>
        <v>253.20524232849829</v>
      </c>
      <c r="G17" s="40">
        <f t="shared" si="0"/>
        <v>-76.54579069601256</v>
      </c>
    </row>
    <row r="18" spans="1:7">
      <c r="A18" s="129"/>
      <c r="B18" s="130"/>
      <c r="C18" s="47"/>
      <c r="D18" s="47"/>
      <c r="E18" s="38"/>
      <c r="F18" s="39"/>
      <c r="G18" s="40"/>
    </row>
    <row r="19" spans="1:7" ht="33.75">
      <c r="A19" s="132" t="s">
        <v>61</v>
      </c>
      <c r="B19" s="133">
        <f>B20+B21</f>
        <v>13047857</v>
      </c>
      <c r="C19" s="133">
        <f>C20+C21</f>
        <v>12238437</v>
      </c>
      <c r="D19" s="133">
        <f>D20+D21</f>
        <v>16063369</v>
      </c>
      <c r="E19" s="34">
        <f>D19-C19</f>
        <v>3824932</v>
      </c>
      <c r="F19" s="35">
        <f t="shared" ref="F19" si="4">(D19*100/C19)-100</f>
        <v>31.253435385580701</v>
      </c>
      <c r="G19" s="25">
        <f t="shared" si="0"/>
        <v>19.688087534113109</v>
      </c>
    </row>
    <row r="20" spans="1:7" ht="22.5">
      <c r="A20" s="112" t="s">
        <v>62</v>
      </c>
      <c r="B20" s="130">
        <v>1324110</v>
      </c>
      <c r="C20" s="47">
        <v>1003684</v>
      </c>
      <c r="D20" s="47">
        <v>1319080</v>
      </c>
      <c r="E20" s="38">
        <f>D20-C20</f>
        <v>315396</v>
      </c>
      <c r="F20" s="39">
        <f>(D20*100/C20)-100</f>
        <v>31.423834593358066</v>
      </c>
      <c r="G20" s="40">
        <f t="shared" si="0"/>
        <v>-3.1497937047580251</v>
      </c>
    </row>
    <row r="21" spans="1:7">
      <c r="A21" s="129" t="s">
        <v>63</v>
      </c>
      <c r="B21" s="130">
        <v>11723747</v>
      </c>
      <c r="C21" s="47">
        <v>11234753</v>
      </c>
      <c r="D21" s="47">
        <v>14744289</v>
      </c>
      <c r="E21" s="38">
        <f>D21-C21</f>
        <v>3509536</v>
      </c>
      <c r="F21" s="39">
        <f>(D21*100/C21)-100</f>
        <v>31.238212357672666</v>
      </c>
      <c r="G21" s="40">
        <f t="shared" si="0"/>
        <v>22.267456308209105</v>
      </c>
    </row>
    <row r="22" spans="1:7">
      <c r="A22" s="129"/>
      <c r="B22" s="130"/>
      <c r="C22" s="47"/>
      <c r="D22" s="47"/>
      <c r="E22" s="38"/>
      <c r="F22" s="39"/>
      <c r="G22" s="40"/>
    </row>
    <row r="23" spans="1:7" ht="31.5" customHeight="1">
      <c r="A23" s="132" t="s">
        <v>64</v>
      </c>
      <c r="B23" s="133">
        <f>B24</f>
        <v>175805217</v>
      </c>
      <c r="C23" s="133">
        <f>C24</f>
        <v>229177332</v>
      </c>
      <c r="D23" s="133">
        <f>D24</f>
        <v>340953169</v>
      </c>
      <c r="E23" s="34">
        <f>D23-C23</f>
        <v>111775837</v>
      </c>
      <c r="F23" s="35">
        <f>(D23*100/C23)-100</f>
        <v>48.772640829940372</v>
      </c>
      <c r="G23" s="25">
        <f t="shared" si="0"/>
        <v>88.545622087223336</v>
      </c>
    </row>
    <row r="24" spans="1:7" ht="22.5">
      <c r="A24" s="112" t="s">
        <v>64</v>
      </c>
      <c r="B24" s="47">
        <v>175805217</v>
      </c>
      <c r="C24" s="47">
        <v>229177332</v>
      </c>
      <c r="D24" s="47">
        <v>340953169</v>
      </c>
      <c r="E24" s="38">
        <f>D24-C24</f>
        <v>111775837</v>
      </c>
      <c r="F24" s="39">
        <f>(D24*100/C24)-100</f>
        <v>48.772640829940372</v>
      </c>
      <c r="G24" s="40">
        <f t="shared" si="0"/>
        <v>88.545622087223336</v>
      </c>
    </row>
    <row r="25" spans="1:7">
      <c r="A25" s="112"/>
      <c r="B25" s="130"/>
      <c r="C25" s="47"/>
      <c r="D25" s="47"/>
      <c r="E25" s="38"/>
      <c r="F25" s="39"/>
      <c r="G25" s="40"/>
    </row>
    <row r="26" spans="1:7">
      <c r="A26" s="132" t="s">
        <v>65</v>
      </c>
      <c r="B26" s="134">
        <v>912353</v>
      </c>
      <c r="C26" s="134">
        <v>635321</v>
      </c>
      <c r="D26" s="134">
        <v>1845098</v>
      </c>
      <c r="E26" s="135">
        <f>D26-C26</f>
        <v>1209777</v>
      </c>
      <c r="F26" s="35">
        <f>(D26*100/C26)-100</f>
        <v>190.41980353238756</v>
      </c>
      <c r="G26" s="25">
        <f t="shared" si="0"/>
        <v>96.611996686193322</v>
      </c>
    </row>
    <row r="27" spans="1:7">
      <c r="A27" s="129"/>
      <c r="B27" s="130"/>
      <c r="C27" s="47"/>
      <c r="D27" s="47"/>
      <c r="E27" s="38"/>
      <c r="F27" s="39"/>
      <c r="G27" s="40"/>
    </row>
    <row r="28" spans="1:7">
      <c r="A28" s="125" t="s">
        <v>66</v>
      </c>
      <c r="B28" s="133">
        <f>B29</f>
        <v>40834540</v>
      </c>
      <c r="C28" s="133">
        <f t="shared" ref="C28:D28" si="5">C29</f>
        <v>46260673</v>
      </c>
      <c r="D28" s="133">
        <f t="shared" si="5"/>
        <v>49061246</v>
      </c>
      <c r="E28" s="34">
        <f>D28-C28</f>
        <v>2800573</v>
      </c>
      <c r="F28" s="35">
        <f>(D28*100/C28)-100</f>
        <v>6.0538959301348712</v>
      </c>
      <c r="G28" s="25">
        <f t="shared" si="0"/>
        <v>16.805794044515366</v>
      </c>
    </row>
    <row r="29" spans="1:7">
      <c r="A29" s="136" t="s">
        <v>67</v>
      </c>
      <c r="B29" s="137">
        <v>40834540</v>
      </c>
      <c r="C29" s="90">
        <v>46260673</v>
      </c>
      <c r="D29" s="38">
        <v>49061246</v>
      </c>
      <c r="E29" s="38">
        <f t="shared" si="2"/>
        <v>2800573</v>
      </c>
      <c r="F29" s="39">
        <f t="shared" si="3"/>
        <v>6.0538959301348712</v>
      </c>
      <c r="G29" s="40">
        <f t="shared" si="0"/>
        <v>16.805794044515366</v>
      </c>
    </row>
    <row r="30" spans="1:7" ht="7.5" customHeight="1">
      <c r="A30" s="138"/>
      <c r="B30" s="139"/>
      <c r="C30" s="140"/>
      <c r="D30" s="141"/>
      <c r="E30" s="141"/>
      <c r="F30" s="142"/>
      <c r="G30" s="143"/>
    </row>
    <row r="31" spans="1:7">
      <c r="A31" s="144" t="s">
        <v>33</v>
      </c>
      <c r="B31" s="144"/>
      <c r="C31" s="144"/>
      <c r="D31" s="145"/>
      <c r="E31" s="5"/>
      <c r="F31" s="5"/>
    </row>
    <row r="32" spans="1:7">
      <c r="A32" s="146"/>
      <c r="B32" s="5"/>
      <c r="C32" s="5"/>
      <c r="D32" s="5"/>
      <c r="E32" s="5"/>
      <c r="F32" s="5"/>
    </row>
    <row r="34" spans="3:3">
      <c r="C34" s="58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4803149606299213" right="0.47244094488188981" top="0.98425196850393704" bottom="0.98425196850393704" header="0" footer="0"/>
  <pageSetup scale="90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I57"/>
  <sheetViews>
    <sheetView topLeftCell="A34" zoomScale="70" zoomScaleNormal="70" workbookViewId="0">
      <selection activeCell="A57" sqref="A57"/>
    </sheetView>
  </sheetViews>
  <sheetFormatPr baseColWidth="10" defaultRowHeight="15"/>
  <cols>
    <col min="1" max="1" width="45.85546875" customWidth="1"/>
    <col min="2" max="2" width="15.140625" bestFit="1" customWidth="1"/>
    <col min="3" max="3" width="12.5703125" bestFit="1" customWidth="1"/>
    <col min="4" max="7" width="15.140625" bestFit="1" customWidth="1"/>
    <col min="9" max="9" width="12.5703125" bestFit="1" customWidth="1"/>
    <col min="257" max="257" width="60.85546875" customWidth="1"/>
    <col min="258" max="263" width="19.7109375" customWidth="1"/>
    <col min="513" max="513" width="60.85546875" customWidth="1"/>
    <col min="514" max="519" width="19.7109375" customWidth="1"/>
    <col min="769" max="769" width="60.85546875" customWidth="1"/>
    <col min="770" max="775" width="19.7109375" customWidth="1"/>
    <col min="1025" max="1025" width="60.85546875" customWidth="1"/>
    <col min="1026" max="1031" width="19.7109375" customWidth="1"/>
    <col min="1281" max="1281" width="60.85546875" customWidth="1"/>
    <col min="1282" max="1287" width="19.7109375" customWidth="1"/>
    <col min="1537" max="1537" width="60.85546875" customWidth="1"/>
    <col min="1538" max="1543" width="19.7109375" customWidth="1"/>
    <col min="1793" max="1793" width="60.85546875" customWidth="1"/>
    <col min="1794" max="1799" width="19.7109375" customWidth="1"/>
    <col min="2049" max="2049" width="60.85546875" customWidth="1"/>
    <col min="2050" max="2055" width="19.7109375" customWidth="1"/>
    <col min="2305" max="2305" width="60.85546875" customWidth="1"/>
    <col min="2306" max="2311" width="19.7109375" customWidth="1"/>
    <col min="2561" max="2561" width="60.85546875" customWidth="1"/>
    <col min="2562" max="2567" width="19.7109375" customWidth="1"/>
    <col min="2817" max="2817" width="60.85546875" customWidth="1"/>
    <col min="2818" max="2823" width="19.7109375" customWidth="1"/>
    <col min="3073" max="3073" width="60.85546875" customWidth="1"/>
    <col min="3074" max="3079" width="19.7109375" customWidth="1"/>
    <col min="3329" max="3329" width="60.85546875" customWidth="1"/>
    <col min="3330" max="3335" width="19.7109375" customWidth="1"/>
    <col min="3585" max="3585" width="60.85546875" customWidth="1"/>
    <col min="3586" max="3591" width="19.7109375" customWidth="1"/>
    <col min="3841" max="3841" width="60.85546875" customWidth="1"/>
    <col min="3842" max="3847" width="19.7109375" customWidth="1"/>
    <col min="4097" max="4097" width="60.85546875" customWidth="1"/>
    <col min="4098" max="4103" width="19.7109375" customWidth="1"/>
    <col min="4353" max="4353" width="60.85546875" customWidth="1"/>
    <col min="4354" max="4359" width="19.7109375" customWidth="1"/>
    <col min="4609" max="4609" width="60.85546875" customWidth="1"/>
    <col min="4610" max="4615" width="19.7109375" customWidth="1"/>
    <col min="4865" max="4865" width="60.85546875" customWidth="1"/>
    <col min="4866" max="4871" width="19.7109375" customWidth="1"/>
    <col min="5121" max="5121" width="60.85546875" customWidth="1"/>
    <col min="5122" max="5127" width="19.7109375" customWidth="1"/>
    <col min="5377" max="5377" width="60.85546875" customWidth="1"/>
    <col min="5378" max="5383" width="19.7109375" customWidth="1"/>
    <col min="5633" max="5633" width="60.85546875" customWidth="1"/>
    <col min="5634" max="5639" width="19.7109375" customWidth="1"/>
    <col min="5889" max="5889" width="60.85546875" customWidth="1"/>
    <col min="5890" max="5895" width="19.7109375" customWidth="1"/>
    <col min="6145" max="6145" width="60.85546875" customWidth="1"/>
    <col min="6146" max="6151" width="19.7109375" customWidth="1"/>
    <col min="6401" max="6401" width="60.85546875" customWidth="1"/>
    <col min="6402" max="6407" width="19.7109375" customWidth="1"/>
    <col min="6657" max="6657" width="60.85546875" customWidth="1"/>
    <col min="6658" max="6663" width="19.7109375" customWidth="1"/>
    <col min="6913" max="6913" width="60.85546875" customWidth="1"/>
    <col min="6914" max="6919" width="19.7109375" customWidth="1"/>
    <col min="7169" max="7169" width="60.85546875" customWidth="1"/>
    <col min="7170" max="7175" width="19.7109375" customWidth="1"/>
    <col min="7425" max="7425" width="60.85546875" customWidth="1"/>
    <col min="7426" max="7431" width="19.7109375" customWidth="1"/>
    <col min="7681" max="7681" width="60.85546875" customWidth="1"/>
    <col min="7682" max="7687" width="19.7109375" customWidth="1"/>
    <col min="7937" max="7937" width="60.85546875" customWidth="1"/>
    <col min="7938" max="7943" width="19.7109375" customWidth="1"/>
    <col min="8193" max="8193" width="60.85546875" customWidth="1"/>
    <col min="8194" max="8199" width="19.7109375" customWidth="1"/>
    <col min="8449" max="8449" width="60.85546875" customWidth="1"/>
    <col min="8450" max="8455" width="19.7109375" customWidth="1"/>
    <col min="8705" max="8705" width="60.85546875" customWidth="1"/>
    <col min="8706" max="8711" width="19.7109375" customWidth="1"/>
    <col min="8961" max="8961" width="60.85546875" customWidth="1"/>
    <col min="8962" max="8967" width="19.7109375" customWidth="1"/>
    <col min="9217" max="9217" width="60.85546875" customWidth="1"/>
    <col min="9218" max="9223" width="19.7109375" customWidth="1"/>
    <col min="9473" max="9473" width="60.85546875" customWidth="1"/>
    <col min="9474" max="9479" width="19.7109375" customWidth="1"/>
    <col min="9729" max="9729" width="60.85546875" customWidth="1"/>
    <col min="9730" max="9735" width="19.7109375" customWidth="1"/>
    <col min="9985" max="9985" width="60.85546875" customWidth="1"/>
    <col min="9986" max="9991" width="19.7109375" customWidth="1"/>
    <col min="10241" max="10241" width="60.85546875" customWidth="1"/>
    <col min="10242" max="10247" width="19.7109375" customWidth="1"/>
    <col min="10497" max="10497" width="60.85546875" customWidth="1"/>
    <col min="10498" max="10503" width="19.7109375" customWidth="1"/>
    <col min="10753" max="10753" width="60.85546875" customWidth="1"/>
    <col min="10754" max="10759" width="19.7109375" customWidth="1"/>
    <col min="11009" max="11009" width="60.85546875" customWidth="1"/>
    <col min="11010" max="11015" width="19.7109375" customWidth="1"/>
    <col min="11265" max="11265" width="60.85546875" customWidth="1"/>
    <col min="11266" max="11271" width="19.7109375" customWidth="1"/>
    <col min="11521" max="11521" width="60.85546875" customWidth="1"/>
    <col min="11522" max="11527" width="19.7109375" customWidth="1"/>
    <col min="11777" max="11777" width="60.85546875" customWidth="1"/>
    <col min="11778" max="11783" width="19.7109375" customWidth="1"/>
    <col min="12033" max="12033" width="60.85546875" customWidth="1"/>
    <col min="12034" max="12039" width="19.7109375" customWidth="1"/>
    <col min="12289" max="12289" width="60.85546875" customWidth="1"/>
    <col min="12290" max="12295" width="19.7109375" customWidth="1"/>
    <col min="12545" max="12545" width="60.85546875" customWidth="1"/>
    <col min="12546" max="12551" width="19.7109375" customWidth="1"/>
    <col min="12801" max="12801" width="60.85546875" customWidth="1"/>
    <col min="12802" max="12807" width="19.7109375" customWidth="1"/>
    <col min="13057" max="13057" width="60.85546875" customWidth="1"/>
    <col min="13058" max="13063" width="19.7109375" customWidth="1"/>
    <col min="13313" max="13313" width="60.85546875" customWidth="1"/>
    <col min="13314" max="13319" width="19.7109375" customWidth="1"/>
    <col min="13569" max="13569" width="60.85546875" customWidth="1"/>
    <col min="13570" max="13575" width="19.7109375" customWidth="1"/>
    <col min="13825" max="13825" width="60.85546875" customWidth="1"/>
    <col min="13826" max="13831" width="19.7109375" customWidth="1"/>
    <col min="14081" max="14081" width="60.85546875" customWidth="1"/>
    <col min="14082" max="14087" width="19.7109375" customWidth="1"/>
    <col min="14337" max="14337" width="60.85546875" customWidth="1"/>
    <col min="14338" max="14343" width="19.7109375" customWidth="1"/>
    <col min="14593" max="14593" width="60.85546875" customWidth="1"/>
    <col min="14594" max="14599" width="19.7109375" customWidth="1"/>
    <col min="14849" max="14849" width="60.85546875" customWidth="1"/>
    <col min="14850" max="14855" width="19.7109375" customWidth="1"/>
    <col min="15105" max="15105" width="60.85546875" customWidth="1"/>
    <col min="15106" max="15111" width="19.7109375" customWidth="1"/>
    <col min="15361" max="15361" width="60.85546875" customWidth="1"/>
    <col min="15362" max="15367" width="19.7109375" customWidth="1"/>
    <col min="15617" max="15617" width="60.85546875" customWidth="1"/>
    <col min="15618" max="15623" width="19.7109375" customWidth="1"/>
    <col min="15873" max="15873" width="60.85546875" customWidth="1"/>
    <col min="15874" max="15879" width="19.7109375" customWidth="1"/>
    <col min="16129" max="16129" width="60.85546875" customWidth="1"/>
    <col min="16130" max="16135" width="19.7109375" customWidth="1"/>
  </cols>
  <sheetData>
    <row r="1" spans="1:8" s="1116" customFormat="1" ht="17.25" customHeight="1"/>
    <row r="2" spans="1:8" s="1116" customFormat="1" ht="18.75" customHeight="1">
      <c r="A2" s="1117" t="s">
        <v>234</v>
      </c>
      <c r="B2" s="1117"/>
      <c r="C2" s="1117"/>
      <c r="D2" s="1117"/>
      <c r="E2" s="1117"/>
      <c r="F2" s="1117"/>
      <c r="G2" s="1117"/>
      <c r="H2" s="1118"/>
    </row>
    <row r="3" spans="1:8" s="1116" customFormat="1" ht="13.5" customHeight="1">
      <c r="A3" s="1119" t="s">
        <v>670</v>
      </c>
      <c r="B3" s="1119"/>
      <c r="C3" s="1119"/>
      <c r="D3" s="1119"/>
      <c r="E3" s="1119"/>
      <c r="F3" s="1119"/>
      <c r="G3" s="1119"/>
      <c r="H3" s="1120"/>
    </row>
    <row r="4" spans="1:8" s="1116" customFormat="1" ht="15" customHeight="1">
      <c r="A4" s="1121" t="s">
        <v>1</v>
      </c>
      <c r="B4" s="1121"/>
      <c r="C4" s="1121"/>
      <c r="D4" s="1121"/>
      <c r="E4" s="1121"/>
      <c r="F4" s="1121"/>
      <c r="G4" s="1121"/>
      <c r="H4" s="1120"/>
    </row>
    <row r="5" spans="1:8" s="1116" customFormat="1" ht="24.75" customHeight="1">
      <c r="A5" s="1122"/>
      <c r="B5" s="1122"/>
      <c r="C5" s="1122"/>
      <c r="D5" s="1122"/>
      <c r="E5" s="1122"/>
      <c r="F5" s="1122"/>
      <c r="G5" s="1122"/>
      <c r="H5" s="1120"/>
    </row>
    <row r="6" spans="1:8" s="1116" customFormat="1" ht="18" customHeight="1">
      <c r="A6" s="1123" t="s">
        <v>671</v>
      </c>
      <c r="B6" s="1123"/>
      <c r="C6" s="1123"/>
      <c r="D6" s="1123"/>
      <c r="E6" s="1123"/>
      <c r="F6" s="1123"/>
      <c r="G6" s="1123"/>
      <c r="H6" s="1124"/>
    </row>
    <row r="7" spans="1:8" ht="14.25" customHeight="1">
      <c r="A7" s="1125" t="s">
        <v>672</v>
      </c>
      <c r="B7" s="1126" t="s">
        <v>673</v>
      </c>
      <c r="C7" s="1127"/>
      <c r="D7" s="1127"/>
      <c r="E7" s="1127"/>
      <c r="F7" s="1127"/>
      <c r="G7" s="1128"/>
    </row>
    <row r="8" spans="1:8" ht="30.75" customHeight="1">
      <c r="A8" s="1129"/>
      <c r="B8" s="1130" t="s">
        <v>674</v>
      </c>
      <c r="C8" s="1130" t="s">
        <v>675</v>
      </c>
      <c r="D8" s="1130" t="s">
        <v>676</v>
      </c>
      <c r="E8" s="1130" t="s">
        <v>609</v>
      </c>
      <c r="F8" s="1130" t="s">
        <v>677</v>
      </c>
      <c r="G8" s="1130" t="s">
        <v>678</v>
      </c>
    </row>
    <row r="9" spans="1:8">
      <c r="A9" s="1131"/>
      <c r="B9" s="1132" t="s">
        <v>679</v>
      </c>
      <c r="C9" s="1132" t="s">
        <v>680</v>
      </c>
      <c r="D9" s="1132" t="s">
        <v>681</v>
      </c>
      <c r="E9" s="1132" t="s">
        <v>682</v>
      </c>
      <c r="F9" s="1132" t="s">
        <v>683</v>
      </c>
      <c r="G9" s="1132" t="s">
        <v>684</v>
      </c>
    </row>
    <row r="10" spans="1:8" ht="9.75" customHeight="1">
      <c r="A10" s="1133"/>
      <c r="B10" s="1133"/>
      <c r="C10" s="1133"/>
      <c r="D10" s="1133"/>
      <c r="E10" s="1133"/>
      <c r="F10" s="1133"/>
      <c r="G10" s="1133"/>
    </row>
    <row r="11" spans="1:8">
      <c r="A11" s="1134" t="s">
        <v>16</v>
      </c>
      <c r="B11" s="1135">
        <v>305747459</v>
      </c>
      <c r="C11" s="1135">
        <v>0</v>
      </c>
      <c r="D11" s="1135">
        <f>B11+C11</f>
        <v>305747459</v>
      </c>
      <c r="E11" s="1135">
        <v>444413594</v>
      </c>
      <c r="F11" s="1135">
        <v>444413594</v>
      </c>
      <c r="G11" s="1136">
        <f>F11-B11</f>
        <v>138666135</v>
      </c>
    </row>
    <row r="12" spans="1:8">
      <c r="A12" s="1134" t="s">
        <v>685</v>
      </c>
      <c r="B12" s="1135">
        <v>0</v>
      </c>
      <c r="C12" s="1135">
        <v>0</v>
      </c>
      <c r="D12" s="1135">
        <f>B12+C12</f>
        <v>0</v>
      </c>
      <c r="E12" s="1135">
        <v>0</v>
      </c>
      <c r="F12" s="1135">
        <v>0</v>
      </c>
      <c r="G12" s="1136">
        <f>F12-B12</f>
        <v>0</v>
      </c>
    </row>
    <row r="13" spans="1:8">
      <c r="A13" s="1134" t="s">
        <v>17</v>
      </c>
      <c r="B13" s="1135">
        <v>0</v>
      </c>
      <c r="C13" s="1135">
        <v>0</v>
      </c>
      <c r="D13" s="1135">
        <f t="shared" ref="D13:D26" si="0">B13+C13</f>
        <v>0</v>
      </c>
      <c r="E13" s="1135">
        <v>0</v>
      </c>
      <c r="F13" s="1135">
        <v>0</v>
      </c>
      <c r="G13" s="1136">
        <f t="shared" ref="G13:G22" si="1">F13-B13</f>
        <v>0</v>
      </c>
    </row>
    <row r="14" spans="1:8">
      <c r="A14" s="1134" t="s">
        <v>19</v>
      </c>
      <c r="B14" s="1137">
        <v>387542911</v>
      </c>
      <c r="C14" s="1135">
        <v>0</v>
      </c>
      <c r="D14" s="1135">
        <f t="shared" si="0"/>
        <v>387542911</v>
      </c>
      <c r="E14" s="1135">
        <v>481243840</v>
      </c>
      <c r="F14" s="1137">
        <v>481243840</v>
      </c>
      <c r="G14" s="1136">
        <f t="shared" si="1"/>
        <v>93700929</v>
      </c>
    </row>
    <row r="15" spans="1:8">
      <c r="A15" s="1134" t="s">
        <v>69</v>
      </c>
      <c r="B15" s="1137">
        <f>SUM(B16:B17)</f>
        <v>6317896</v>
      </c>
      <c r="C15" s="1135">
        <v>0</v>
      </c>
      <c r="D15" s="1135">
        <f t="shared" si="0"/>
        <v>6317896</v>
      </c>
      <c r="E15" s="1137">
        <f>SUM(E16:E17)</f>
        <v>5739321</v>
      </c>
      <c r="F15" s="1137">
        <f>SUM(F16:F17)</f>
        <v>5739321</v>
      </c>
      <c r="G15" s="1136">
        <f>F15-B15</f>
        <v>-578575</v>
      </c>
    </row>
    <row r="16" spans="1:8">
      <c r="A16" s="1138" t="s">
        <v>686</v>
      </c>
      <c r="B16" s="1137">
        <v>6317896</v>
      </c>
      <c r="C16" s="1135">
        <v>0</v>
      </c>
      <c r="D16" s="1135">
        <f t="shared" si="0"/>
        <v>6317896</v>
      </c>
      <c r="E16" s="1135">
        <v>5739321</v>
      </c>
      <c r="F16" s="1137">
        <v>5739321</v>
      </c>
      <c r="G16" s="1136">
        <f t="shared" si="1"/>
        <v>-578575</v>
      </c>
    </row>
    <row r="17" spans="1:9">
      <c r="A17" s="1138" t="s">
        <v>687</v>
      </c>
      <c r="B17" s="1137">
        <v>0</v>
      </c>
      <c r="C17" s="1135">
        <v>0</v>
      </c>
      <c r="D17" s="1135">
        <f t="shared" si="0"/>
        <v>0</v>
      </c>
      <c r="E17" s="1135">
        <v>0</v>
      </c>
      <c r="F17" s="1137">
        <v>0</v>
      </c>
      <c r="G17" s="1136">
        <f t="shared" si="1"/>
        <v>0</v>
      </c>
    </row>
    <row r="18" spans="1:9">
      <c r="A18" s="1134" t="s">
        <v>70</v>
      </c>
      <c r="B18" s="1137">
        <f>SUM(B19:B20)</f>
        <v>186715903</v>
      </c>
      <c r="C18" s="1135">
        <v>0</v>
      </c>
      <c r="D18" s="1135">
        <f t="shared" si="0"/>
        <v>186715903</v>
      </c>
      <c r="E18" s="1137">
        <f>SUM(E19:E20)</f>
        <v>392434321</v>
      </c>
      <c r="F18" s="1137">
        <f>SUM(F19:F20)</f>
        <v>392434321</v>
      </c>
      <c r="G18" s="1136">
        <f t="shared" si="1"/>
        <v>205718418</v>
      </c>
    </row>
    <row r="19" spans="1:9">
      <c r="A19" s="1138" t="s">
        <v>686</v>
      </c>
      <c r="B19" s="1137">
        <v>186715903</v>
      </c>
      <c r="C19" s="1135">
        <v>0</v>
      </c>
      <c r="D19" s="1135">
        <f t="shared" si="0"/>
        <v>186715903</v>
      </c>
      <c r="E19" s="1135">
        <v>392434321</v>
      </c>
      <c r="F19" s="1135">
        <v>392434321</v>
      </c>
      <c r="G19" s="1136">
        <f t="shared" si="1"/>
        <v>205718418</v>
      </c>
    </row>
    <row r="20" spans="1:9">
      <c r="A20" s="1138" t="s">
        <v>687</v>
      </c>
      <c r="B20" s="1137">
        <v>0</v>
      </c>
      <c r="C20" s="1135">
        <v>0</v>
      </c>
      <c r="D20" s="1135">
        <f t="shared" si="0"/>
        <v>0</v>
      </c>
      <c r="E20" s="1135">
        <v>0</v>
      </c>
      <c r="F20" s="1137">
        <v>0</v>
      </c>
      <c r="G20" s="1136">
        <f t="shared" si="1"/>
        <v>0</v>
      </c>
    </row>
    <row r="21" spans="1:9" s="1139" customFormat="1">
      <c r="A21" s="1134" t="s">
        <v>688</v>
      </c>
      <c r="B21" s="1137">
        <v>0</v>
      </c>
      <c r="C21" s="1135">
        <v>0</v>
      </c>
      <c r="D21" s="1135">
        <f t="shared" si="0"/>
        <v>0</v>
      </c>
      <c r="E21" s="1135">
        <v>0</v>
      </c>
      <c r="F21" s="1137">
        <v>0</v>
      </c>
      <c r="G21" s="1136">
        <f t="shared" si="1"/>
        <v>0</v>
      </c>
    </row>
    <row r="22" spans="1:9" s="1139" customFormat="1" ht="38.25">
      <c r="A22" s="1134" t="s">
        <v>689</v>
      </c>
      <c r="B22" s="1137">
        <v>659871</v>
      </c>
      <c r="C22" s="1135">
        <v>0</v>
      </c>
      <c r="D22" s="1135">
        <f t="shared" si="0"/>
        <v>659871</v>
      </c>
      <c r="E22" s="1135">
        <v>592629</v>
      </c>
      <c r="F22" s="1137">
        <v>592629</v>
      </c>
      <c r="G22" s="1136">
        <f t="shared" si="1"/>
        <v>-67242</v>
      </c>
    </row>
    <row r="23" spans="1:9">
      <c r="A23" s="1134" t="s">
        <v>26</v>
      </c>
      <c r="B23" s="1137">
        <v>14147129028</v>
      </c>
      <c r="C23" s="1135">
        <v>0</v>
      </c>
      <c r="D23" s="1135">
        <f t="shared" si="0"/>
        <v>14147129028</v>
      </c>
      <c r="E23" s="1135">
        <v>11507822880</v>
      </c>
      <c r="F23" s="1135">
        <v>11507822880</v>
      </c>
      <c r="G23" s="1136">
        <f>F23-B23</f>
        <v>-2639306148</v>
      </c>
    </row>
    <row r="24" spans="1:9">
      <c r="A24" s="1134" t="s">
        <v>31</v>
      </c>
      <c r="B24" s="1137">
        <v>459835973</v>
      </c>
      <c r="C24" s="1135">
        <v>0</v>
      </c>
      <c r="D24" s="1135">
        <f t="shared" si="0"/>
        <v>459835973</v>
      </c>
      <c r="E24" s="1135">
        <v>475014758</v>
      </c>
      <c r="F24" s="1137">
        <v>475014758</v>
      </c>
      <c r="G24" s="1136">
        <f>F24-B24</f>
        <v>15178785</v>
      </c>
    </row>
    <row r="25" spans="1:9">
      <c r="A25" s="1134" t="s">
        <v>174</v>
      </c>
      <c r="B25" s="1137">
        <v>0</v>
      </c>
      <c r="C25" s="1135">
        <v>0</v>
      </c>
      <c r="D25" s="1135">
        <f t="shared" si="0"/>
        <v>0</v>
      </c>
      <c r="E25" s="1135">
        <v>1010639164</v>
      </c>
      <c r="F25" s="1135">
        <v>1010639164</v>
      </c>
      <c r="G25" s="1136">
        <f>F25-B25</f>
        <v>1010639164</v>
      </c>
    </row>
    <row r="26" spans="1:9">
      <c r="A26" s="1134" t="s">
        <v>690</v>
      </c>
      <c r="B26" s="1137">
        <v>0</v>
      </c>
      <c r="C26" s="1135"/>
      <c r="D26" s="1135">
        <f t="shared" si="0"/>
        <v>0</v>
      </c>
      <c r="E26" s="1135">
        <v>0</v>
      </c>
      <c r="F26" s="1137">
        <v>0</v>
      </c>
      <c r="G26" s="1136">
        <f>F26-B26</f>
        <v>0</v>
      </c>
    </row>
    <row r="27" spans="1:9">
      <c r="A27" s="1140" t="s">
        <v>14</v>
      </c>
      <c r="B27" s="1141">
        <f>B11+B12+B13+B14+B15+B18+B21+B22+B23+B24+B25+B26</f>
        <v>15493949041</v>
      </c>
      <c r="C27" s="1141">
        <f t="shared" ref="C27:E27" si="2">C11+C12+C13+C14+C15+C18+C21+C22+C23+C24+C25+C26</f>
        <v>0</v>
      </c>
      <c r="D27" s="1141">
        <f t="shared" si="2"/>
        <v>15493949041</v>
      </c>
      <c r="E27" s="1141">
        <f t="shared" si="2"/>
        <v>14317900507</v>
      </c>
      <c r="F27" s="1141">
        <f>F11+F12+F13+F14+F15+F18+F21+F22+F23+F24+F25+F26</f>
        <v>14317900507</v>
      </c>
      <c r="G27" s="1142">
        <f>G11+G12+G13+G14+G15+G18+G21+G22+G23+G24+G25+G26</f>
        <v>-1176048534</v>
      </c>
    </row>
    <row r="28" spans="1:9" ht="22.5" customHeight="1">
      <c r="E28" s="1143" t="s">
        <v>691</v>
      </c>
      <c r="F28" s="1144"/>
      <c r="G28" s="1145"/>
      <c r="I28" s="1146"/>
    </row>
    <row r="29" spans="1:9" ht="12.75" customHeight="1"/>
    <row r="30" spans="1:9" ht="21" customHeight="1">
      <c r="A30" s="1125" t="s">
        <v>692</v>
      </c>
      <c r="B30" s="1147" t="s">
        <v>673</v>
      </c>
      <c r="C30" s="1148"/>
      <c r="D30" s="1148"/>
      <c r="E30" s="1148"/>
      <c r="F30" s="1148"/>
      <c r="G30" s="1149"/>
    </row>
    <row r="31" spans="1:9" ht="34.5" customHeight="1">
      <c r="A31" s="1129"/>
      <c r="B31" s="1130" t="s">
        <v>674</v>
      </c>
      <c r="C31" s="1130" t="s">
        <v>675</v>
      </c>
      <c r="D31" s="1130" t="s">
        <v>676</v>
      </c>
      <c r="E31" s="1130" t="s">
        <v>609</v>
      </c>
      <c r="F31" s="1130" t="s">
        <v>677</v>
      </c>
      <c r="G31" s="1130" t="s">
        <v>678</v>
      </c>
    </row>
    <row r="32" spans="1:9">
      <c r="A32" s="1131"/>
      <c r="B32" s="1132" t="s">
        <v>679</v>
      </c>
      <c r="C32" s="1132" t="s">
        <v>680</v>
      </c>
      <c r="D32" s="1132" t="s">
        <v>681</v>
      </c>
      <c r="E32" s="1132" t="s">
        <v>682</v>
      </c>
      <c r="F32" s="1132" t="s">
        <v>683</v>
      </c>
      <c r="G32" s="1132" t="s">
        <v>684</v>
      </c>
    </row>
    <row r="33" spans="1:7" ht="9.75" customHeight="1">
      <c r="A33" s="1133"/>
      <c r="B33" s="1133"/>
      <c r="C33" s="1133"/>
      <c r="D33" s="1133"/>
      <c r="E33" s="1133"/>
      <c r="F33" s="1133"/>
      <c r="G33" s="1133"/>
    </row>
    <row r="34" spans="1:7">
      <c r="A34" s="1150" t="s">
        <v>693</v>
      </c>
      <c r="B34" s="1151">
        <f>B35+B36+B37+B38+B41+B44+B45+B46+B47</f>
        <v>15493949041</v>
      </c>
      <c r="C34" s="1151">
        <f t="shared" ref="C34:G34" si="3">C35+C36+C37+C38+C41+C44+C45+C46+C47</f>
        <v>0</v>
      </c>
      <c r="D34" s="1151">
        <f t="shared" si="3"/>
        <v>15493949041</v>
      </c>
      <c r="E34" s="1151">
        <f t="shared" si="3"/>
        <v>14317900507</v>
      </c>
      <c r="F34" s="1151">
        <f t="shared" si="3"/>
        <v>14317900507</v>
      </c>
      <c r="G34" s="1151">
        <f t="shared" si="3"/>
        <v>-1176048534</v>
      </c>
    </row>
    <row r="35" spans="1:7">
      <c r="A35" s="1138" t="s">
        <v>16</v>
      </c>
      <c r="B35" s="1137">
        <f>B11</f>
        <v>305747459</v>
      </c>
      <c r="C35" s="1135">
        <v>0</v>
      </c>
      <c r="D35" s="1135">
        <f>B35+C35</f>
        <v>305747459</v>
      </c>
      <c r="E35" s="1135">
        <f>E11</f>
        <v>444413594</v>
      </c>
      <c r="F35" s="1137">
        <f>F11</f>
        <v>444413594</v>
      </c>
      <c r="G35" s="1136">
        <f>F35-B35</f>
        <v>138666135</v>
      </c>
    </row>
    <row r="36" spans="1:7">
      <c r="A36" s="1138" t="s">
        <v>17</v>
      </c>
      <c r="B36" s="1137">
        <v>0</v>
      </c>
      <c r="C36" s="1135">
        <v>0</v>
      </c>
      <c r="D36" s="1135">
        <f t="shared" ref="D36:D37" si="4">B36+C36</f>
        <v>0</v>
      </c>
      <c r="E36" s="1135">
        <v>0</v>
      </c>
      <c r="F36" s="1137">
        <f>F13</f>
        <v>0</v>
      </c>
      <c r="G36" s="1136">
        <f t="shared" ref="G36:G53" si="5">F36-B36</f>
        <v>0</v>
      </c>
    </row>
    <row r="37" spans="1:7">
      <c r="A37" s="1138" t="s">
        <v>19</v>
      </c>
      <c r="B37" s="1137">
        <f>B14</f>
        <v>387542911</v>
      </c>
      <c r="C37" s="1135">
        <v>0</v>
      </c>
      <c r="D37" s="1135">
        <f t="shared" si="4"/>
        <v>387542911</v>
      </c>
      <c r="E37" s="1137">
        <f>E14</f>
        <v>481243840</v>
      </c>
      <c r="F37" s="1137">
        <f>F14</f>
        <v>481243840</v>
      </c>
      <c r="G37" s="1136">
        <f t="shared" si="5"/>
        <v>93700929</v>
      </c>
    </row>
    <row r="38" spans="1:7">
      <c r="A38" s="1138" t="s">
        <v>69</v>
      </c>
      <c r="B38" s="1137">
        <f>SUM(B39:B40)</f>
        <v>6317896</v>
      </c>
      <c r="C38" s="1137">
        <f t="shared" ref="C38:G38" si="6">SUM(C39:C40)</f>
        <v>0</v>
      </c>
      <c r="D38" s="1137">
        <f t="shared" si="6"/>
        <v>6317896</v>
      </c>
      <c r="E38" s="1137">
        <f t="shared" si="6"/>
        <v>5739321</v>
      </c>
      <c r="F38" s="1137">
        <f t="shared" si="6"/>
        <v>5739321</v>
      </c>
      <c r="G38" s="1137">
        <f t="shared" si="6"/>
        <v>-578575</v>
      </c>
    </row>
    <row r="39" spans="1:7">
      <c r="A39" s="1152" t="s">
        <v>686</v>
      </c>
      <c r="B39" s="1137">
        <f>B16</f>
        <v>6317896</v>
      </c>
      <c r="C39" s="1135">
        <v>0</v>
      </c>
      <c r="D39" s="1135">
        <f>B39+C39</f>
        <v>6317896</v>
      </c>
      <c r="E39" s="1137">
        <f>E16</f>
        <v>5739321</v>
      </c>
      <c r="F39" s="1137">
        <f>F16</f>
        <v>5739321</v>
      </c>
      <c r="G39" s="1136">
        <f t="shared" si="5"/>
        <v>-578575</v>
      </c>
    </row>
    <row r="40" spans="1:7">
      <c r="A40" s="1152" t="s">
        <v>687</v>
      </c>
      <c r="B40" s="1137">
        <v>0</v>
      </c>
      <c r="C40" s="1135">
        <v>0</v>
      </c>
      <c r="D40" s="1135">
        <f>B40+C40</f>
        <v>0</v>
      </c>
      <c r="E40" s="1137">
        <f>E17</f>
        <v>0</v>
      </c>
      <c r="F40" s="1137">
        <f>F17</f>
        <v>0</v>
      </c>
      <c r="G40" s="1136">
        <f t="shared" si="5"/>
        <v>0</v>
      </c>
    </row>
    <row r="41" spans="1:7">
      <c r="A41" s="1138" t="s">
        <v>70</v>
      </c>
      <c r="B41" s="1137">
        <f>SUM(B42:B43)</f>
        <v>186715903</v>
      </c>
      <c r="C41" s="1137">
        <f t="shared" ref="C41:G41" si="7">SUM(C42:C43)</f>
        <v>0</v>
      </c>
      <c r="D41" s="1137">
        <f t="shared" si="7"/>
        <v>186715903</v>
      </c>
      <c r="E41" s="1137">
        <f t="shared" si="7"/>
        <v>392434321</v>
      </c>
      <c r="F41" s="1137">
        <f t="shared" si="7"/>
        <v>392434321</v>
      </c>
      <c r="G41" s="1137">
        <f t="shared" si="7"/>
        <v>205718418</v>
      </c>
    </row>
    <row r="42" spans="1:7">
      <c r="A42" s="1152" t="s">
        <v>686</v>
      </c>
      <c r="B42" s="1137">
        <f>B19</f>
        <v>186715903</v>
      </c>
      <c r="C42" s="1135">
        <v>0</v>
      </c>
      <c r="D42" s="1135">
        <f>B42+C42</f>
        <v>186715903</v>
      </c>
      <c r="E42" s="1137">
        <f>E19</f>
        <v>392434321</v>
      </c>
      <c r="F42" s="1137">
        <f>F19</f>
        <v>392434321</v>
      </c>
      <c r="G42" s="1136">
        <f t="shared" si="5"/>
        <v>205718418</v>
      </c>
    </row>
    <row r="43" spans="1:7">
      <c r="A43" s="1152" t="s">
        <v>687</v>
      </c>
      <c r="B43" s="1137">
        <v>0</v>
      </c>
      <c r="C43" s="1135">
        <v>0</v>
      </c>
      <c r="D43" s="1135">
        <f t="shared" ref="D43:D47" si="8">B43+C43</f>
        <v>0</v>
      </c>
      <c r="E43" s="1137">
        <v>0</v>
      </c>
      <c r="F43" s="1137">
        <v>0</v>
      </c>
      <c r="G43" s="1136">
        <f t="shared" si="5"/>
        <v>0</v>
      </c>
    </row>
    <row r="44" spans="1:7" ht="38.25">
      <c r="A44" s="1138" t="s">
        <v>689</v>
      </c>
      <c r="B44" s="1137">
        <f>B22</f>
        <v>659871</v>
      </c>
      <c r="C44" s="1135">
        <v>0</v>
      </c>
      <c r="D44" s="1135">
        <f t="shared" si="8"/>
        <v>659871</v>
      </c>
      <c r="E44" s="1137">
        <f t="shared" ref="E44:F47" si="9">E22</f>
        <v>592629</v>
      </c>
      <c r="F44" s="1137">
        <f t="shared" si="9"/>
        <v>592629</v>
      </c>
      <c r="G44" s="1136">
        <f t="shared" si="5"/>
        <v>-67242</v>
      </c>
    </row>
    <row r="45" spans="1:7">
      <c r="A45" s="1138" t="s">
        <v>26</v>
      </c>
      <c r="B45" s="1153">
        <f>B23</f>
        <v>14147129028</v>
      </c>
      <c r="C45" s="1135">
        <v>0</v>
      </c>
      <c r="D45" s="1135">
        <f>B45+C45</f>
        <v>14147129028</v>
      </c>
      <c r="E45" s="1137">
        <f t="shared" si="9"/>
        <v>11507822880</v>
      </c>
      <c r="F45" s="1137">
        <f t="shared" si="9"/>
        <v>11507822880</v>
      </c>
      <c r="G45" s="1136">
        <f t="shared" si="5"/>
        <v>-2639306148</v>
      </c>
    </row>
    <row r="46" spans="1:7" ht="25.5">
      <c r="A46" s="1138" t="s">
        <v>31</v>
      </c>
      <c r="B46" s="1137">
        <f>B24</f>
        <v>459835973</v>
      </c>
      <c r="C46" s="1135">
        <v>0</v>
      </c>
      <c r="D46" s="1135">
        <f t="shared" si="8"/>
        <v>459835973</v>
      </c>
      <c r="E46" s="1137">
        <f t="shared" si="9"/>
        <v>475014758</v>
      </c>
      <c r="F46" s="1137">
        <f t="shared" si="9"/>
        <v>475014758</v>
      </c>
      <c r="G46" s="1136">
        <f t="shared" si="5"/>
        <v>15178785</v>
      </c>
    </row>
    <row r="47" spans="1:7">
      <c r="A47" s="1138" t="s">
        <v>174</v>
      </c>
      <c r="B47" s="1137">
        <f>B25</f>
        <v>0</v>
      </c>
      <c r="C47" s="1135">
        <v>0</v>
      </c>
      <c r="D47" s="1135">
        <f t="shared" si="8"/>
        <v>0</v>
      </c>
      <c r="E47" s="1137">
        <f t="shared" si="9"/>
        <v>1010639164</v>
      </c>
      <c r="F47" s="1137">
        <f t="shared" si="9"/>
        <v>1010639164</v>
      </c>
      <c r="G47" s="1136">
        <f t="shared" si="5"/>
        <v>1010639164</v>
      </c>
    </row>
    <row r="48" spans="1:7">
      <c r="A48" s="1150" t="s">
        <v>694</v>
      </c>
      <c r="B48" s="1135">
        <f>SUM(B49:B51)</f>
        <v>0</v>
      </c>
      <c r="C48" s="1135">
        <f t="shared" ref="C48:G48" si="10">SUM(C49:C51)</f>
        <v>0</v>
      </c>
      <c r="D48" s="1135">
        <f t="shared" si="10"/>
        <v>0</v>
      </c>
      <c r="E48" s="1135">
        <v>0</v>
      </c>
      <c r="F48" s="1135">
        <f t="shared" si="10"/>
        <v>0</v>
      </c>
      <c r="G48" s="1135">
        <f t="shared" si="10"/>
        <v>0</v>
      </c>
    </row>
    <row r="49" spans="1:7">
      <c r="A49" s="1138" t="s">
        <v>685</v>
      </c>
      <c r="B49" s="1135">
        <v>0</v>
      </c>
      <c r="C49" s="1135">
        <v>0</v>
      </c>
      <c r="D49" s="1135">
        <f>B49+C49</f>
        <v>0</v>
      </c>
      <c r="E49" s="1135">
        <v>0</v>
      </c>
      <c r="F49" s="1135">
        <v>0</v>
      </c>
      <c r="G49" s="1136">
        <f t="shared" si="5"/>
        <v>0</v>
      </c>
    </row>
    <row r="50" spans="1:7">
      <c r="A50" s="1138" t="s">
        <v>695</v>
      </c>
      <c r="B50" s="1137">
        <v>0</v>
      </c>
      <c r="C50" s="1135">
        <v>0</v>
      </c>
      <c r="D50" s="1135">
        <f t="shared" ref="D50:D51" si="11">B50+C50</f>
        <v>0</v>
      </c>
      <c r="E50" s="1135">
        <v>0</v>
      </c>
      <c r="F50" s="1137">
        <v>0</v>
      </c>
      <c r="G50" s="1136">
        <f t="shared" si="5"/>
        <v>0</v>
      </c>
    </row>
    <row r="51" spans="1:7" ht="25.5">
      <c r="A51" s="1138" t="s">
        <v>31</v>
      </c>
      <c r="B51" s="1137">
        <v>0</v>
      </c>
      <c r="C51" s="1135">
        <v>0</v>
      </c>
      <c r="D51" s="1135">
        <f t="shared" si="11"/>
        <v>0</v>
      </c>
      <c r="E51" s="1135">
        <v>0</v>
      </c>
      <c r="F51" s="1137">
        <v>0</v>
      </c>
      <c r="G51" s="1136">
        <f t="shared" si="5"/>
        <v>0</v>
      </c>
    </row>
    <row r="52" spans="1:7">
      <c r="A52" s="1150" t="s">
        <v>696</v>
      </c>
      <c r="B52" s="1137">
        <f>B53</f>
        <v>0</v>
      </c>
      <c r="C52" s="1137">
        <f t="shared" ref="C52:G52" si="12">C53</f>
        <v>0</v>
      </c>
      <c r="D52" s="1137">
        <f t="shared" si="12"/>
        <v>0</v>
      </c>
      <c r="E52" s="1137">
        <v>0</v>
      </c>
      <c r="F52" s="1137">
        <f t="shared" si="12"/>
        <v>0</v>
      </c>
      <c r="G52" s="1137">
        <f t="shared" si="12"/>
        <v>0</v>
      </c>
    </row>
    <row r="53" spans="1:7">
      <c r="A53" s="1138" t="s">
        <v>696</v>
      </c>
      <c r="B53" s="1137">
        <v>0</v>
      </c>
      <c r="C53" s="1135">
        <v>0</v>
      </c>
      <c r="D53" s="1135">
        <f>B53+C53</f>
        <v>0</v>
      </c>
      <c r="E53" s="1135">
        <v>0</v>
      </c>
      <c r="F53" s="1137">
        <v>0</v>
      </c>
      <c r="G53" s="1136">
        <f t="shared" si="5"/>
        <v>0</v>
      </c>
    </row>
    <row r="54" spans="1:7" ht="17.25" customHeight="1">
      <c r="A54" s="1140" t="s">
        <v>14</v>
      </c>
      <c r="B54" s="1141">
        <f>B52+B48+B34</f>
        <v>15493949041</v>
      </c>
      <c r="C54" s="1141">
        <f t="shared" ref="C54:G54" si="13">C52+C48+C34</f>
        <v>0</v>
      </c>
      <c r="D54" s="1141">
        <f t="shared" si="13"/>
        <v>15493949041</v>
      </c>
      <c r="E54" s="1141">
        <f t="shared" si="13"/>
        <v>14317900507</v>
      </c>
      <c r="F54" s="1141">
        <f t="shared" si="13"/>
        <v>14317900507</v>
      </c>
      <c r="G54" s="1142">
        <f t="shared" si="13"/>
        <v>-1176048534</v>
      </c>
    </row>
    <row r="55" spans="1:7" ht="26.25" customHeight="1">
      <c r="E55" s="1154" t="s">
        <v>691</v>
      </c>
      <c r="F55" s="1155"/>
      <c r="G55" s="1145"/>
    </row>
    <row r="56" spans="1:7">
      <c r="E56" s="1156"/>
      <c r="F56" s="1156"/>
      <c r="G56" s="1157"/>
    </row>
    <row r="57" spans="1:7">
      <c r="A57" s="1158"/>
    </row>
  </sheetData>
  <mergeCells count="12">
    <mergeCell ref="G27:G28"/>
    <mergeCell ref="E28:F28"/>
    <mergeCell ref="A30:A32"/>
    <mergeCell ref="B30:G30"/>
    <mergeCell ref="G54:G55"/>
    <mergeCell ref="E55:F55"/>
    <mergeCell ref="A2:G2"/>
    <mergeCell ref="A3:G3"/>
    <mergeCell ref="A4:G4"/>
    <mergeCell ref="A6:G6"/>
    <mergeCell ref="A7:A9"/>
    <mergeCell ref="B7:G7"/>
  </mergeCells>
  <printOptions horizontalCentered="1"/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 tint="-0.249977111117893"/>
    <pageSetUpPr fitToPage="1"/>
  </sheetPr>
  <dimension ref="A1:K15"/>
  <sheetViews>
    <sheetView showGridLines="0" tabSelected="1" zoomScale="60" zoomScaleNormal="60" zoomScalePageLayoutView="85" workbookViewId="0"/>
  </sheetViews>
  <sheetFormatPr baseColWidth="10" defaultRowHeight="15"/>
  <cols>
    <col min="1" max="1" width="31.5703125" customWidth="1"/>
    <col min="2" max="2" width="16.5703125" customWidth="1"/>
    <col min="3" max="3" width="11.7109375" customWidth="1"/>
    <col min="4" max="4" width="13.5703125" customWidth="1"/>
    <col min="5" max="5" width="13.85546875" customWidth="1"/>
    <col min="6" max="6" width="13.28515625" customWidth="1"/>
    <col min="7" max="7" width="9.85546875" customWidth="1"/>
    <col min="8" max="8" width="14.28515625" customWidth="1"/>
    <col min="9" max="9" width="10.28515625" customWidth="1"/>
    <col min="10" max="10" width="11.5703125" customWidth="1"/>
  </cols>
  <sheetData>
    <row r="1" spans="1:11">
      <c r="H1" s="1159"/>
    </row>
    <row r="2" spans="1:11">
      <c r="H2" s="1160"/>
    </row>
    <row r="3" spans="1:11" ht="15.75">
      <c r="A3" s="1161" t="s">
        <v>697</v>
      </c>
      <c r="B3" s="1161"/>
      <c r="C3" s="1161"/>
      <c r="D3" s="1161"/>
      <c r="E3" s="1161"/>
      <c r="F3" s="1161"/>
      <c r="G3" s="1161"/>
      <c r="H3" s="1161"/>
      <c r="I3" s="1161"/>
      <c r="J3" s="1161"/>
    </row>
    <row r="4" spans="1:11" ht="15.75">
      <c r="A4" s="1161" t="s">
        <v>698</v>
      </c>
      <c r="B4" s="1161"/>
      <c r="C4" s="1161"/>
      <c r="D4" s="1161"/>
      <c r="E4" s="1161"/>
      <c r="F4" s="1161"/>
      <c r="G4" s="1161"/>
      <c r="H4" s="1161"/>
      <c r="I4" s="1161"/>
      <c r="J4" s="1161"/>
    </row>
    <row r="5" spans="1:11" ht="18" customHeight="1">
      <c r="A5" s="1162" t="s">
        <v>699</v>
      </c>
      <c r="B5" s="1162"/>
      <c r="C5" s="1162"/>
      <c r="D5" s="1162"/>
      <c r="E5" s="1162"/>
      <c r="F5" s="1162"/>
      <c r="G5" s="1162"/>
      <c r="H5" s="1162"/>
      <c r="I5" s="1162"/>
      <c r="J5" s="1162"/>
    </row>
    <row r="6" spans="1:11" ht="20.25" customHeight="1">
      <c r="A6" s="1163" t="s">
        <v>700</v>
      </c>
      <c r="B6" s="1163"/>
      <c r="C6" s="1163"/>
      <c r="D6" s="1163"/>
      <c r="E6" s="1163"/>
      <c r="F6" s="1163"/>
      <c r="G6" s="1163"/>
      <c r="H6" s="1163"/>
      <c r="I6" s="1163"/>
      <c r="J6" s="1163"/>
    </row>
    <row r="7" spans="1:11">
      <c r="A7" s="1159"/>
      <c r="B7" s="1159"/>
      <c r="C7" s="1159"/>
      <c r="D7" s="1159"/>
      <c r="E7" s="1159"/>
      <c r="F7" s="1159"/>
      <c r="G7" s="1159"/>
      <c r="H7" s="1159"/>
    </row>
    <row r="8" spans="1:11" ht="45" customHeight="1">
      <c r="A8" s="1164" t="s">
        <v>701</v>
      </c>
      <c r="B8" s="1164" t="s">
        <v>702</v>
      </c>
      <c r="C8" s="1165" t="s">
        <v>703</v>
      </c>
      <c r="D8" s="1165"/>
      <c r="E8" s="1165"/>
      <c r="F8" s="1165"/>
      <c r="G8" s="1164" t="s">
        <v>704</v>
      </c>
      <c r="H8" s="1164"/>
      <c r="I8" s="1165" t="s">
        <v>705</v>
      </c>
      <c r="J8" s="1165"/>
    </row>
    <row r="9" spans="1:11">
      <c r="A9" s="1166"/>
      <c r="B9" s="1166"/>
      <c r="C9" s="1165" t="s">
        <v>706</v>
      </c>
      <c r="D9" s="1165" t="s">
        <v>707</v>
      </c>
      <c r="E9" s="1165"/>
      <c r="F9" s="1165"/>
      <c r="G9" s="1165" t="s">
        <v>706</v>
      </c>
      <c r="H9" s="1164" t="s">
        <v>708</v>
      </c>
      <c r="I9" s="1165" t="s">
        <v>706</v>
      </c>
      <c r="J9" s="1164" t="s">
        <v>709</v>
      </c>
    </row>
    <row r="10" spans="1:11" s="1169" customFormat="1" ht="31.5" customHeight="1">
      <c r="A10" s="1166"/>
      <c r="B10" s="1166"/>
      <c r="C10" s="1165"/>
      <c r="D10" s="1167" t="s">
        <v>14</v>
      </c>
      <c r="E10" s="1168" t="s">
        <v>710</v>
      </c>
      <c r="F10" s="1167" t="s">
        <v>711</v>
      </c>
      <c r="G10" s="1165"/>
      <c r="H10" s="1164"/>
      <c r="I10" s="1165"/>
      <c r="J10" s="1164"/>
    </row>
    <row r="11" spans="1:11" s="1169" customFormat="1" ht="12.75" customHeight="1">
      <c r="A11" s="1170"/>
      <c r="B11" s="1170"/>
      <c r="C11" s="1171"/>
      <c r="D11" s="1171"/>
      <c r="E11" s="1172"/>
      <c r="F11" s="1171"/>
      <c r="G11" s="1171"/>
      <c r="H11" s="1172"/>
      <c r="I11" s="1171"/>
      <c r="J11" s="1172"/>
    </row>
    <row r="12" spans="1:11" s="1169" customFormat="1" ht="78" customHeight="1">
      <c r="A12" s="1173" t="s">
        <v>712</v>
      </c>
      <c r="B12" s="1174" t="s">
        <v>713</v>
      </c>
      <c r="C12" s="1175">
        <v>1950000</v>
      </c>
      <c r="D12" s="1176">
        <v>451608642</v>
      </c>
      <c r="E12" s="1176">
        <v>17386932.719999999</v>
      </c>
      <c r="F12" s="1176">
        <v>434221709.27999997</v>
      </c>
      <c r="G12" s="1175">
        <v>0</v>
      </c>
      <c r="H12" s="1177">
        <v>0</v>
      </c>
      <c r="I12" s="1175">
        <v>0</v>
      </c>
      <c r="J12" s="1176">
        <v>0</v>
      </c>
      <c r="K12" s="1178"/>
    </row>
    <row r="13" spans="1:11" s="1169" customFormat="1" ht="81" customHeight="1">
      <c r="A13" s="1173"/>
      <c r="B13" s="1174" t="s">
        <v>714</v>
      </c>
      <c r="C13" s="1175">
        <v>475000</v>
      </c>
      <c r="D13" s="1176">
        <v>65323585</v>
      </c>
      <c r="E13" s="1176">
        <v>2514958.02</v>
      </c>
      <c r="F13" s="1176">
        <v>62808626.979999997</v>
      </c>
      <c r="G13" s="1175">
        <v>0</v>
      </c>
      <c r="H13" s="1179">
        <v>0</v>
      </c>
      <c r="I13" s="1175">
        <v>0</v>
      </c>
      <c r="J13" s="1176">
        <v>0</v>
      </c>
    </row>
    <row r="14" spans="1:11" s="1169" customFormat="1" ht="141" customHeight="1">
      <c r="A14" s="1180" t="s">
        <v>715</v>
      </c>
      <c r="B14" s="1181" t="s">
        <v>716</v>
      </c>
      <c r="C14" s="1182">
        <v>25330</v>
      </c>
      <c r="D14" s="1183">
        <v>133067773</v>
      </c>
      <c r="E14" s="1183">
        <v>6417773</v>
      </c>
      <c r="F14" s="1183">
        <v>126650000</v>
      </c>
      <c r="G14" s="1182">
        <v>25330</v>
      </c>
      <c r="H14" s="1184">
        <v>0</v>
      </c>
      <c r="I14" s="1182">
        <v>25330</v>
      </c>
      <c r="J14" s="1183">
        <v>0</v>
      </c>
    </row>
    <row r="15" spans="1:11" s="1169" customFormat="1" ht="164.25" customHeight="1">
      <c r="A15" s="1185" t="s">
        <v>717</v>
      </c>
      <c r="B15" s="1186" t="s">
        <v>718</v>
      </c>
      <c r="C15" s="1187">
        <v>1000</v>
      </c>
      <c r="D15" s="1188">
        <v>35743150</v>
      </c>
      <c r="E15" s="1188">
        <v>2562146.67</v>
      </c>
      <c r="F15" s="1188">
        <v>20000000</v>
      </c>
      <c r="G15" s="1187">
        <v>529</v>
      </c>
      <c r="H15" s="1189">
        <v>5056500</v>
      </c>
      <c r="I15" s="1187">
        <v>529</v>
      </c>
      <c r="J15" s="1188">
        <v>5056500</v>
      </c>
    </row>
  </sheetData>
  <mergeCells count="16">
    <mergeCell ref="D9:F9"/>
    <mergeCell ref="G9:G10"/>
    <mergeCell ref="H9:H10"/>
    <mergeCell ref="I9:I10"/>
    <mergeCell ref="J9:J10"/>
    <mergeCell ref="A12:A13"/>
    <mergeCell ref="A3:J3"/>
    <mergeCell ref="A4:J4"/>
    <mergeCell ref="A5:J5"/>
    <mergeCell ref="A6:J6"/>
    <mergeCell ref="A8:A10"/>
    <mergeCell ref="B8:B10"/>
    <mergeCell ref="C8:F8"/>
    <mergeCell ref="G8:H8"/>
    <mergeCell ref="I8:J8"/>
    <mergeCell ref="C9:C10"/>
  </mergeCells>
  <printOptions horizontalCentered="1"/>
  <pageMargins left="0.94488188976377963" right="0.6692913385826772" top="0.62992125984251968" bottom="0.70866141732283472" header="0.31496062992125984" footer="0.31496062992125984"/>
  <pageSetup scale="59" orientation="portrait" horizontalDpi="120" verticalDpi="72" r:id="rId1"/>
  <headerFooter>
    <oddFooter xml:space="preserve">&amp;L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G29"/>
  <sheetViews>
    <sheetView showGridLines="0" zoomScale="80" zoomScaleNormal="80" workbookViewId="0">
      <selection activeCell="H2" sqref="H2"/>
    </sheetView>
  </sheetViews>
  <sheetFormatPr baseColWidth="10" defaultRowHeight="12.75"/>
  <cols>
    <col min="1" max="1" width="24.28515625" style="2" customWidth="1"/>
    <col min="2" max="2" width="14.85546875" style="2" bestFit="1" customWidth="1"/>
    <col min="3" max="3" width="15" style="2" bestFit="1" customWidth="1"/>
    <col min="4" max="4" width="11.28515625" style="2" customWidth="1"/>
    <col min="5" max="5" width="11.42578125" style="2"/>
    <col min="6" max="6" width="10.5703125" style="2" customWidth="1"/>
    <col min="7" max="7" width="9.28515625" style="2" customWidth="1"/>
    <col min="8" max="229" width="11.42578125" style="2"/>
    <col min="230" max="230" width="22.140625" style="2" customWidth="1"/>
    <col min="231" max="231" width="14" style="2" customWidth="1"/>
    <col min="232" max="232" width="11.42578125" style="2"/>
    <col min="233" max="233" width="11.28515625" style="2" customWidth="1"/>
    <col min="234" max="234" width="11.42578125" style="2"/>
    <col min="235" max="235" width="10.5703125" style="2" customWidth="1"/>
    <col min="236" max="236" width="9.28515625" style="2" customWidth="1"/>
    <col min="237" max="485" width="11.42578125" style="2"/>
    <col min="486" max="486" width="22.140625" style="2" customWidth="1"/>
    <col min="487" max="487" width="14" style="2" customWidth="1"/>
    <col min="488" max="488" width="11.42578125" style="2"/>
    <col min="489" max="489" width="11.28515625" style="2" customWidth="1"/>
    <col min="490" max="490" width="11.42578125" style="2"/>
    <col min="491" max="491" width="10.5703125" style="2" customWidth="1"/>
    <col min="492" max="492" width="9.28515625" style="2" customWidth="1"/>
    <col min="493" max="741" width="11.42578125" style="2"/>
    <col min="742" max="742" width="22.140625" style="2" customWidth="1"/>
    <col min="743" max="743" width="14" style="2" customWidth="1"/>
    <col min="744" max="744" width="11.42578125" style="2"/>
    <col min="745" max="745" width="11.28515625" style="2" customWidth="1"/>
    <col min="746" max="746" width="11.42578125" style="2"/>
    <col min="747" max="747" width="10.5703125" style="2" customWidth="1"/>
    <col min="748" max="748" width="9.28515625" style="2" customWidth="1"/>
    <col min="749" max="997" width="11.42578125" style="2"/>
    <col min="998" max="998" width="22.140625" style="2" customWidth="1"/>
    <col min="999" max="999" width="14" style="2" customWidth="1"/>
    <col min="1000" max="1000" width="11.42578125" style="2"/>
    <col min="1001" max="1001" width="11.28515625" style="2" customWidth="1"/>
    <col min="1002" max="1002" width="11.42578125" style="2"/>
    <col min="1003" max="1003" width="10.5703125" style="2" customWidth="1"/>
    <col min="1004" max="1004" width="9.28515625" style="2" customWidth="1"/>
    <col min="1005" max="1253" width="11.42578125" style="2"/>
    <col min="1254" max="1254" width="22.140625" style="2" customWidth="1"/>
    <col min="1255" max="1255" width="14" style="2" customWidth="1"/>
    <col min="1256" max="1256" width="11.42578125" style="2"/>
    <col min="1257" max="1257" width="11.28515625" style="2" customWidth="1"/>
    <col min="1258" max="1258" width="11.42578125" style="2"/>
    <col min="1259" max="1259" width="10.5703125" style="2" customWidth="1"/>
    <col min="1260" max="1260" width="9.28515625" style="2" customWidth="1"/>
    <col min="1261" max="1509" width="11.42578125" style="2"/>
    <col min="1510" max="1510" width="22.140625" style="2" customWidth="1"/>
    <col min="1511" max="1511" width="14" style="2" customWidth="1"/>
    <col min="1512" max="1512" width="11.42578125" style="2"/>
    <col min="1513" max="1513" width="11.28515625" style="2" customWidth="1"/>
    <col min="1514" max="1514" width="11.42578125" style="2"/>
    <col min="1515" max="1515" width="10.5703125" style="2" customWidth="1"/>
    <col min="1516" max="1516" width="9.28515625" style="2" customWidth="1"/>
    <col min="1517" max="1765" width="11.42578125" style="2"/>
    <col min="1766" max="1766" width="22.140625" style="2" customWidth="1"/>
    <col min="1767" max="1767" width="14" style="2" customWidth="1"/>
    <col min="1768" max="1768" width="11.42578125" style="2"/>
    <col min="1769" max="1769" width="11.28515625" style="2" customWidth="1"/>
    <col min="1770" max="1770" width="11.42578125" style="2"/>
    <col min="1771" max="1771" width="10.5703125" style="2" customWidth="1"/>
    <col min="1772" max="1772" width="9.28515625" style="2" customWidth="1"/>
    <col min="1773" max="2021" width="11.42578125" style="2"/>
    <col min="2022" max="2022" width="22.140625" style="2" customWidth="1"/>
    <col min="2023" max="2023" width="14" style="2" customWidth="1"/>
    <col min="2024" max="2024" width="11.42578125" style="2"/>
    <col min="2025" max="2025" width="11.28515625" style="2" customWidth="1"/>
    <col min="2026" max="2026" width="11.42578125" style="2"/>
    <col min="2027" max="2027" width="10.5703125" style="2" customWidth="1"/>
    <col min="2028" max="2028" width="9.28515625" style="2" customWidth="1"/>
    <col min="2029" max="2277" width="11.42578125" style="2"/>
    <col min="2278" max="2278" width="22.140625" style="2" customWidth="1"/>
    <col min="2279" max="2279" width="14" style="2" customWidth="1"/>
    <col min="2280" max="2280" width="11.42578125" style="2"/>
    <col min="2281" max="2281" width="11.28515625" style="2" customWidth="1"/>
    <col min="2282" max="2282" width="11.42578125" style="2"/>
    <col min="2283" max="2283" width="10.5703125" style="2" customWidth="1"/>
    <col min="2284" max="2284" width="9.28515625" style="2" customWidth="1"/>
    <col min="2285" max="2533" width="11.42578125" style="2"/>
    <col min="2534" max="2534" width="22.140625" style="2" customWidth="1"/>
    <col min="2535" max="2535" width="14" style="2" customWidth="1"/>
    <col min="2536" max="2536" width="11.42578125" style="2"/>
    <col min="2537" max="2537" width="11.28515625" style="2" customWidth="1"/>
    <col min="2538" max="2538" width="11.42578125" style="2"/>
    <col min="2539" max="2539" width="10.5703125" style="2" customWidth="1"/>
    <col min="2540" max="2540" width="9.28515625" style="2" customWidth="1"/>
    <col min="2541" max="2789" width="11.42578125" style="2"/>
    <col min="2790" max="2790" width="22.140625" style="2" customWidth="1"/>
    <col min="2791" max="2791" width="14" style="2" customWidth="1"/>
    <col min="2792" max="2792" width="11.42578125" style="2"/>
    <col min="2793" max="2793" width="11.28515625" style="2" customWidth="1"/>
    <col min="2794" max="2794" width="11.42578125" style="2"/>
    <col min="2795" max="2795" width="10.5703125" style="2" customWidth="1"/>
    <col min="2796" max="2796" width="9.28515625" style="2" customWidth="1"/>
    <col min="2797" max="3045" width="11.42578125" style="2"/>
    <col min="3046" max="3046" width="22.140625" style="2" customWidth="1"/>
    <col min="3047" max="3047" width="14" style="2" customWidth="1"/>
    <col min="3048" max="3048" width="11.42578125" style="2"/>
    <col min="3049" max="3049" width="11.28515625" style="2" customWidth="1"/>
    <col min="3050" max="3050" width="11.42578125" style="2"/>
    <col min="3051" max="3051" width="10.5703125" style="2" customWidth="1"/>
    <col min="3052" max="3052" width="9.28515625" style="2" customWidth="1"/>
    <col min="3053" max="3301" width="11.42578125" style="2"/>
    <col min="3302" max="3302" width="22.140625" style="2" customWidth="1"/>
    <col min="3303" max="3303" width="14" style="2" customWidth="1"/>
    <col min="3304" max="3304" width="11.42578125" style="2"/>
    <col min="3305" max="3305" width="11.28515625" style="2" customWidth="1"/>
    <col min="3306" max="3306" width="11.42578125" style="2"/>
    <col min="3307" max="3307" width="10.5703125" style="2" customWidth="1"/>
    <col min="3308" max="3308" width="9.28515625" style="2" customWidth="1"/>
    <col min="3309" max="3557" width="11.42578125" style="2"/>
    <col min="3558" max="3558" width="22.140625" style="2" customWidth="1"/>
    <col min="3559" max="3559" width="14" style="2" customWidth="1"/>
    <col min="3560" max="3560" width="11.42578125" style="2"/>
    <col min="3561" max="3561" width="11.28515625" style="2" customWidth="1"/>
    <col min="3562" max="3562" width="11.42578125" style="2"/>
    <col min="3563" max="3563" width="10.5703125" style="2" customWidth="1"/>
    <col min="3564" max="3564" width="9.28515625" style="2" customWidth="1"/>
    <col min="3565" max="3813" width="11.42578125" style="2"/>
    <col min="3814" max="3814" width="22.140625" style="2" customWidth="1"/>
    <col min="3815" max="3815" width="14" style="2" customWidth="1"/>
    <col min="3816" max="3816" width="11.42578125" style="2"/>
    <col min="3817" max="3817" width="11.28515625" style="2" customWidth="1"/>
    <col min="3818" max="3818" width="11.42578125" style="2"/>
    <col min="3819" max="3819" width="10.5703125" style="2" customWidth="1"/>
    <col min="3820" max="3820" width="9.28515625" style="2" customWidth="1"/>
    <col min="3821" max="4069" width="11.42578125" style="2"/>
    <col min="4070" max="4070" width="22.140625" style="2" customWidth="1"/>
    <col min="4071" max="4071" width="14" style="2" customWidth="1"/>
    <col min="4072" max="4072" width="11.42578125" style="2"/>
    <col min="4073" max="4073" width="11.28515625" style="2" customWidth="1"/>
    <col min="4074" max="4074" width="11.42578125" style="2"/>
    <col min="4075" max="4075" width="10.5703125" style="2" customWidth="1"/>
    <col min="4076" max="4076" width="9.28515625" style="2" customWidth="1"/>
    <col min="4077" max="4325" width="11.42578125" style="2"/>
    <col min="4326" max="4326" width="22.140625" style="2" customWidth="1"/>
    <col min="4327" max="4327" width="14" style="2" customWidth="1"/>
    <col min="4328" max="4328" width="11.42578125" style="2"/>
    <col min="4329" max="4329" width="11.28515625" style="2" customWidth="1"/>
    <col min="4330" max="4330" width="11.42578125" style="2"/>
    <col min="4331" max="4331" width="10.5703125" style="2" customWidth="1"/>
    <col min="4332" max="4332" width="9.28515625" style="2" customWidth="1"/>
    <col min="4333" max="4581" width="11.42578125" style="2"/>
    <col min="4582" max="4582" width="22.140625" style="2" customWidth="1"/>
    <col min="4583" max="4583" width="14" style="2" customWidth="1"/>
    <col min="4584" max="4584" width="11.42578125" style="2"/>
    <col min="4585" max="4585" width="11.28515625" style="2" customWidth="1"/>
    <col min="4586" max="4586" width="11.42578125" style="2"/>
    <col min="4587" max="4587" width="10.5703125" style="2" customWidth="1"/>
    <col min="4588" max="4588" width="9.28515625" style="2" customWidth="1"/>
    <col min="4589" max="4837" width="11.42578125" style="2"/>
    <col min="4838" max="4838" width="22.140625" style="2" customWidth="1"/>
    <col min="4839" max="4839" width="14" style="2" customWidth="1"/>
    <col min="4840" max="4840" width="11.42578125" style="2"/>
    <col min="4841" max="4841" width="11.28515625" style="2" customWidth="1"/>
    <col min="4842" max="4842" width="11.42578125" style="2"/>
    <col min="4843" max="4843" width="10.5703125" style="2" customWidth="1"/>
    <col min="4844" max="4844" width="9.28515625" style="2" customWidth="1"/>
    <col min="4845" max="5093" width="11.42578125" style="2"/>
    <col min="5094" max="5094" width="22.140625" style="2" customWidth="1"/>
    <col min="5095" max="5095" width="14" style="2" customWidth="1"/>
    <col min="5096" max="5096" width="11.42578125" style="2"/>
    <col min="5097" max="5097" width="11.28515625" style="2" customWidth="1"/>
    <col min="5098" max="5098" width="11.42578125" style="2"/>
    <col min="5099" max="5099" width="10.5703125" style="2" customWidth="1"/>
    <col min="5100" max="5100" width="9.28515625" style="2" customWidth="1"/>
    <col min="5101" max="5349" width="11.42578125" style="2"/>
    <col min="5350" max="5350" width="22.140625" style="2" customWidth="1"/>
    <col min="5351" max="5351" width="14" style="2" customWidth="1"/>
    <col min="5352" max="5352" width="11.42578125" style="2"/>
    <col min="5353" max="5353" width="11.28515625" style="2" customWidth="1"/>
    <col min="5354" max="5354" width="11.42578125" style="2"/>
    <col min="5355" max="5355" width="10.5703125" style="2" customWidth="1"/>
    <col min="5356" max="5356" width="9.28515625" style="2" customWidth="1"/>
    <col min="5357" max="5605" width="11.42578125" style="2"/>
    <col min="5606" max="5606" width="22.140625" style="2" customWidth="1"/>
    <col min="5607" max="5607" width="14" style="2" customWidth="1"/>
    <col min="5608" max="5608" width="11.42578125" style="2"/>
    <col min="5609" max="5609" width="11.28515625" style="2" customWidth="1"/>
    <col min="5610" max="5610" width="11.42578125" style="2"/>
    <col min="5611" max="5611" width="10.5703125" style="2" customWidth="1"/>
    <col min="5612" max="5612" width="9.28515625" style="2" customWidth="1"/>
    <col min="5613" max="5861" width="11.42578125" style="2"/>
    <col min="5862" max="5862" width="22.140625" style="2" customWidth="1"/>
    <col min="5863" max="5863" width="14" style="2" customWidth="1"/>
    <col min="5864" max="5864" width="11.42578125" style="2"/>
    <col min="5865" max="5865" width="11.28515625" style="2" customWidth="1"/>
    <col min="5866" max="5866" width="11.42578125" style="2"/>
    <col min="5867" max="5867" width="10.5703125" style="2" customWidth="1"/>
    <col min="5868" max="5868" width="9.28515625" style="2" customWidth="1"/>
    <col min="5869" max="6117" width="11.42578125" style="2"/>
    <col min="6118" max="6118" width="22.140625" style="2" customWidth="1"/>
    <col min="6119" max="6119" width="14" style="2" customWidth="1"/>
    <col min="6120" max="6120" width="11.42578125" style="2"/>
    <col min="6121" max="6121" width="11.28515625" style="2" customWidth="1"/>
    <col min="6122" max="6122" width="11.42578125" style="2"/>
    <col min="6123" max="6123" width="10.5703125" style="2" customWidth="1"/>
    <col min="6124" max="6124" width="9.28515625" style="2" customWidth="1"/>
    <col min="6125" max="6373" width="11.42578125" style="2"/>
    <col min="6374" max="6374" width="22.140625" style="2" customWidth="1"/>
    <col min="6375" max="6375" width="14" style="2" customWidth="1"/>
    <col min="6376" max="6376" width="11.42578125" style="2"/>
    <col min="6377" max="6377" width="11.28515625" style="2" customWidth="1"/>
    <col min="6378" max="6378" width="11.42578125" style="2"/>
    <col min="6379" max="6379" width="10.5703125" style="2" customWidth="1"/>
    <col min="6380" max="6380" width="9.28515625" style="2" customWidth="1"/>
    <col min="6381" max="6629" width="11.42578125" style="2"/>
    <col min="6630" max="6630" width="22.140625" style="2" customWidth="1"/>
    <col min="6631" max="6631" width="14" style="2" customWidth="1"/>
    <col min="6632" max="6632" width="11.42578125" style="2"/>
    <col min="6633" max="6633" width="11.28515625" style="2" customWidth="1"/>
    <col min="6634" max="6634" width="11.42578125" style="2"/>
    <col min="6635" max="6635" width="10.5703125" style="2" customWidth="1"/>
    <col min="6636" max="6636" width="9.28515625" style="2" customWidth="1"/>
    <col min="6637" max="6885" width="11.42578125" style="2"/>
    <col min="6886" max="6886" width="22.140625" style="2" customWidth="1"/>
    <col min="6887" max="6887" width="14" style="2" customWidth="1"/>
    <col min="6888" max="6888" width="11.42578125" style="2"/>
    <col min="6889" max="6889" width="11.28515625" style="2" customWidth="1"/>
    <col min="6890" max="6890" width="11.42578125" style="2"/>
    <col min="6891" max="6891" width="10.5703125" style="2" customWidth="1"/>
    <col min="6892" max="6892" width="9.28515625" style="2" customWidth="1"/>
    <col min="6893" max="7141" width="11.42578125" style="2"/>
    <col min="7142" max="7142" width="22.140625" style="2" customWidth="1"/>
    <col min="7143" max="7143" width="14" style="2" customWidth="1"/>
    <col min="7144" max="7144" width="11.42578125" style="2"/>
    <col min="7145" max="7145" width="11.28515625" style="2" customWidth="1"/>
    <col min="7146" max="7146" width="11.42578125" style="2"/>
    <col min="7147" max="7147" width="10.5703125" style="2" customWidth="1"/>
    <col min="7148" max="7148" width="9.28515625" style="2" customWidth="1"/>
    <col min="7149" max="7397" width="11.42578125" style="2"/>
    <col min="7398" max="7398" width="22.140625" style="2" customWidth="1"/>
    <col min="7399" max="7399" width="14" style="2" customWidth="1"/>
    <col min="7400" max="7400" width="11.42578125" style="2"/>
    <col min="7401" max="7401" width="11.28515625" style="2" customWidth="1"/>
    <col min="7402" max="7402" width="11.42578125" style="2"/>
    <col min="7403" max="7403" width="10.5703125" style="2" customWidth="1"/>
    <col min="7404" max="7404" width="9.28515625" style="2" customWidth="1"/>
    <col min="7405" max="7653" width="11.42578125" style="2"/>
    <col min="7654" max="7654" width="22.140625" style="2" customWidth="1"/>
    <col min="7655" max="7655" width="14" style="2" customWidth="1"/>
    <col min="7656" max="7656" width="11.42578125" style="2"/>
    <col min="7657" max="7657" width="11.28515625" style="2" customWidth="1"/>
    <col min="7658" max="7658" width="11.42578125" style="2"/>
    <col min="7659" max="7659" width="10.5703125" style="2" customWidth="1"/>
    <col min="7660" max="7660" width="9.28515625" style="2" customWidth="1"/>
    <col min="7661" max="7909" width="11.42578125" style="2"/>
    <col min="7910" max="7910" width="22.140625" style="2" customWidth="1"/>
    <col min="7911" max="7911" width="14" style="2" customWidth="1"/>
    <col min="7912" max="7912" width="11.42578125" style="2"/>
    <col min="7913" max="7913" width="11.28515625" style="2" customWidth="1"/>
    <col min="7914" max="7914" width="11.42578125" style="2"/>
    <col min="7915" max="7915" width="10.5703125" style="2" customWidth="1"/>
    <col min="7916" max="7916" width="9.28515625" style="2" customWidth="1"/>
    <col min="7917" max="8165" width="11.42578125" style="2"/>
    <col min="8166" max="8166" width="22.140625" style="2" customWidth="1"/>
    <col min="8167" max="8167" width="14" style="2" customWidth="1"/>
    <col min="8168" max="8168" width="11.42578125" style="2"/>
    <col min="8169" max="8169" width="11.28515625" style="2" customWidth="1"/>
    <col min="8170" max="8170" width="11.42578125" style="2"/>
    <col min="8171" max="8171" width="10.5703125" style="2" customWidth="1"/>
    <col min="8172" max="8172" width="9.28515625" style="2" customWidth="1"/>
    <col min="8173" max="8421" width="11.42578125" style="2"/>
    <col min="8422" max="8422" width="22.140625" style="2" customWidth="1"/>
    <col min="8423" max="8423" width="14" style="2" customWidth="1"/>
    <col min="8424" max="8424" width="11.42578125" style="2"/>
    <col min="8425" max="8425" width="11.28515625" style="2" customWidth="1"/>
    <col min="8426" max="8426" width="11.42578125" style="2"/>
    <col min="8427" max="8427" width="10.5703125" style="2" customWidth="1"/>
    <col min="8428" max="8428" width="9.28515625" style="2" customWidth="1"/>
    <col min="8429" max="8677" width="11.42578125" style="2"/>
    <col min="8678" max="8678" width="22.140625" style="2" customWidth="1"/>
    <col min="8679" max="8679" width="14" style="2" customWidth="1"/>
    <col min="8680" max="8680" width="11.42578125" style="2"/>
    <col min="8681" max="8681" width="11.28515625" style="2" customWidth="1"/>
    <col min="8682" max="8682" width="11.42578125" style="2"/>
    <col min="8683" max="8683" width="10.5703125" style="2" customWidth="1"/>
    <col min="8684" max="8684" width="9.28515625" style="2" customWidth="1"/>
    <col min="8685" max="8933" width="11.42578125" style="2"/>
    <col min="8934" max="8934" width="22.140625" style="2" customWidth="1"/>
    <col min="8935" max="8935" width="14" style="2" customWidth="1"/>
    <col min="8936" max="8936" width="11.42578125" style="2"/>
    <col min="8937" max="8937" width="11.28515625" style="2" customWidth="1"/>
    <col min="8938" max="8938" width="11.42578125" style="2"/>
    <col min="8939" max="8939" width="10.5703125" style="2" customWidth="1"/>
    <col min="8940" max="8940" width="9.28515625" style="2" customWidth="1"/>
    <col min="8941" max="9189" width="11.42578125" style="2"/>
    <col min="9190" max="9190" width="22.140625" style="2" customWidth="1"/>
    <col min="9191" max="9191" width="14" style="2" customWidth="1"/>
    <col min="9192" max="9192" width="11.42578125" style="2"/>
    <col min="9193" max="9193" width="11.28515625" style="2" customWidth="1"/>
    <col min="9194" max="9194" width="11.42578125" style="2"/>
    <col min="9195" max="9195" width="10.5703125" style="2" customWidth="1"/>
    <col min="9196" max="9196" width="9.28515625" style="2" customWidth="1"/>
    <col min="9197" max="9445" width="11.42578125" style="2"/>
    <col min="9446" max="9446" width="22.140625" style="2" customWidth="1"/>
    <col min="9447" max="9447" width="14" style="2" customWidth="1"/>
    <col min="9448" max="9448" width="11.42578125" style="2"/>
    <col min="9449" max="9449" width="11.28515625" style="2" customWidth="1"/>
    <col min="9450" max="9450" width="11.42578125" style="2"/>
    <col min="9451" max="9451" width="10.5703125" style="2" customWidth="1"/>
    <col min="9452" max="9452" width="9.28515625" style="2" customWidth="1"/>
    <col min="9453" max="9701" width="11.42578125" style="2"/>
    <col min="9702" max="9702" width="22.140625" style="2" customWidth="1"/>
    <col min="9703" max="9703" width="14" style="2" customWidth="1"/>
    <col min="9704" max="9704" width="11.42578125" style="2"/>
    <col min="9705" max="9705" width="11.28515625" style="2" customWidth="1"/>
    <col min="9706" max="9706" width="11.42578125" style="2"/>
    <col min="9707" max="9707" width="10.5703125" style="2" customWidth="1"/>
    <col min="9708" max="9708" width="9.28515625" style="2" customWidth="1"/>
    <col min="9709" max="9957" width="11.42578125" style="2"/>
    <col min="9958" max="9958" width="22.140625" style="2" customWidth="1"/>
    <col min="9959" max="9959" width="14" style="2" customWidth="1"/>
    <col min="9960" max="9960" width="11.42578125" style="2"/>
    <col min="9961" max="9961" width="11.28515625" style="2" customWidth="1"/>
    <col min="9962" max="9962" width="11.42578125" style="2"/>
    <col min="9963" max="9963" width="10.5703125" style="2" customWidth="1"/>
    <col min="9964" max="9964" width="9.28515625" style="2" customWidth="1"/>
    <col min="9965" max="10213" width="11.42578125" style="2"/>
    <col min="10214" max="10214" width="22.140625" style="2" customWidth="1"/>
    <col min="10215" max="10215" width="14" style="2" customWidth="1"/>
    <col min="10216" max="10216" width="11.42578125" style="2"/>
    <col min="10217" max="10217" width="11.28515625" style="2" customWidth="1"/>
    <col min="10218" max="10218" width="11.42578125" style="2"/>
    <col min="10219" max="10219" width="10.5703125" style="2" customWidth="1"/>
    <col min="10220" max="10220" width="9.28515625" style="2" customWidth="1"/>
    <col min="10221" max="10469" width="11.42578125" style="2"/>
    <col min="10470" max="10470" width="22.140625" style="2" customWidth="1"/>
    <col min="10471" max="10471" width="14" style="2" customWidth="1"/>
    <col min="10472" max="10472" width="11.42578125" style="2"/>
    <col min="10473" max="10473" width="11.28515625" style="2" customWidth="1"/>
    <col min="10474" max="10474" width="11.42578125" style="2"/>
    <col min="10475" max="10475" width="10.5703125" style="2" customWidth="1"/>
    <col min="10476" max="10476" width="9.28515625" style="2" customWidth="1"/>
    <col min="10477" max="10725" width="11.42578125" style="2"/>
    <col min="10726" max="10726" width="22.140625" style="2" customWidth="1"/>
    <col min="10727" max="10727" width="14" style="2" customWidth="1"/>
    <col min="10728" max="10728" width="11.42578125" style="2"/>
    <col min="10729" max="10729" width="11.28515625" style="2" customWidth="1"/>
    <col min="10730" max="10730" width="11.42578125" style="2"/>
    <col min="10731" max="10731" width="10.5703125" style="2" customWidth="1"/>
    <col min="10732" max="10732" width="9.28515625" style="2" customWidth="1"/>
    <col min="10733" max="10981" width="11.42578125" style="2"/>
    <col min="10982" max="10982" width="22.140625" style="2" customWidth="1"/>
    <col min="10983" max="10983" width="14" style="2" customWidth="1"/>
    <col min="10984" max="10984" width="11.42578125" style="2"/>
    <col min="10985" max="10985" width="11.28515625" style="2" customWidth="1"/>
    <col min="10986" max="10986" width="11.42578125" style="2"/>
    <col min="10987" max="10987" width="10.5703125" style="2" customWidth="1"/>
    <col min="10988" max="10988" width="9.28515625" style="2" customWidth="1"/>
    <col min="10989" max="11237" width="11.42578125" style="2"/>
    <col min="11238" max="11238" width="22.140625" style="2" customWidth="1"/>
    <col min="11239" max="11239" width="14" style="2" customWidth="1"/>
    <col min="11240" max="11240" width="11.42578125" style="2"/>
    <col min="11241" max="11241" width="11.28515625" style="2" customWidth="1"/>
    <col min="11242" max="11242" width="11.42578125" style="2"/>
    <col min="11243" max="11243" width="10.5703125" style="2" customWidth="1"/>
    <col min="11244" max="11244" width="9.28515625" style="2" customWidth="1"/>
    <col min="11245" max="11493" width="11.42578125" style="2"/>
    <col min="11494" max="11494" width="22.140625" style="2" customWidth="1"/>
    <col min="11495" max="11495" width="14" style="2" customWidth="1"/>
    <col min="11496" max="11496" width="11.42578125" style="2"/>
    <col min="11497" max="11497" width="11.28515625" style="2" customWidth="1"/>
    <col min="11498" max="11498" width="11.42578125" style="2"/>
    <col min="11499" max="11499" width="10.5703125" style="2" customWidth="1"/>
    <col min="11500" max="11500" width="9.28515625" style="2" customWidth="1"/>
    <col min="11501" max="11749" width="11.42578125" style="2"/>
    <col min="11750" max="11750" width="22.140625" style="2" customWidth="1"/>
    <col min="11751" max="11751" width="14" style="2" customWidth="1"/>
    <col min="11752" max="11752" width="11.42578125" style="2"/>
    <col min="11753" max="11753" width="11.28515625" style="2" customWidth="1"/>
    <col min="11754" max="11754" width="11.42578125" style="2"/>
    <col min="11755" max="11755" width="10.5703125" style="2" customWidth="1"/>
    <col min="11756" max="11756" width="9.28515625" style="2" customWidth="1"/>
    <col min="11757" max="12005" width="11.42578125" style="2"/>
    <col min="12006" max="12006" width="22.140625" style="2" customWidth="1"/>
    <col min="12007" max="12007" width="14" style="2" customWidth="1"/>
    <col min="12008" max="12008" width="11.42578125" style="2"/>
    <col min="12009" max="12009" width="11.28515625" style="2" customWidth="1"/>
    <col min="12010" max="12010" width="11.42578125" style="2"/>
    <col min="12011" max="12011" width="10.5703125" style="2" customWidth="1"/>
    <col min="12012" max="12012" width="9.28515625" style="2" customWidth="1"/>
    <col min="12013" max="12261" width="11.42578125" style="2"/>
    <col min="12262" max="12262" width="22.140625" style="2" customWidth="1"/>
    <col min="12263" max="12263" width="14" style="2" customWidth="1"/>
    <col min="12264" max="12264" width="11.42578125" style="2"/>
    <col min="12265" max="12265" width="11.28515625" style="2" customWidth="1"/>
    <col min="12266" max="12266" width="11.42578125" style="2"/>
    <col min="12267" max="12267" width="10.5703125" style="2" customWidth="1"/>
    <col min="12268" max="12268" width="9.28515625" style="2" customWidth="1"/>
    <col min="12269" max="12517" width="11.42578125" style="2"/>
    <col min="12518" max="12518" width="22.140625" style="2" customWidth="1"/>
    <col min="12519" max="12519" width="14" style="2" customWidth="1"/>
    <col min="12520" max="12520" width="11.42578125" style="2"/>
    <col min="12521" max="12521" width="11.28515625" style="2" customWidth="1"/>
    <col min="12522" max="12522" width="11.42578125" style="2"/>
    <col min="12523" max="12523" width="10.5703125" style="2" customWidth="1"/>
    <col min="12524" max="12524" width="9.28515625" style="2" customWidth="1"/>
    <col min="12525" max="12773" width="11.42578125" style="2"/>
    <col min="12774" max="12774" width="22.140625" style="2" customWidth="1"/>
    <col min="12775" max="12775" width="14" style="2" customWidth="1"/>
    <col min="12776" max="12776" width="11.42578125" style="2"/>
    <col min="12777" max="12777" width="11.28515625" style="2" customWidth="1"/>
    <col min="12778" max="12778" width="11.42578125" style="2"/>
    <col min="12779" max="12779" width="10.5703125" style="2" customWidth="1"/>
    <col min="12780" max="12780" width="9.28515625" style="2" customWidth="1"/>
    <col min="12781" max="13029" width="11.42578125" style="2"/>
    <col min="13030" max="13030" width="22.140625" style="2" customWidth="1"/>
    <col min="13031" max="13031" width="14" style="2" customWidth="1"/>
    <col min="13032" max="13032" width="11.42578125" style="2"/>
    <col min="13033" max="13033" width="11.28515625" style="2" customWidth="1"/>
    <col min="13034" max="13034" width="11.42578125" style="2"/>
    <col min="13035" max="13035" width="10.5703125" style="2" customWidth="1"/>
    <col min="13036" max="13036" width="9.28515625" style="2" customWidth="1"/>
    <col min="13037" max="13285" width="11.42578125" style="2"/>
    <col min="13286" max="13286" width="22.140625" style="2" customWidth="1"/>
    <col min="13287" max="13287" width="14" style="2" customWidth="1"/>
    <col min="13288" max="13288" width="11.42578125" style="2"/>
    <col min="13289" max="13289" width="11.28515625" style="2" customWidth="1"/>
    <col min="13290" max="13290" width="11.42578125" style="2"/>
    <col min="13291" max="13291" width="10.5703125" style="2" customWidth="1"/>
    <col min="13292" max="13292" width="9.28515625" style="2" customWidth="1"/>
    <col min="13293" max="13541" width="11.42578125" style="2"/>
    <col min="13542" max="13542" width="22.140625" style="2" customWidth="1"/>
    <col min="13543" max="13543" width="14" style="2" customWidth="1"/>
    <col min="13544" max="13544" width="11.42578125" style="2"/>
    <col min="13545" max="13545" width="11.28515625" style="2" customWidth="1"/>
    <col min="13546" max="13546" width="11.42578125" style="2"/>
    <col min="13547" max="13547" width="10.5703125" style="2" customWidth="1"/>
    <col min="13548" max="13548" width="9.28515625" style="2" customWidth="1"/>
    <col min="13549" max="13797" width="11.42578125" style="2"/>
    <col min="13798" max="13798" width="22.140625" style="2" customWidth="1"/>
    <col min="13799" max="13799" width="14" style="2" customWidth="1"/>
    <col min="13800" max="13800" width="11.42578125" style="2"/>
    <col min="13801" max="13801" width="11.28515625" style="2" customWidth="1"/>
    <col min="13802" max="13802" width="11.42578125" style="2"/>
    <col min="13803" max="13803" width="10.5703125" style="2" customWidth="1"/>
    <col min="13804" max="13804" width="9.28515625" style="2" customWidth="1"/>
    <col min="13805" max="14053" width="11.42578125" style="2"/>
    <col min="14054" max="14054" width="22.140625" style="2" customWidth="1"/>
    <col min="14055" max="14055" width="14" style="2" customWidth="1"/>
    <col min="14056" max="14056" width="11.42578125" style="2"/>
    <col min="14057" max="14057" width="11.28515625" style="2" customWidth="1"/>
    <col min="14058" max="14058" width="11.42578125" style="2"/>
    <col min="14059" max="14059" width="10.5703125" style="2" customWidth="1"/>
    <col min="14060" max="14060" width="9.28515625" style="2" customWidth="1"/>
    <col min="14061" max="14309" width="11.42578125" style="2"/>
    <col min="14310" max="14310" width="22.140625" style="2" customWidth="1"/>
    <col min="14311" max="14311" width="14" style="2" customWidth="1"/>
    <col min="14312" max="14312" width="11.42578125" style="2"/>
    <col min="14313" max="14313" width="11.28515625" style="2" customWidth="1"/>
    <col min="14314" max="14314" width="11.42578125" style="2"/>
    <col min="14315" max="14315" width="10.5703125" style="2" customWidth="1"/>
    <col min="14316" max="14316" width="9.28515625" style="2" customWidth="1"/>
    <col min="14317" max="14565" width="11.42578125" style="2"/>
    <col min="14566" max="14566" width="22.140625" style="2" customWidth="1"/>
    <col min="14567" max="14567" width="14" style="2" customWidth="1"/>
    <col min="14568" max="14568" width="11.42578125" style="2"/>
    <col min="14569" max="14569" width="11.28515625" style="2" customWidth="1"/>
    <col min="14570" max="14570" width="11.42578125" style="2"/>
    <col min="14571" max="14571" width="10.5703125" style="2" customWidth="1"/>
    <col min="14572" max="14572" width="9.28515625" style="2" customWidth="1"/>
    <col min="14573" max="14821" width="11.42578125" style="2"/>
    <col min="14822" max="14822" width="22.140625" style="2" customWidth="1"/>
    <col min="14823" max="14823" width="14" style="2" customWidth="1"/>
    <col min="14824" max="14824" width="11.42578125" style="2"/>
    <col min="14825" max="14825" width="11.28515625" style="2" customWidth="1"/>
    <col min="14826" max="14826" width="11.42578125" style="2"/>
    <col min="14827" max="14827" width="10.5703125" style="2" customWidth="1"/>
    <col min="14828" max="14828" width="9.28515625" style="2" customWidth="1"/>
    <col min="14829" max="15077" width="11.42578125" style="2"/>
    <col min="15078" max="15078" width="22.140625" style="2" customWidth="1"/>
    <col min="15079" max="15079" width="14" style="2" customWidth="1"/>
    <col min="15080" max="15080" width="11.42578125" style="2"/>
    <col min="15081" max="15081" width="11.28515625" style="2" customWidth="1"/>
    <col min="15082" max="15082" width="11.42578125" style="2"/>
    <col min="15083" max="15083" width="10.5703125" style="2" customWidth="1"/>
    <col min="15084" max="15084" width="9.28515625" style="2" customWidth="1"/>
    <col min="15085" max="15333" width="11.42578125" style="2"/>
    <col min="15334" max="15334" width="22.140625" style="2" customWidth="1"/>
    <col min="15335" max="15335" width="14" style="2" customWidth="1"/>
    <col min="15336" max="15336" width="11.42578125" style="2"/>
    <col min="15337" max="15337" width="11.28515625" style="2" customWidth="1"/>
    <col min="15338" max="15338" width="11.42578125" style="2"/>
    <col min="15339" max="15339" width="10.5703125" style="2" customWidth="1"/>
    <col min="15340" max="15340" width="9.28515625" style="2" customWidth="1"/>
    <col min="15341" max="15589" width="11.42578125" style="2"/>
    <col min="15590" max="15590" width="22.140625" style="2" customWidth="1"/>
    <col min="15591" max="15591" width="14" style="2" customWidth="1"/>
    <col min="15592" max="15592" width="11.42578125" style="2"/>
    <col min="15593" max="15593" width="11.28515625" style="2" customWidth="1"/>
    <col min="15594" max="15594" width="11.42578125" style="2"/>
    <col min="15595" max="15595" width="10.5703125" style="2" customWidth="1"/>
    <col min="15596" max="15596" width="9.28515625" style="2" customWidth="1"/>
    <col min="15597" max="15845" width="11.42578125" style="2"/>
    <col min="15846" max="15846" width="22.140625" style="2" customWidth="1"/>
    <col min="15847" max="15847" width="14" style="2" customWidth="1"/>
    <col min="15848" max="15848" width="11.42578125" style="2"/>
    <col min="15849" max="15849" width="11.28515625" style="2" customWidth="1"/>
    <col min="15850" max="15850" width="11.42578125" style="2"/>
    <col min="15851" max="15851" width="10.5703125" style="2" customWidth="1"/>
    <col min="15852" max="15852" width="9.28515625" style="2" customWidth="1"/>
    <col min="15853" max="16101" width="11.42578125" style="2"/>
    <col min="16102" max="16102" width="22.140625" style="2" customWidth="1"/>
    <col min="16103" max="16103" width="14" style="2" customWidth="1"/>
    <col min="16104" max="16104" width="11.42578125" style="2"/>
    <col min="16105" max="16105" width="11.28515625" style="2" customWidth="1"/>
    <col min="16106" max="16106" width="11.42578125" style="2"/>
    <col min="16107" max="16107" width="10.5703125" style="2" customWidth="1"/>
    <col min="16108" max="16108" width="9.28515625" style="2" customWidth="1"/>
    <col min="16109" max="16384" width="11.42578125" style="2"/>
  </cols>
  <sheetData>
    <row r="1" spans="1:7">
      <c r="A1" s="3" t="s">
        <v>68</v>
      </c>
      <c r="B1" s="3"/>
      <c r="C1" s="3"/>
      <c r="D1" s="3"/>
      <c r="E1" s="3"/>
      <c r="F1" s="3"/>
      <c r="G1" s="3"/>
    </row>
    <row r="2" spans="1:7">
      <c r="A2" s="3" t="s">
        <v>1</v>
      </c>
      <c r="B2" s="3"/>
      <c r="C2" s="3"/>
      <c r="D2" s="3"/>
      <c r="E2" s="3"/>
      <c r="F2" s="3"/>
      <c r="G2" s="3"/>
    </row>
    <row r="3" spans="1:7">
      <c r="A3" s="4" t="s">
        <v>50</v>
      </c>
      <c r="B3" s="4"/>
      <c r="C3" s="4"/>
      <c r="D3" s="4"/>
      <c r="E3" s="4"/>
      <c r="F3" s="4"/>
      <c r="G3" s="4"/>
    </row>
    <row r="4" spans="1:7">
      <c r="A4" s="6"/>
      <c r="B4" s="5"/>
      <c r="C4" s="6"/>
      <c r="D4" s="6"/>
      <c r="E4" s="6"/>
      <c r="F4" s="6"/>
      <c r="G4" s="5"/>
    </row>
    <row r="5" spans="1:7" ht="12.75" customHeight="1">
      <c r="A5" s="7" t="s">
        <v>3</v>
      </c>
      <c r="B5" s="8" t="s">
        <v>4</v>
      </c>
      <c r="C5" s="9"/>
      <c r="D5" s="10"/>
      <c r="E5" s="11" t="s">
        <v>5</v>
      </c>
      <c r="F5" s="9"/>
      <c r="G5" s="12"/>
    </row>
    <row r="6" spans="1:7" ht="12.75" customHeight="1">
      <c r="A6" s="13"/>
      <c r="B6" s="14" t="s">
        <v>6</v>
      </c>
      <c r="C6" s="15" t="s">
        <v>7</v>
      </c>
      <c r="D6" s="10"/>
      <c r="E6" s="11" t="s">
        <v>8</v>
      </c>
      <c r="F6" s="10"/>
      <c r="G6" s="16">
        <v>2015</v>
      </c>
    </row>
    <row r="7" spans="1:7">
      <c r="A7" s="17"/>
      <c r="B7" s="18"/>
      <c r="C7" s="19" t="s">
        <v>9</v>
      </c>
      <c r="D7" s="20" t="s">
        <v>10</v>
      </c>
      <c r="E7" s="20" t="s">
        <v>11</v>
      </c>
      <c r="F7" s="19" t="s">
        <v>12</v>
      </c>
      <c r="G7" s="21" t="s">
        <v>13</v>
      </c>
    </row>
    <row r="8" spans="1:7">
      <c r="A8" s="148" t="s">
        <v>14</v>
      </c>
      <c r="B8" s="122">
        <f>B10+B12+B14+B16+B20</f>
        <v>640268185</v>
      </c>
      <c r="C8" s="122">
        <f>C10+C12+C14+C16+C20</f>
        <v>581236581</v>
      </c>
      <c r="D8" s="122">
        <f>D10+D12+D14+D16+D20</f>
        <v>880010111</v>
      </c>
      <c r="E8" s="122">
        <f>D8-C8</f>
        <v>298773530</v>
      </c>
      <c r="F8" s="24">
        <f>(D8*100/C8)-100</f>
        <v>51.40308434922818</v>
      </c>
      <c r="G8" s="123">
        <f>(D8/1.0286)/B8*100-100</f>
        <v>33.622385227438173</v>
      </c>
    </row>
    <row r="9" spans="1:7">
      <c r="A9" s="149"/>
      <c r="B9" s="150"/>
      <c r="C9" s="150"/>
      <c r="D9" s="150"/>
      <c r="E9" s="151"/>
      <c r="F9" s="152"/>
      <c r="G9" s="153"/>
    </row>
    <row r="10" spans="1:7">
      <c r="A10" s="154" t="s">
        <v>17</v>
      </c>
      <c r="B10" s="155">
        <v>0</v>
      </c>
      <c r="C10" s="156">
        <v>0</v>
      </c>
      <c r="D10" s="155">
        <v>0</v>
      </c>
      <c r="E10" s="38">
        <f>D10-C10</f>
        <v>0</v>
      </c>
      <c r="F10" s="39" t="s">
        <v>18</v>
      </c>
      <c r="G10" s="40" t="s">
        <v>18</v>
      </c>
    </row>
    <row r="11" spans="1:7" ht="6.75" customHeight="1">
      <c r="A11" s="149"/>
      <c r="B11" s="157"/>
      <c r="C11" s="150"/>
      <c r="D11" s="157"/>
      <c r="E11" s="151"/>
      <c r="F11" s="152"/>
      <c r="G11" s="153"/>
    </row>
    <row r="12" spans="1:7">
      <c r="A12" s="154" t="s">
        <v>19</v>
      </c>
      <c r="B12" s="158">
        <v>389736609</v>
      </c>
      <c r="C12" s="137">
        <v>387542911</v>
      </c>
      <c r="D12" s="158">
        <v>481243840</v>
      </c>
      <c r="E12" s="38">
        <f>D12-C12</f>
        <v>93700929</v>
      </c>
      <c r="F12" s="39">
        <f>(D12*100/C12)-100</f>
        <v>24.178207455328732</v>
      </c>
      <c r="G12" s="40">
        <f>(D12/1.0286)/B12*100-100</f>
        <v>20.045935782809664</v>
      </c>
    </row>
    <row r="13" spans="1:7" ht="6" customHeight="1">
      <c r="A13" s="154"/>
      <c r="B13" s="137"/>
      <c r="C13" s="159"/>
      <c r="D13" s="160"/>
      <c r="E13" s="38"/>
      <c r="F13" s="39"/>
      <c r="G13" s="40"/>
    </row>
    <row r="14" spans="1:7">
      <c r="A14" s="154" t="s">
        <v>69</v>
      </c>
      <c r="B14" s="38">
        <v>6320261</v>
      </c>
      <c r="C14" s="38">
        <v>6317896</v>
      </c>
      <c r="D14" s="38">
        <v>5739321</v>
      </c>
      <c r="E14" s="38">
        <f>D14-C14</f>
        <v>-578575</v>
      </c>
      <c r="F14" s="39">
        <f>(D14*100/C14)-100</f>
        <v>-9.1577164296468254</v>
      </c>
      <c r="G14" s="40">
        <f>(D14/1.0286)/B14*100-100</f>
        <v>-11.716613856973396</v>
      </c>
    </row>
    <row r="15" spans="1:7" ht="6" customHeight="1">
      <c r="A15" s="154"/>
      <c r="B15" s="137"/>
      <c r="C15" s="154"/>
      <c r="D15" s="161"/>
      <c r="E15" s="38"/>
      <c r="F15" s="39"/>
      <c r="G15" s="40"/>
    </row>
    <row r="16" spans="1:7">
      <c r="A16" s="154" t="s">
        <v>70</v>
      </c>
      <c r="B16" s="162">
        <f>B17+B18</f>
        <v>241083096</v>
      </c>
      <c r="C16" s="162">
        <f t="shared" ref="C16" si="0">C17+C18</f>
        <v>186715903</v>
      </c>
      <c r="D16" s="162">
        <f>D17+D18</f>
        <v>392434321</v>
      </c>
      <c r="E16" s="34">
        <f>D16-C16</f>
        <v>205718418</v>
      </c>
      <c r="F16" s="35">
        <f>(D16*100/C16)-100</f>
        <v>110.17723434087989</v>
      </c>
      <c r="G16" s="25">
        <f>(D16/1.0286)/B16*100-100</f>
        <v>58.2536379009222</v>
      </c>
    </row>
    <row r="17" spans="1:7" ht="22.5">
      <c r="A17" s="163" t="s">
        <v>71</v>
      </c>
      <c r="B17" s="45">
        <v>205046665</v>
      </c>
      <c r="C17" s="45">
        <v>173186046</v>
      </c>
      <c r="D17" s="44">
        <v>377451432</v>
      </c>
      <c r="E17" s="45">
        <f>D17-C17</f>
        <v>204265386</v>
      </c>
      <c r="F17" s="46">
        <f>(D17*100/C17)-100</f>
        <v>117.94563749090963</v>
      </c>
      <c r="G17" s="164">
        <f>(D17/1.0286)/B17*100-100</f>
        <v>78.96242143930229</v>
      </c>
    </row>
    <row r="18" spans="1:7">
      <c r="A18" s="165" t="s">
        <v>72</v>
      </c>
      <c r="B18" s="47">
        <v>36036431</v>
      </c>
      <c r="C18" s="47">
        <v>13529857</v>
      </c>
      <c r="D18" s="47">
        <v>14982889</v>
      </c>
      <c r="E18" s="38">
        <f>D18-C18</f>
        <v>1453032</v>
      </c>
      <c r="F18" s="39">
        <f>(D18*100/C18)-100</f>
        <v>10.739448317894272</v>
      </c>
      <c r="G18" s="40">
        <f>(D18/1.0286)/B18*100-100</f>
        <v>-59.578979894989196</v>
      </c>
    </row>
    <row r="19" spans="1:7" ht="6.75" customHeight="1">
      <c r="A19" s="166"/>
      <c r="B19" s="47"/>
      <c r="C19" s="38"/>
      <c r="D19" s="47"/>
      <c r="E19" s="38"/>
      <c r="F19" s="39"/>
      <c r="G19" s="40"/>
    </row>
    <row r="20" spans="1:7" ht="56.25">
      <c r="A20" s="43" t="s">
        <v>24</v>
      </c>
      <c r="B20" s="47">
        <v>3128219</v>
      </c>
      <c r="C20" s="47">
        <v>659871</v>
      </c>
      <c r="D20" s="47">
        <v>592629</v>
      </c>
      <c r="E20" s="47">
        <f>D20-C20</f>
        <v>-67242</v>
      </c>
      <c r="F20" s="48">
        <f>(D20*100/C20)-100</f>
        <v>-10.190173533917999</v>
      </c>
      <c r="G20" s="131">
        <f>(D20/1.0286)/B20*100-100</f>
        <v>-81.582137339595121</v>
      </c>
    </row>
    <row r="21" spans="1:7">
      <c r="A21" s="167"/>
      <c r="B21" s="167"/>
      <c r="C21" s="167"/>
      <c r="D21" s="168"/>
      <c r="E21" s="169"/>
      <c r="F21" s="170"/>
      <c r="G21" s="171"/>
    </row>
    <row r="22" spans="1:7">
      <c r="A22" s="144" t="s">
        <v>33</v>
      </c>
      <c r="B22" s="144"/>
      <c r="C22" s="144"/>
      <c r="D22" s="5"/>
      <c r="E22" s="5"/>
      <c r="F22" s="145"/>
      <c r="G22" s="5"/>
    </row>
    <row r="23" spans="1:7">
      <c r="A23" s="146" t="s">
        <v>34</v>
      </c>
      <c r="B23" s="5"/>
      <c r="C23" s="5"/>
      <c r="D23" s="5"/>
      <c r="E23" s="5"/>
      <c r="F23" s="5"/>
      <c r="G23" s="5"/>
    </row>
    <row r="24" spans="1:7">
      <c r="B24" s="58"/>
      <c r="C24" s="58"/>
      <c r="D24" s="58"/>
      <c r="E24" s="58"/>
    </row>
    <row r="25" spans="1:7">
      <c r="B25" s="172"/>
      <c r="C25" s="172"/>
      <c r="D25" s="172"/>
    </row>
    <row r="29" spans="1:7">
      <c r="B29" s="58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4803149606299213" right="0.74803149606299213" top="0.98425196850393704" bottom="0.98425196850393704" header="0" footer="0"/>
  <pageSetup scale="9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4:E105"/>
  <sheetViews>
    <sheetView showGridLines="0" zoomScale="90" zoomScaleNormal="90" workbookViewId="0"/>
  </sheetViews>
  <sheetFormatPr baseColWidth="10" defaultRowHeight="12.75"/>
  <cols>
    <col min="1" max="1" width="2.7109375" style="1" customWidth="1"/>
    <col min="2" max="2" width="66.7109375" style="1" customWidth="1"/>
    <col min="3" max="3" width="3.140625" style="1" customWidth="1"/>
    <col min="4" max="4" width="17.85546875" style="1" customWidth="1"/>
    <col min="5" max="5" width="2.7109375" style="1" customWidth="1"/>
    <col min="6" max="16384" width="11.42578125" style="1"/>
  </cols>
  <sheetData>
    <row r="4" spans="1:5" ht="13.5" thickBot="1"/>
    <row r="5" spans="1:5" ht="15.75">
      <c r="A5" s="173"/>
      <c r="B5" s="174"/>
      <c r="C5" s="174"/>
      <c r="D5" s="174"/>
      <c r="E5" s="175"/>
    </row>
    <row r="6" spans="1:5" ht="15.75" customHeight="1">
      <c r="A6" s="176" t="s">
        <v>68</v>
      </c>
      <c r="B6" s="177"/>
      <c r="C6" s="177"/>
      <c r="D6" s="177"/>
      <c r="E6" s="178"/>
    </row>
    <row r="7" spans="1:5" ht="17.25" customHeight="1">
      <c r="A7" s="176" t="s">
        <v>1</v>
      </c>
      <c r="B7" s="177"/>
      <c r="C7" s="177"/>
      <c r="D7" s="177"/>
      <c r="E7" s="178"/>
    </row>
    <row r="8" spans="1:5" ht="15" customHeight="1">
      <c r="A8" s="179" t="s">
        <v>2</v>
      </c>
      <c r="B8" s="180"/>
      <c r="C8" s="180"/>
      <c r="D8" s="180"/>
      <c r="E8" s="181"/>
    </row>
    <row r="9" spans="1:5" ht="13.5" thickBot="1">
      <c r="A9" s="182"/>
      <c r="B9" s="183"/>
      <c r="C9" s="183"/>
      <c r="D9" s="183"/>
      <c r="E9" s="184"/>
    </row>
    <row r="10" spans="1:5" ht="18.75" customHeight="1">
      <c r="A10" s="185"/>
      <c r="B10" s="186"/>
      <c r="C10" s="186"/>
      <c r="D10" s="186"/>
      <c r="E10" s="187"/>
    </row>
    <row r="11" spans="1:5" ht="18" customHeight="1">
      <c r="A11" s="176" t="s">
        <v>73</v>
      </c>
      <c r="B11" s="177"/>
      <c r="C11" s="177"/>
      <c r="D11" s="177"/>
      <c r="E11" s="178"/>
    </row>
    <row r="12" spans="1:5">
      <c r="A12" s="188"/>
      <c r="B12" s="189"/>
      <c r="C12" s="190"/>
      <c r="D12" s="190"/>
      <c r="E12" s="191"/>
    </row>
    <row r="13" spans="1:5">
      <c r="A13" s="188"/>
      <c r="B13" s="192"/>
      <c r="C13" s="193"/>
      <c r="D13" s="194" t="s">
        <v>11</v>
      </c>
      <c r="E13" s="191"/>
    </row>
    <row r="14" spans="1:5" ht="30.75" customHeight="1">
      <c r="A14" s="195" t="s">
        <v>74</v>
      </c>
      <c r="B14" s="196"/>
      <c r="C14" s="193"/>
      <c r="D14" s="194"/>
      <c r="E14" s="191"/>
    </row>
    <row r="15" spans="1:5">
      <c r="A15" s="188"/>
      <c r="B15" s="197"/>
      <c r="C15" s="193"/>
      <c r="D15" s="194"/>
      <c r="E15" s="191"/>
    </row>
    <row r="16" spans="1:5">
      <c r="A16" s="188"/>
      <c r="B16" s="198" t="s">
        <v>75</v>
      </c>
      <c r="C16" s="190"/>
      <c r="D16" s="199">
        <v>573541</v>
      </c>
      <c r="E16" s="191"/>
    </row>
    <row r="17" spans="1:5">
      <c r="A17" s="188"/>
      <c r="B17" s="198" t="s">
        <v>76</v>
      </c>
      <c r="C17" s="193"/>
      <c r="D17" s="199">
        <v>228537</v>
      </c>
      <c r="E17" s="191"/>
    </row>
    <row r="18" spans="1:5">
      <c r="A18" s="188"/>
      <c r="B18" s="198" t="s">
        <v>77</v>
      </c>
      <c r="C18" s="193"/>
      <c r="D18" s="199">
        <v>740229</v>
      </c>
      <c r="E18" s="191"/>
    </row>
    <row r="19" spans="1:5" ht="15.75" customHeight="1">
      <c r="A19" s="200" t="s">
        <v>78</v>
      </c>
      <c r="B19" s="190"/>
      <c r="C19" s="193"/>
      <c r="D19" s="199"/>
      <c r="E19" s="191"/>
    </row>
    <row r="20" spans="1:5" ht="4.5" customHeight="1">
      <c r="A20" s="200"/>
      <c r="B20" s="190"/>
      <c r="C20" s="193"/>
      <c r="D20" s="199"/>
      <c r="E20" s="191"/>
    </row>
    <row r="21" spans="1:5" ht="15.75" customHeight="1">
      <c r="A21" s="201" t="s">
        <v>79</v>
      </c>
      <c r="B21" s="190"/>
      <c r="C21" s="193"/>
      <c r="D21" s="199"/>
      <c r="E21" s="191"/>
    </row>
    <row r="22" spans="1:5" ht="15.75" customHeight="1">
      <c r="A22" s="188"/>
      <c r="B22" s="197" t="s">
        <v>80</v>
      </c>
      <c r="C22" s="193"/>
      <c r="D22" s="199">
        <v>28526</v>
      </c>
      <c r="E22" s="191"/>
    </row>
    <row r="23" spans="1:5" ht="15.75" customHeight="1">
      <c r="A23" s="188"/>
      <c r="B23" s="197" t="s">
        <v>81</v>
      </c>
      <c r="C23" s="193"/>
      <c r="D23" s="199">
        <v>123</v>
      </c>
      <c r="E23" s="191"/>
    </row>
    <row r="24" spans="1:5" ht="15.75" customHeight="1">
      <c r="A24" s="201" t="s">
        <v>82</v>
      </c>
      <c r="B24" s="197"/>
      <c r="C24" s="193"/>
      <c r="D24" s="199"/>
      <c r="E24" s="191"/>
    </row>
    <row r="25" spans="1:5" ht="15.75" customHeight="1">
      <c r="A25" s="188"/>
      <c r="B25" s="197" t="s">
        <v>83</v>
      </c>
      <c r="C25" s="193"/>
      <c r="D25" s="199">
        <v>313676</v>
      </c>
      <c r="E25" s="191"/>
    </row>
    <row r="26" spans="1:5" ht="15.75" customHeight="1">
      <c r="A26" s="188"/>
      <c r="B26" s="197" t="s">
        <v>84</v>
      </c>
      <c r="C26" s="193"/>
      <c r="D26" s="199">
        <v>22539126</v>
      </c>
      <c r="E26" s="191"/>
    </row>
    <row r="27" spans="1:5" ht="15.75" customHeight="1">
      <c r="A27" s="188"/>
      <c r="B27" s="198" t="s">
        <v>85</v>
      </c>
      <c r="C27" s="193"/>
      <c r="D27" s="199">
        <v>22345985</v>
      </c>
      <c r="E27" s="191"/>
    </row>
    <row r="28" spans="1:5" ht="15.75" customHeight="1">
      <c r="A28" s="188"/>
      <c r="B28" s="198" t="s">
        <v>86</v>
      </c>
      <c r="C28" s="193"/>
      <c r="D28" s="199">
        <v>1370273</v>
      </c>
      <c r="E28" s="191"/>
    </row>
    <row r="29" spans="1:5">
      <c r="A29" s="188"/>
      <c r="B29" s="198" t="s">
        <v>87</v>
      </c>
      <c r="C29" s="193"/>
      <c r="D29" s="199">
        <v>0</v>
      </c>
      <c r="E29" s="191"/>
    </row>
    <row r="30" spans="1:5">
      <c r="A30" s="188"/>
      <c r="B30" s="198" t="s">
        <v>88</v>
      </c>
      <c r="C30" s="193"/>
      <c r="D30" s="199">
        <v>0</v>
      </c>
      <c r="E30" s="191"/>
    </row>
    <row r="31" spans="1:5">
      <c r="A31" s="201" t="s">
        <v>89</v>
      </c>
      <c r="B31" s="197"/>
      <c r="C31" s="193"/>
      <c r="D31" s="199"/>
      <c r="E31" s="191"/>
    </row>
    <row r="32" spans="1:5">
      <c r="A32" s="201"/>
      <c r="B32" s="197" t="s">
        <v>90</v>
      </c>
      <c r="C32" s="193"/>
      <c r="D32" s="199">
        <v>1025706</v>
      </c>
      <c r="E32" s="191"/>
    </row>
    <row r="33" spans="1:5" ht="15.75" customHeight="1">
      <c r="A33" s="201"/>
      <c r="B33" s="197" t="s">
        <v>91</v>
      </c>
      <c r="C33" s="193"/>
      <c r="D33" s="199">
        <v>2834382</v>
      </c>
      <c r="E33" s="191"/>
    </row>
    <row r="34" spans="1:5" ht="15.75" customHeight="1">
      <c r="A34" s="201" t="s">
        <v>92</v>
      </c>
      <c r="B34" s="197"/>
      <c r="C34" s="193"/>
      <c r="D34" s="199"/>
      <c r="E34" s="191"/>
    </row>
    <row r="35" spans="1:5" ht="15.75" customHeight="1">
      <c r="A35" s="201"/>
      <c r="B35" s="198" t="s">
        <v>93</v>
      </c>
      <c r="C35" s="193"/>
      <c r="D35" s="199">
        <v>61246083</v>
      </c>
      <c r="E35" s="191"/>
    </row>
    <row r="36" spans="1:5" ht="15.75" customHeight="1">
      <c r="A36" s="201" t="s">
        <v>94</v>
      </c>
      <c r="B36" s="197"/>
      <c r="C36" s="193"/>
      <c r="D36" s="199"/>
      <c r="E36" s="191"/>
    </row>
    <row r="37" spans="1:5" ht="17.25" customHeight="1">
      <c r="A37" s="188"/>
      <c r="B37" s="198" t="s">
        <v>95</v>
      </c>
      <c r="C37" s="193"/>
      <c r="D37" s="199">
        <v>185592100</v>
      </c>
      <c r="E37" s="191"/>
    </row>
    <row r="38" spans="1:5" ht="15.75" customHeight="1">
      <c r="A38" s="201" t="s">
        <v>96</v>
      </c>
      <c r="B38" s="197"/>
      <c r="C38" s="193"/>
      <c r="D38" s="199"/>
      <c r="E38" s="191"/>
    </row>
    <row r="39" spans="1:5" ht="15.75" customHeight="1">
      <c r="A39" s="201"/>
      <c r="B39" s="198" t="s">
        <v>97</v>
      </c>
      <c r="C39" s="193"/>
      <c r="D39" s="202">
        <v>0</v>
      </c>
      <c r="E39" s="191"/>
    </row>
    <row r="40" spans="1:5" ht="15.75" customHeight="1">
      <c r="A40" s="201"/>
      <c r="B40" s="198" t="s">
        <v>98</v>
      </c>
      <c r="C40" s="193"/>
      <c r="D40" s="199">
        <f>410632+292</f>
        <v>410924</v>
      </c>
      <c r="E40" s="191"/>
    </row>
    <row r="41" spans="1:5" ht="17.25" customHeight="1">
      <c r="A41" s="201" t="s">
        <v>99</v>
      </c>
      <c r="B41" s="197"/>
      <c r="C41" s="193"/>
      <c r="D41" s="199"/>
      <c r="E41" s="191"/>
    </row>
    <row r="42" spans="1:5" ht="18" customHeight="1">
      <c r="A42" s="201"/>
      <c r="B42" s="198" t="s">
        <v>100</v>
      </c>
      <c r="C42" s="193"/>
      <c r="D42" s="199">
        <v>73444750</v>
      </c>
      <c r="E42" s="191"/>
    </row>
    <row r="43" spans="1:5" ht="15.75" customHeight="1">
      <c r="A43" s="201" t="s">
        <v>77</v>
      </c>
      <c r="B43" s="197"/>
      <c r="C43" s="193"/>
      <c r="D43" s="199"/>
      <c r="E43" s="191"/>
    </row>
    <row r="44" spans="1:5" ht="18" customHeight="1" thickBot="1">
      <c r="A44" s="203"/>
      <c r="B44" s="204" t="s">
        <v>101</v>
      </c>
      <c r="C44" s="205"/>
      <c r="D44" s="206">
        <v>0</v>
      </c>
      <c r="E44" s="207"/>
    </row>
    <row r="45" spans="1:5" ht="15.75" customHeight="1">
      <c r="A45" s="201" t="s">
        <v>102</v>
      </c>
      <c r="B45" s="197"/>
      <c r="C45" s="193"/>
      <c r="D45" s="199"/>
      <c r="E45" s="191"/>
    </row>
    <row r="46" spans="1:5" ht="15.75" customHeight="1">
      <c r="A46" s="201"/>
      <c r="B46" s="198" t="s">
        <v>103</v>
      </c>
      <c r="C46" s="208"/>
      <c r="D46" s="202">
        <v>1187605</v>
      </c>
      <c r="E46" s="191"/>
    </row>
    <row r="47" spans="1:5" ht="15.75" customHeight="1">
      <c r="A47" s="201"/>
      <c r="B47" s="198" t="s">
        <v>104</v>
      </c>
      <c r="C47" s="208"/>
      <c r="D47" s="202">
        <v>28125</v>
      </c>
      <c r="E47" s="191"/>
    </row>
    <row r="48" spans="1:5" ht="15.75" customHeight="1">
      <c r="A48" s="201"/>
      <c r="B48" s="198" t="s">
        <v>105</v>
      </c>
      <c r="C48" s="208"/>
      <c r="D48" s="202">
        <v>145168</v>
      </c>
      <c r="E48" s="191"/>
    </row>
    <row r="49" spans="1:5" ht="15.75" customHeight="1">
      <c r="A49" s="201" t="s">
        <v>106</v>
      </c>
      <c r="B49" s="198"/>
      <c r="C49" s="208"/>
      <c r="D49" s="202"/>
      <c r="E49" s="191"/>
    </row>
    <row r="50" spans="1:5" ht="15.75" customHeight="1">
      <c r="A50" s="201"/>
      <c r="B50" s="198" t="s">
        <v>107</v>
      </c>
      <c r="C50" s="208"/>
      <c r="D50" s="202">
        <v>0</v>
      </c>
      <c r="E50" s="191"/>
    </row>
    <row r="51" spans="1:5" ht="15.75" customHeight="1">
      <c r="A51" s="201" t="s">
        <v>108</v>
      </c>
      <c r="B51" s="197"/>
      <c r="C51" s="193"/>
      <c r="D51" s="199"/>
      <c r="E51" s="191"/>
    </row>
    <row r="52" spans="1:5" ht="15.75" customHeight="1">
      <c r="A52" s="201"/>
      <c r="B52" s="197" t="s">
        <v>109</v>
      </c>
      <c r="C52" s="193"/>
      <c r="D52" s="199">
        <v>327452</v>
      </c>
      <c r="E52" s="191"/>
    </row>
    <row r="53" spans="1:5" ht="15.75" customHeight="1">
      <c r="A53" s="201"/>
      <c r="B53" s="198" t="s">
        <v>110</v>
      </c>
      <c r="C53" s="193"/>
      <c r="D53" s="199">
        <v>17556444</v>
      </c>
      <c r="E53" s="191"/>
    </row>
    <row r="54" spans="1:5" ht="15.75" customHeight="1">
      <c r="A54" s="201" t="s">
        <v>76</v>
      </c>
      <c r="B54" s="197"/>
      <c r="C54" s="193"/>
      <c r="D54" s="199"/>
      <c r="E54" s="191"/>
    </row>
    <row r="55" spans="1:5" ht="15.75" customHeight="1">
      <c r="A55" s="201"/>
      <c r="B55" s="197" t="s">
        <v>111</v>
      </c>
      <c r="C55" s="193"/>
      <c r="D55" s="199">
        <v>21991574</v>
      </c>
      <c r="E55" s="191"/>
    </row>
    <row r="56" spans="1:5" ht="15.75" customHeight="1">
      <c r="A56" s="201"/>
      <c r="B56" s="197" t="s">
        <v>112</v>
      </c>
      <c r="C56" s="193"/>
      <c r="D56" s="199">
        <v>15609</v>
      </c>
      <c r="E56" s="191"/>
    </row>
    <row r="57" spans="1:5" ht="15.75" customHeight="1">
      <c r="A57" s="201" t="s">
        <v>113</v>
      </c>
      <c r="B57" s="197"/>
      <c r="C57" s="193"/>
      <c r="D57" s="199"/>
      <c r="E57" s="191"/>
    </row>
    <row r="58" spans="1:5" s="212" customFormat="1" ht="28.5" customHeight="1">
      <c r="A58" s="209"/>
      <c r="B58" s="210" t="s">
        <v>114</v>
      </c>
      <c r="C58" s="208"/>
      <c r="D58" s="202">
        <f>1547121+492</f>
        <v>1547613</v>
      </c>
      <c r="E58" s="211"/>
    </row>
    <row r="59" spans="1:5" s="212" customFormat="1" ht="20.25" customHeight="1">
      <c r="A59" s="213" t="s">
        <v>115</v>
      </c>
      <c r="B59" s="198"/>
      <c r="C59" s="208"/>
      <c r="D59" s="202">
        <v>50995357</v>
      </c>
      <c r="E59" s="211"/>
    </row>
    <row r="60" spans="1:5" s="212" customFormat="1" ht="9.75" customHeight="1">
      <c r="A60" s="213"/>
      <c r="B60" s="198"/>
      <c r="C60" s="208"/>
      <c r="D60" s="202"/>
      <c r="E60" s="211"/>
    </row>
    <row r="61" spans="1:5" s="212" customFormat="1" ht="24.75" customHeight="1">
      <c r="A61" s="214" t="s">
        <v>116</v>
      </c>
      <c r="B61" s="215"/>
      <c r="C61" s="208"/>
      <c r="D61" s="202"/>
      <c r="E61" s="211"/>
    </row>
    <row r="62" spans="1:5" s="212" customFormat="1" ht="15.75" customHeight="1">
      <c r="A62" s="213"/>
      <c r="B62" s="198" t="s">
        <v>117</v>
      </c>
      <c r="C62" s="208"/>
      <c r="D62" s="202">
        <v>2298297</v>
      </c>
      <c r="E62" s="211"/>
    </row>
    <row r="63" spans="1:5" s="212" customFormat="1" ht="15.75" customHeight="1">
      <c r="A63" s="209"/>
      <c r="B63" s="198" t="s">
        <v>118</v>
      </c>
      <c r="C63" s="208"/>
      <c r="D63" s="202">
        <v>12282459</v>
      </c>
      <c r="E63" s="211"/>
    </row>
    <row r="64" spans="1:5" s="212" customFormat="1" ht="15.75" customHeight="1">
      <c r="A64" s="209"/>
      <c r="B64" s="198"/>
      <c r="C64" s="208"/>
      <c r="D64" s="202"/>
      <c r="E64" s="211"/>
    </row>
    <row r="65" spans="1:5" ht="27.75" customHeight="1">
      <c r="A65" s="195" t="s">
        <v>119</v>
      </c>
      <c r="B65" s="196"/>
      <c r="C65" s="193"/>
      <c r="D65" s="199"/>
      <c r="E65" s="191"/>
    </row>
    <row r="66" spans="1:5" ht="15.75" customHeight="1">
      <c r="A66" s="201"/>
      <c r="B66" s="197" t="s">
        <v>120</v>
      </c>
      <c r="C66" s="193"/>
      <c r="D66" s="199">
        <v>0</v>
      </c>
      <c r="E66" s="191"/>
    </row>
    <row r="67" spans="1:5" ht="15.75" customHeight="1">
      <c r="A67" s="201"/>
      <c r="B67" s="197"/>
      <c r="C67" s="193"/>
      <c r="D67" s="199"/>
      <c r="E67" s="191"/>
    </row>
    <row r="68" spans="1:5" ht="15.75" customHeight="1">
      <c r="A68" s="200" t="s">
        <v>121</v>
      </c>
      <c r="B68" s="197"/>
      <c r="C68" s="193"/>
      <c r="D68" s="216">
        <v>0</v>
      </c>
      <c r="E68" s="191"/>
    </row>
    <row r="69" spans="1:5">
      <c r="A69" s="188"/>
      <c r="B69" s="197"/>
      <c r="C69" s="190"/>
      <c r="D69" s="216"/>
      <c r="E69" s="191"/>
    </row>
    <row r="70" spans="1:5" ht="15.75" customHeight="1">
      <c r="A70" s="200" t="s">
        <v>122</v>
      </c>
      <c r="B70" s="197"/>
      <c r="C70" s="193"/>
      <c r="D70" s="216">
        <v>174176</v>
      </c>
      <c r="E70" s="191"/>
    </row>
    <row r="71" spans="1:5" ht="15.75" customHeight="1">
      <c r="A71" s="188"/>
      <c r="B71" s="217"/>
      <c r="C71" s="190"/>
      <c r="D71" s="216"/>
      <c r="E71" s="191"/>
    </row>
    <row r="72" spans="1:5" s="223" customFormat="1">
      <c r="A72" s="218"/>
      <c r="B72" s="219" t="s">
        <v>14</v>
      </c>
      <c r="C72" s="220"/>
      <c r="D72" s="221">
        <f>SUM(D16:D71)</f>
        <v>481243840</v>
      </c>
      <c r="E72" s="222"/>
    </row>
    <row r="73" spans="1:5" ht="6" customHeight="1" thickBot="1">
      <c r="A73" s="188"/>
      <c r="B73" s="224"/>
      <c r="C73" s="224"/>
      <c r="D73" s="225"/>
      <c r="E73" s="191"/>
    </row>
    <row r="74" spans="1:5" ht="13.5" thickTop="1">
      <c r="A74" s="188"/>
      <c r="B74" s="217"/>
      <c r="C74" s="190"/>
      <c r="D74" s="226"/>
      <c r="E74" s="191"/>
    </row>
    <row r="75" spans="1:5" ht="6" customHeight="1">
      <c r="A75" s="188"/>
      <c r="B75" s="217"/>
      <c r="C75" s="190"/>
      <c r="D75" s="226"/>
      <c r="E75" s="191"/>
    </row>
    <row r="76" spans="1:5" ht="6" customHeight="1">
      <c r="A76" s="188"/>
      <c r="B76" s="220"/>
      <c r="C76" s="190"/>
      <c r="D76" s="226"/>
      <c r="E76" s="191"/>
    </row>
    <row r="77" spans="1:5" ht="12.75" customHeight="1" thickBot="1">
      <c r="A77" s="227"/>
      <c r="B77" s="228"/>
      <c r="C77" s="229"/>
      <c r="D77" s="229"/>
      <c r="E77" s="207"/>
    </row>
    <row r="78" spans="1:5">
      <c r="B78" s="230"/>
    </row>
    <row r="79" spans="1:5">
      <c r="B79" s="230"/>
    </row>
    <row r="80" spans="1:5" ht="15">
      <c r="B80" s="230"/>
      <c r="D80" s="26"/>
    </row>
    <row r="81" spans="2:4">
      <c r="B81" s="230"/>
      <c r="D81" s="68"/>
    </row>
    <row r="82" spans="2:4">
      <c r="B82" s="230"/>
      <c r="D82" s="231"/>
    </row>
    <row r="83" spans="2:4">
      <c r="B83" s="230"/>
    </row>
    <row r="84" spans="2:4">
      <c r="B84" s="230"/>
    </row>
    <row r="85" spans="2:4">
      <c r="B85" s="230"/>
    </row>
    <row r="86" spans="2:4">
      <c r="B86" s="230"/>
    </row>
    <row r="87" spans="2:4">
      <c r="B87" s="230"/>
    </row>
    <row r="88" spans="2:4">
      <c r="B88" s="230"/>
    </row>
    <row r="89" spans="2:4">
      <c r="B89" s="230"/>
    </row>
    <row r="90" spans="2:4">
      <c r="B90" s="230"/>
    </row>
    <row r="91" spans="2:4">
      <c r="B91" s="230"/>
    </row>
    <row r="92" spans="2:4">
      <c r="B92" s="230"/>
    </row>
    <row r="93" spans="2:4">
      <c r="B93" s="230"/>
    </row>
    <row r="94" spans="2:4">
      <c r="B94" s="230"/>
    </row>
    <row r="95" spans="2:4">
      <c r="B95" s="230"/>
    </row>
    <row r="96" spans="2:4">
      <c r="B96" s="230"/>
    </row>
    <row r="97" spans="2:2">
      <c r="B97" s="230"/>
    </row>
    <row r="98" spans="2:2">
      <c r="B98" s="230"/>
    </row>
    <row r="99" spans="2:2">
      <c r="B99" s="230"/>
    </row>
    <row r="100" spans="2:2">
      <c r="B100" s="230"/>
    </row>
    <row r="101" spans="2:2">
      <c r="B101" s="230"/>
    </row>
    <row r="102" spans="2:2">
      <c r="B102" s="230"/>
    </row>
    <row r="103" spans="2:2">
      <c r="B103" s="230"/>
    </row>
    <row r="104" spans="2:2">
      <c r="B104" s="230"/>
    </row>
    <row r="105" spans="2:2">
      <c r="B105" s="232"/>
    </row>
  </sheetData>
  <mergeCells count="10">
    <mergeCell ref="A11:E11"/>
    <mergeCell ref="A14:B14"/>
    <mergeCell ref="A61:B61"/>
    <mergeCell ref="A65:B65"/>
    <mergeCell ref="A5:E5"/>
    <mergeCell ref="A6:E6"/>
    <mergeCell ref="A7:E7"/>
    <mergeCell ref="A8:E8"/>
    <mergeCell ref="A9:E9"/>
    <mergeCell ref="A10:D10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/>
  <rowBreaks count="1" manualBreakCount="1">
    <brk id="44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E39"/>
  <sheetViews>
    <sheetView showGridLines="0" workbookViewId="0">
      <selection sqref="A1:D1"/>
    </sheetView>
  </sheetViews>
  <sheetFormatPr baseColWidth="10" defaultRowHeight="12.75"/>
  <cols>
    <col min="1" max="1" width="2.7109375" style="1" customWidth="1"/>
    <col min="2" max="2" width="64" style="1" customWidth="1"/>
    <col min="3" max="3" width="23" style="1" customWidth="1"/>
    <col min="4" max="4" width="2.7109375" style="1" customWidth="1"/>
    <col min="5" max="16384" width="11.42578125" style="1"/>
  </cols>
  <sheetData>
    <row r="1" spans="1:5" ht="15.75">
      <c r="A1" s="173"/>
      <c r="B1" s="174"/>
      <c r="C1" s="174"/>
      <c r="D1" s="175"/>
    </row>
    <row r="2" spans="1:5">
      <c r="A2" s="176" t="s">
        <v>68</v>
      </c>
      <c r="B2" s="177"/>
      <c r="C2" s="177"/>
      <c r="D2" s="178"/>
    </row>
    <row r="3" spans="1:5">
      <c r="A3" s="176" t="s">
        <v>1</v>
      </c>
      <c r="B3" s="177"/>
      <c r="C3" s="177"/>
      <c r="D3" s="178"/>
    </row>
    <row r="4" spans="1:5" ht="13.5" thickBot="1">
      <c r="A4" s="233" t="s">
        <v>2</v>
      </c>
      <c r="B4" s="234"/>
      <c r="C4" s="234"/>
      <c r="D4" s="235"/>
    </row>
    <row r="5" spans="1:5">
      <c r="A5" s="185"/>
      <c r="B5" s="186"/>
      <c r="C5" s="186"/>
      <c r="D5" s="236"/>
    </row>
    <row r="6" spans="1:5">
      <c r="A6" s="176"/>
      <c r="B6" s="177"/>
      <c r="C6" s="177"/>
      <c r="D6" s="191"/>
    </row>
    <row r="7" spans="1:5">
      <c r="A7" s="176" t="s">
        <v>123</v>
      </c>
      <c r="B7" s="177"/>
      <c r="C7" s="177"/>
      <c r="D7" s="178"/>
    </row>
    <row r="8" spans="1:5">
      <c r="A8" s="237"/>
      <c r="B8" s="192"/>
      <c r="C8" s="193"/>
      <c r="D8" s="191"/>
    </row>
    <row r="9" spans="1:5">
      <c r="A9" s="237"/>
      <c r="B9" s="192"/>
      <c r="C9" s="193"/>
      <c r="D9" s="191"/>
    </row>
    <row r="10" spans="1:5">
      <c r="A10" s="237"/>
      <c r="B10" s="192"/>
      <c r="C10" s="193"/>
      <c r="D10" s="191"/>
    </row>
    <row r="11" spans="1:5">
      <c r="A11" s="188"/>
      <c r="B11" s="189"/>
      <c r="C11" s="190"/>
      <c r="D11" s="191"/>
    </row>
    <row r="12" spans="1:5">
      <c r="A12" s="188"/>
      <c r="B12" s="192" t="s">
        <v>3</v>
      </c>
      <c r="C12" s="194" t="s">
        <v>11</v>
      </c>
      <c r="D12" s="191"/>
    </row>
    <row r="13" spans="1:5">
      <c r="A13" s="188"/>
      <c r="B13" s="192"/>
      <c r="C13" s="194"/>
      <c r="D13" s="191"/>
    </row>
    <row r="14" spans="1:5">
      <c r="A14" s="188"/>
      <c r="B14" s="217"/>
      <c r="C14" s="238"/>
      <c r="D14" s="191"/>
    </row>
    <row r="15" spans="1:5" ht="27" customHeight="1">
      <c r="A15" s="239" t="s">
        <v>124</v>
      </c>
      <c r="B15" s="240"/>
      <c r="C15" s="238"/>
      <c r="D15" s="191"/>
      <c r="E15" s="36"/>
    </row>
    <row r="16" spans="1:5">
      <c r="A16" s="188"/>
      <c r="B16" s="217" t="s">
        <v>125</v>
      </c>
      <c r="C16" s="238">
        <v>5725240</v>
      </c>
      <c r="D16" s="191"/>
      <c r="E16" s="36"/>
    </row>
    <row r="17" spans="1:5">
      <c r="A17" s="188"/>
      <c r="B17" s="217"/>
      <c r="C17" s="238"/>
      <c r="D17" s="191"/>
      <c r="E17" s="36"/>
    </row>
    <row r="18" spans="1:5">
      <c r="A18" s="188"/>
      <c r="B18" s="217"/>
      <c r="C18" s="238"/>
      <c r="D18" s="191"/>
      <c r="E18" s="36"/>
    </row>
    <row r="19" spans="1:5">
      <c r="A19" s="241" t="s">
        <v>126</v>
      </c>
      <c r="B19" s="190"/>
      <c r="C19" s="238">
        <v>0</v>
      </c>
      <c r="D19" s="191"/>
      <c r="E19" s="36"/>
    </row>
    <row r="20" spans="1:5">
      <c r="A20" s="188"/>
      <c r="B20" s="217"/>
      <c r="C20" s="238"/>
      <c r="D20" s="191"/>
      <c r="E20" s="36"/>
    </row>
    <row r="21" spans="1:5">
      <c r="A21" s="201" t="s">
        <v>127</v>
      </c>
      <c r="B21" s="190"/>
      <c r="C21" s="226">
        <v>14081</v>
      </c>
      <c r="D21" s="191"/>
      <c r="E21" s="36"/>
    </row>
    <row r="22" spans="1:5">
      <c r="A22" s="188"/>
      <c r="B22" s="224"/>
      <c r="C22" s="190"/>
      <c r="D22" s="191"/>
      <c r="E22" s="36"/>
    </row>
    <row r="23" spans="1:5">
      <c r="A23" s="188"/>
      <c r="B23" s="242"/>
      <c r="C23" s="226"/>
      <c r="D23" s="191"/>
    </row>
    <row r="24" spans="1:5">
      <c r="A24" s="188"/>
      <c r="B24" s="242"/>
      <c r="C24" s="226"/>
      <c r="D24" s="191"/>
    </row>
    <row r="25" spans="1:5">
      <c r="A25" s="188"/>
      <c r="B25" s="243"/>
      <c r="C25" s="226"/>
      <c r="D25" s="191"/>
    </row>
    <row r="26" spans="1:5">
      <c r="A26" s="188"/>
      <c r="B26" s="242"/>
      <c r="C26" s="226"/>
      <c r="D26" s="191"/>
    </row>
    <row r="27" spans="1:5">
      <c r="A27" s="188"/>
      <c r="B27" s="242"/>
      <c r="C27" s="244"/>
      <c r="D27" s="191"/>
    </row>
    <row r="28" spans="1:5" ht="13.5" thickBot="1">
      <c r="A28" s="188"/>
      <c r="B28" s="245" t="s">
        <v>14</v>
      </c>
      <c r="C28" s="246">
        <f>SUM(C16:C26)</f>
        <v>5739321</v>
      </c>
      <c r="D28" s="191"/>
    </row>
    <row r="29" spans="1:5" ht="13.5" thickTop="1">
      <c r="A29" s="188"/>
      <c r="B29" s="242"/>
      <c r="C29" s="226"/>
      <c r="D29" s="191"/>
    </row>
    <row r="30" spans="1:5">
      <c r="A30" s="188"/>
      <c r="B30" s="217"/>
      <c r="C30" s="226"/>
      <c r="D30" s="191"/>
    </row>
    <row r="31" spans="1:5">
      <c r="A31" s="188"/>
      <c r="B31" s="217"/>
      <c r="C31" s="226"/>
      <c r="D31" s="191"/>
    </row>
    <row r="32" spans="1:5">
      <c r="A32" s="188"/>
      <c r="B32" s="217"/>
      <c r="C32" s="226"/>
      <c r="D32" s="191"/>
    </row>
    <row r="33" spans="1:4">
      <c r="A33" s="188"/>
      <c r="B33" s="217"/>
      <c r="C33" s="226"/>
      <c r="D33" s="191"/>
    </row>
    <row r="34" spans="1:4" ht="13.5" thickBot="1">
      <c r="A34" s="227"/>
      <c r="B34" s="228"/>
      <c r="C34" s="247"/>
      <c r="D34" s="207"/>
    </row>
    <row r="35" spans="1:4">
      <c r="A35" s="190"/>
      <c r="B35" s="217"/>
      <c r="C35" s="226"/>
      <c r="D35" s="190"/>
    </row>
    <row r="36" spans="1:4">
      <c r="A36" s="190"/>
      <c r="B36" s="217"/>
      <c r="C36" s="248"/>
      <c r="D36" s="190"/>
    </row>
    <row r="37" spans="1:4">
      <c r="B37" s="217"/>
      <c r="C37" s="226"/>
      <c r="D37" s="190"/>
    </row>
    <row r="38" spans="1:4">
      <c r="B38" s="249"/>
      <c r="C38" s="250"/>
      <c r="D38" s="190"/>
    </row>
    <row r="39" spans="1:4">
      <c r="B39" s="249"/>
      <c r="C39" s="250"/>
      <c r="D39" s="190"/>
    </row>
  </sheetData>
  <mergeCells count="8">
    <mergeCell ref="A7:D7"/>
    <mergeCell ref="A15:B15"/>
    <mergeCell ref="A1:D1"/>
    <mergeCell ref="A2:D2"/>
    <mergeCell ref="A3:D3"/>
    <mergeCell ref="A4:D4"/>
    <mergeCell ref="A5:D5"/>
    <mergeCell ref="A6:C6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47"/>
  <sheetViews>
    <sheetView showGridLines="0" workbookViewId="0">
      <selection sqref="A1:E1"/>
    </sheetView>
  </sheetViews>
  <sheetFormatPr baseColWidth="10" defaultRowHeight="12.75"/>
  <cols>
    <col min="1" max="1" width="2.7109375" style="1" customWidth="1"/>
    <col min="2" max="2" width="66.28515625" style="1" customWidth="1"/>
    <col min="3" max="3" width="10.140625" style="1" customWidth="1"/>
    <col min="4" max="4" width="16.28515625" style="1" customWidth="1"/>
    <col min="5" max="5" width="2.7109375" style="1" customWidth="1"/>
    <col min="6" max="6" width="14.85546875" style="1" bestFit="1" customWidth="1"/>
    <col min="7" max="7" width="27.7109375" style="1" bestFit="1" customWidth="1"/>
    <col min="8" max="8" width="11.42578125" style="1"/>
    <col min="9" max="9" width="14.85546875" style="1" bestFit="1" customWidth="1"/>
    <col min="10" max="16384" width="11.42578125" style="1"/>
  </cols>
  <sheetData>
    <row r="1" spans="1:7" ht="15.75">
      <c r="A1" s="173"/>
      <c r="B1" s="174"/>
      <c r="C1" s="174"/>
      <c r="D1" s="174"/>
      <c r="E1" s="175"/>
    </row>
    <row r="2" spans="1:7">
      <c r="A2" s="176" t="s">
        <v>68</v>
      </c>
      <c r="B2" s="177"/>
      <c r="C2" s="177"/>
      <c r="D2" s="177"/>
      <c r="E2" s="178"/>
    </row>
    <row r="3" spans="1:7">
      <c r="A3" s="176" t="s">
        <v>1</v>
      </c>
      <c r="B3" s="177"/>
      <c r="C3" s="177"/>
      <c r="D3" s="177"/>
      <c r="E3" s="178"/>
    </row>
    <row r="4" spans="1:7">
      <c r="A4" s="179" t="s">
        <v>50</v>
      </c>
      <c r="B4" s="180"/>
      <c r="C4" s="180"/>
      <c r="D4" s="180"/>
      <c r="E4" s="181"/>
    </row>
    <row r="5" spans="1:7" ht="13.5" thickBot="1">
      <c r="A5" s="182"/>
      <c r="B5" s="183"/>
      <c r="C5" s="183"/>
      <c r="D5" s="183"/>
      <c r="E5" s="184"/>
    </row>
    <row r="6" spans="1:7">
      <c r="A6" s="185"/>
      <c r="B6" s="186"/>
      <c r="C6" s="186"/>
      <c r="D6" s="186"/>
      <c r="E6" s="187"/>
    </row>
    <row r="7" spans="1:7">
      <c r="A7" s="176" t="s">
        <v>128</v>
      </c>
      <c r="B7" s="177"/>
      <c r="C7" s="177"/>
      <c r="D7" s="177"/>
      <c r="E7" s="178"/>
    </row>
    <row r="8" spans="1:7">
      <c r="A8" s="237"/>
      <c r="B8" s="192"/>
      <c r="C8" s="193"/>
      <c r="D8" s="193"/>
      <c r="E8" s="191"/>
    </row>
    <row r="9" spans="1:7">
      <c r="A9" s="237"/>
      <c r="B9" s="192"/>
      <c r="C9" s="193"/>
      <c r="D9" s="193"/>
      <c r="E9" s="191"/>
    </row>
    <row r="10" spans="1:7">
      <c r="A10" s="237"/>
      <c r="B10" s="192" t="s">
        <v>3</v>
      </c>
      <c r="C10" s="193"/>
      <c r="D10" s="194" t="s">
        <v>11</v>
      </c>
      <c r="E10" s="191"/>
    </row>
    <row r="11" spans="1:7">
      <c r="A11" s="188"/>
      <c r="B11" s="189"/>
      <c r="C11" s="190"/>
      <c r="D11" s="190"/>
      <c r="E11" s="191"/>
    </row>
    <row r="12" spans="1:7">
      <c r="A12" s="188"/>
      <c r="B12" s="190"/>
      <c r="C12" s="193"/>
      <c r="D12" s="190"/>
      <c r="E12" s="191"/>
    </row>
    <row r="13" spans="1:7">
      <c r="A13" s="241" t="s">
        <v>129</v>
      </c>
      <c r="B13" s="190"/>
      <c r="C13" s="193"/>
      <c r="D13" s="194"/>
      <c r="E13" s="191"/>
    </row>
    <row r="14" spans="1:7">
      <c r="A14" s="188"/>
      <c r="B14" s="192"/>
      <c r="C14" s="193"/>
      <c r="D14" s="194"/>
      <c r="E14" s="191"/>
    </row>
    <row r="15" spans="1:7">
      <c r="A15" s="188"/>
      <c r="B15" s="217" t="s">
        <v>130</v>
      </c>
      <c r="C15" s="193"/>
      <c r="D15" s="238">
        <v>28424281</v>
      </c>
      <c r="E15" s="191"/>
      <c r="F15" s="251"/>
    </row>
    <row r="16" spans="1:7">
      <c r="A16" s="188"/>
      <c r="B16" s="217" t="s">
        <v>131</v>
      </c>
      <c r="C16" s="193"/>
      <c r="D16" s="238">
        <v>33512236</v>
      </c>
      <c r="E16" s="191"/>
      <c r="F16" s="36"/>
      <c r="G16" s="68"/>
    </row>
    <row r="17" spans="1:9">
      <c r="A17" s="188"/>
      <c r="B17" s="217" t="s">
        <v>132</v>
      </c>
      <c r="C17" s="252"/>
      <c r="D17" s="253">
        <f>D18+D19</f>
        <v>4610421</v>
      </c>
      <c r="E17" s="191"/>
      <c r="F17" s="36"/>
      <c r="H17" s="254"/>
    </row>
    <row r="18" spans="1:9">
      <c r="A18" s="188"/>
      <c r="B18" s="255" t="s">
        <v>133</v>
      </c>
      <c r="D18" s="256">
        <v>4450250</v>
      </c>
      <c r="E18" s="191"/>
      <c r="F18" s="36"/>
      <c r="H18" s="254"/>
    </row>
    <row r="19" spans="1:9">
      <c r="A19" s="188"/>
      <c r="B19" s="255" t="s">
        <v>134</v>
      </c>
      <c r="D19" s="256">
        <v>160171</v>
      </c>
      <c r="E19" s="191"/>
      <c r="F19" s="36"/>
      <c r="H19" s="254"/>
    </row>
    <row r="20" spans="1:9" ht="25.5">
      <c r="A20" s="188"/>
      <c r="B20" s="242" t="s">
        <v>135</v>
      </c>
      <c r="C20" s="190"/>
      <c r="D20" s="238">
        <v>4474928</v>
      </c>
      <c r="E20" s="191"/>
      <c r="F20" s="36"/>
      <c r="H20" s="254"/>
    </row>
    <row r="21" spans="1:9">
      <c r="A21" s="188"/>
      <c r="B21" s="217" t="s">
        <v>136</v>
      </c>
      <c r="C21" s="193"/>
      <c r="D21" s="238">
        <v>114020808</v>
      </c>
      <c r="E21" s="191"/>
      <c r="F21" s="257"/>
      <c r="H21" s="254"/>
    </row>
    <row r="22" spans="1:9">
      <c r="A22" s="188"/>
      <c r="B22" s="217" t="s">
        <v>137</v>
      </c>
      <c r="C22" s="193"/>
      <c r="D22" s="238">
        <v>6732496</v>
      </c>
      <c r="E22" s="191"/>
      <c r="F22" s="36"/>
      <c r="H22" s="254"/>
    </row>
    <row r="23" spans="1:9" ht="15">
      <c r="A23" s="188"/>
      <c r="B23" s="217" t="s">
        <v>138</v>
      </c>
      <c r="C23" s="193"/>
      <c r="D23" s="238">
        <v>175635083</v>
      </c>
      <c r="E23" s="191"/>
      <c r="F23" s="36"/>
      <c r="G23" s="26"/>
      <c r="H23" s="254"/>
    </row>
    <row r="24" spans="1:9">
      <c r="A24" s="188"/>
      <c r="B24" s="217" t="s">
        <v>139</v>
      </c>
      <c r="C24" s="193"/>
      <c r="D24" s="238">
        <v>7112934</v>
      </c>
      <c r="E24" s="191"/>
      <c r="F24" s="36"/>
      <c r="H24" s="254"/>
    </row>
    <row r="25" spans="1:9" ht="26.25">
      <c r="A25" s="188"/>
      <c r="B25" s="242" t="s">
        <v>140</v>
      </c>
      <c r="C25" s="193"/>
      <c r="D25" s="238">
        <v>2928245</v>
      </c>
      <c r="E25" s="191"/>
      <c r="F25" s="36"/>
      <c r="G25" s="26"/>
    </row>
    <row r="26" spans="1:9" ht="15">
      <c r="A26" s="258" t="s">
        <v>141</v>
      </c>
      <c r="E26" s="191"/>
      <c r="F26" s="36"/>
      <c r="G26" s="26"/>
      <c r="I26" s="26"/>
    </row>
    <row r="27" spans="1:9" ht="15">
      <c r="A27" s="258"/>
      <c r="E27" s="191"/>
      <c r="F27" s="36"/>
      <c r="I27" s="26"/>
    </row>
    <row r="28" spans="1:9" ht="15">
      <c r="A28" s="188"/>
      <c r="B28" s="217"/>
      <c r="C28" s="190"/>
      <c r="D28" s="238"/>
      <c r="E28" s="191"/>
      <c r="F28" s="36"/>
      <c r="G28" s="68"/>
      <c r="I28" s="26"/>
    </row>
    <row r="29" spans="1:9">
      <c r="A29" s="241" t="s">
        <v>142</v>
      </c>
      <c r="B29" s="190"/>
      <c r="C29" s="190"/>
      <c r="D29" s="238">
        <v>6039809</v>
      </c>
      <c r="E29" s="191"/>
      <c r="F29" s="251"/>
      <c r="G29" s="68"/>
      <c r="I29" s="259"/>
    </row>
    <row r="30" spans="1:9">
      <c r="A30" s="188"/>
      <c r="B30" s="217"/>
      <c r="C30" s="190"/>
      <c r="D30" s="238"/>
      <c r="E30" s="191"/>
      <c r="F30" s="36"/>
      <c r="G30" s="68"/>
    </row>
    <row r="31" spans="1:9">
      <c r="A31" s="241" t="s">
        <v>143</v>
      </c>
      <c r="B31" s="190"/>
      <c r="C31" s="190"/>
      <c r="D31" s="238"/>
      <c r="E31" s="191"/>
      <c r="F31" s="36"/>
    </row>
    <row r="32" spans="1:9">
      <c r="A32" s="188"/>
      <c r="B32" s="242"/>
      <c r="C32" s="190"/>
      <c r="D32" s="238"/>
      <c r="E32" s="191"/>
      <c r="F32" s="36"/>
      <c r="I32" s="231"/>
    </row>
    <row r="33" spans="1:7">
      <c r="A33" s="188"/>
      <c r="B33" s="242" t="s">
        <v>144</v>
      </c>
      <c r="C33" s="190"/>
      <c r="D33" s="260"/>
      <c r="E33" s="191"/>
      <c r="F33" s="261"/>
      <c r="G33" s="261"/>
    </row>
    <row r="34" spans="1:7">
      <c r="A34" s="188"/>
      <c r="B34" s="242" t="s">
        <v>145</v>
      </c>
      <c r="C34" s="190"/>
      <c r="D34" s="260"/>
      <c r="E34" s="191"/>
      <c r="F34" s="261"/>
      <c r="G34" s="261"/>
    </row>
    <row r="35" spans="1:7">
      <c r="A35" s="188"/>
      <c r="B35" s="242" t="s">
        <v>146</v>
      </c>
      <c r="C35" s="190"/>
      <c r="D35" s="260">
        <v>8943080</v>
      </c>
      <c r="E35" s="191"/>
      <c r="F35" s="261"/>
      <c r="G35" s="261"/>
    </row>
    <row r="36" spans="1:7" ht="14.25">
      <c r="A36" s="188"/>
      <c r="B36" s="190"/>
      <c r="C36" s="190"/>
      <c r="D36" s="260"/>
      <c r="E36" s="191"/>
      <c r="F36" s="262"/>
      <c r="G36" s="262"/>
    </row>
    <row r="37" spans="1:7" ht="15">
      <c r="A37" s="188"/>
      <c r="B37" s="242"/>
      <c r="C37" s="190"/>
      <c r="D37" s="260"/>
      <c r="E37" s="191"/>
      <c r="G37" s="26"/>
    </row>
    <row r="38" spans="1:7">
      <c r="A38" s="188"/>
      <c r="B38" s="242"/>
      <c r="C38" s="190"/>
      <c r="D38" s="260"/>
      <c r="E38" s="191"/>
      <c r="G38" s="231"/>
    </row>
    <row r="39" spans="1:7" ht="13.5" thickBot="1">
      <c r="A39" s="188"/>
      <c r="B39" s="245" t="s">
        <v>147</v>
      </c>
      <c r="C39" s="190"/>
      <c r="D39" s="263">
        <f>SUM(D15:D38)-D18-D19</f>
        <v>392434321</v>
      </c>
      <c r="E39" s="191"/>
      <c r="G39" s="68"/>
    </row>
    <row r="40" spans="1:7" ht="13.5" thickTop="1">
      <c r="A40" s="188"/>
      <c r="B40" s="242"/>
      <c r="C40" s="190"/>
      <c r="D40" s="226"/>
      <c r="E40" s="191"/>
    </row>
    <row r="41" spans="1:7">
      <c r="A41" s="188"/>
      <c r="B41" s="242"/>
      <c r="C41" s="190"/>
      <c r="D41" s="226"/>
      <c r="E41" s="191"/>
    </row>
    <row r="42" spans="1:7">
      <c r="A42" s="188"/>
      <c r="B42" s="242"/>
      <c r="C42" s="190"/>
      <c r="D42" s="226"/>
      <c r="E42" s="191"/>
    </row>
    <row r="43" spans="1:7">
      <c r="A43" s="188"/>
      <c r="B43" s="245"/>
      <c r="C43" s="190"/>
      <c r="D43" s="226"/>
      <c r="E43" s="191"/>
    </row>
    <row r="44" spans="1:7" ht="13.5" thickBot="1">
      <c r="A44" s="227"/>
      <c r="B44" s="229"/>
      <c r="C44" s="229"/>
      <c r="D44" s="247"/>
      <c r="E44" s="207"/>
    </row>
    <row r="45" spans="1:7">
      <c r="B45" s="217"/>
    </row>
    <row r="46" spans="1:7">
      <c r="B46" s="217"/>
    </row>
    <row r="47" spans="1:7">
      <c r="B47" s="217"/>
    </row>
  </sheetData>
  <mergeCells count="7">
    <mergeCell ref="A7:E7"/>
    <mergeCell ref="A1:E1"/>
    <mergeCell ref="A2:E2"/>
    <mergeCell ref="A3:E3"/>
    <mergeCell ref="A4:E4"/>
    <mergeCell ref="A5:E5"/>
    <mergeCell ref="A6:D6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F41"/>
  <sheetViews>
    <sheetView showGridLines="0" workbookViewId="0">
      <selection sqref="A1:E1"/>
    </sheetView>
  </sheetViews>
  <sheetFormatPr baseColWidth="10" defaultRowHeight="12.75"/>
  <cols>
    <col min="1" max="1" width="2.7109375" style="1" customWidth="1"/>
    <col min="2" max="2" width="66.28515625" style="1" customWidth="1"/>
    <col min="3" max="3" width="5.7109375" style="1" customWidth="1"/>
    <col min="4" max="4" width="16.7109375" style="1" customWidth="1"/>
    <col min="5" max="5" width="2.7109375" style="1" customWidth="1"/>
    <col min="6" max="16384" width="11.42578125" style="1"/>
  </cols>
  <sheetData>
    <row r="1" spans="1:6" ht="15.75">
      <c r="A1" s="173"/>
      <c r="B1" s="174"/>
      <c r="C1" s="174"/>
      <c r="D1" s="174"/>
      <c r="E1" s="175"/>
    </row>
    <row r="2" spans="1:6">
      <c r="A2" s="176" t="s">
        <v>68</v>
      </c>
      <c r="B2" s="177"/>
      <c r="C2" s="177"/>
      <c r="D2" s="177"/>
      <c r="E2" s="178"/>
    </row>
    <row r="3" spans="1:6">
      <c r="A3" s="176" t="s">
        <v>1</v>
      </c>
      <c r="B3" s="177"/>
      <c r="C3" s="177"/>
      <c r="D3" s="177"/>
      <c r="E3" s="178"/>
    </row>
    <row r="4" spans="1:6">
      <c r="A4" s="179" t="s">
        <v>2</v>
      </c>
      <c r="B4" s="180"/>
      <c r="C4" s="180"/>
      <c r="D4" s="180"/>
      <c r="E4" s="181"/>
    </row>
    <row r="5" spans="1:6" ht="13.5" thickBot="1">
      <c r="A5" s="182"/>
      <c r="B5" s="183"/>
      <c r="C5" s="183"/>
      <c r="D5" s="183"/>
      <c r="E5" s="184"/>
    </row>
    <row r="6" spans="1:6">
      <c r="A6" s="185"/>
      <c r="B6" s="186"/>
      <c r="C6" s="186"/>
      <c r="D6" s="186"/>
      <c r="E6" s="187"/>
    </row>
    <row r="7" spans="1:6" ht="28.5" customHeight="1">
      <c r="A7" s="264" t="s">
        <v>148</v>
      </c>
      <c r="B7" s="265"/>
      <c r="C7" s="265"/>
      <c r="D7" s="265"/>
      <c r="E7" s="266"/>
    </row>
    <row r="8" spans="1:6">
      <c r="A8" s="237"/>
      <c r="B8" s="192"/>
      <c r="C8" s="193"/>
      <c r="D8" s="193"/>
      <c r="E8" s="191"/>
    </row>
    <row r="9" spans="1:6">
      <c r="A9" s="237"/>
      <c r="B9" s="192"/>
      <c r="C9" s="193"/>
      <c r="D9" s="193"/>
      <c r="E9" s="191"/>
    </row>
    <row r="10" spans="1:6">
      <c r="A10" s="237"/>
      <c r="B10" s="192" t="s">
        <v>3</v>
      </c>
      <c r="C10" s="193"/>
      <c r="D10" s="194" t="s">
        <v>11</v>
      </c>
      <c r="E10" s="191"/>
    </row>
    <row r="11" spans="1:6">
      <c r="A11" s="188"/>
      <c r="B11" s="189"/>
      <c r="C11" s="190"/>
      <c r="D11" s="190"/>
      <c r="E11" s="191"/>
    </row>
    <row r="12" spans="1:6">
      <c r="A12" s="188"/>
      <c r="B12" s="190"/>
      <c r="C12" s="193"/>
      <c r="D12" s="190"/>
      <c r="E12" s="191"/>
    </row>
    <row r="13" spans="1:6" ht="44.25" customHeight="1">
      <c r="A13" s="241"/>
      <c r="B13" s="267" t="s">
        <v>149</v>
      </c>
      <c r="C13" s="192"/>
      <c r="D13" s="268">
        <v>592629</v>
      </c>
      <c r="E13" s="269"/>
      <c r="F13" s="192"/>
    </row>
    <row r="14" spans="1:6">
      <c r="A14" s="188"/>
      <c r="B14" s="192"/>
      <c r="C14" s="193"/>
      <c r="D14" s="194"/>
      <c r="E14" s="191"/>
    </row>
    <row r="15" spans="1:6">
      <c r="A15" s="188"/>
      <c r="B15" s="192"/>
      <c r="C15" s="193"/>
      <c r="D15" s="194"/>
      <c r="E15" s="191"/>
    </row>
    <row r="16" spans="1:6">
      <c r="A16" s="188"/>
      <c r="B16" s="192"/>
      <c r="C16" s="193"/>
      <c r="D16" s="194"/>
      <c r="E16" s="191"/>
    </row>
    <row r="17" spans="1:5">
      <c r="A17" s="188"/>
      <c r="B17" s="192"/>
      <c r="C17" s="193"/>
      <c r="D17" s="194"/>
      <c r="E17" s="191"/>
    </row>
    <row r="18" spans="1:5">
      <c r="A18" s="188"/>
      <c r="B18" s="192"/>
      <c r="C18" s="193"/>
      <c r="D18" s="194"/>
      <c r="E18" s="191"/>
    </row>
    <row r="19" spans="1:5">
      <c r="A19" s="188"/>
      <c r="B19" s="192"/>
      <c r="C19" s="193"/>
      <c r="D19" s="194"/>
      <c r="E19" s="191"/>
    </row>
    <row r="20" spans="1:5">
      <c r="A20" s="188"/>
      <c r="B20" s="192"/>
      <c r="C20" s="193"/>
      <c r="D20" s="194"/>
      <c r="E20" s="191"/>
    </row>
    <row r="21" spans="1:5">
      <c r="A21" s="188"/>
      <c r="B21" s="192"/>
      <c r="C21" s="193"/>
      <c r="D21" s="194"/>
      <c r="E21" s="191"/>
    </row>
    <row r="22" spans="1:5">
      <c r="A22" s="188"/>
      <c r="B22" s="192"/>
      <c r="C22" s="193"/>
      <c r="D22" s="194"/>
      <c r="E22" s="191"/>
    </row>
    <row r="23" spans="1:5">
      <c r="A23" s="188"/>
      <c r="B23" s="192"/>
      <c r="C23" s="193"/>
      <c r="D23" s="194"/>
      <c r="E23" s="191"/>
    </row>
    <row r="24" spans="1:5">
      <c r="A24" s="188"/>
      <c r="B24" s="192"/>
      <c r="C24" s="193"/>
      <c r="D24" s="194"/>
      <c r="E24" s="191"/>
    </row>
    <row r="25" spans="1:5" ht="13.5" thickBot="1">
      <c r="A25" s="188"/>
      <c r="B25" s="245" t="s">
        <v>147</v>
      </c>
      <c r="C25" s="190"/>
      <c r="D25" s="263">
        <f>SUM(D13:D21)</f>
        <v>592629</v>
      </c>
      <c r="E25" s="191"/>
    </row>
    <row r="26" spans="1:5" ht="13.5" thickTop="1">
      <c r="A26" s="188"/>
      <c r="B26" s="242"/>
      <c r="C26" s="190"/>
      <c r="D26" s="226"/>
      <c r="E26" s="191"/>
    </row>
    <row r="27" spans="1:5">
      <c r="A27" s="188"/>
      <c r="B27" s="242"/>
      <c r="C27" s="190"/>
      <c r="D27" s="226"/>
      <c r="E27" s="191"/>
    </row>
    <row r="28" spans="1:5">
      <c r="A28" s="188"/>
      <c r="B28" s="242"/>
      <c r="C28" s="190"/>
      <c r="D28" s="226"/>
      <c r="E28" s="191"/>
    </row>
    <row r="29" spans="1:5">
      <c r="A29" s="188"/>
      <c r="B29" s="242"/>
      <c r="C29" s="190"/>
      <c r="D29" s="226"/>
      <c r="E29" s="191"/>
    </row>
    <row r="30" spans="1:5">
      <c r="A30" s="188"/>
      <c r="B30" s="242"/>
      <c r="C30" s="190"/>
      <c r="D30" s="226"/>
      <c r="E30" s="191"/>
    </row>
    <row r="31" spans="1:5">
      <c r="A31" s="188"/>
      <c r="B31" s="242"/>
      <c r="C31" s="190"/>
      <c r="D31" s="226"/>
      <c r="E31" s="191"/>
    </row>
    <row r="32" spans="1:5">
      <c r="A32" s="188"/>
      <c r="B32" s="242"/>
      <c r="C32" s="190"/>
      <c r="D32" s="226"/>
      <c r="E32" s="191"/>
    </row>
    <row r="33" spans="1:5">
      <c r="A33" s="188"/>
      <c r="B33" s="242"/>
      <c r="C33" s="190"/>
      <c r="D33" s="226"/>
      <c r="E33" s="191"/>
    </row>
    <row r="34" spans="1:5">
      <c r="A34" s="188"/>
      <c r="B34" s="242"/>
      <c r="C34" s="190"/>
      <c r="D34" s="226"/>
      <c r="E34" s="191"/>
    </row>
    <row r="35" spans="1:5">
      <c r="A35" s="188"/>
      <c r="B35" s="242"/>
      <c r="C35" s="190"/>
      <c r="D35" s="226"/>
      <c r="E35" s="191"/>
    </row>
    <row r="36" spans="1:5">
      <c r="A36" s="188"/>
      <c r="B36" s="242"/>
      <c r="C36" s="190"/>
      <c r="D36" s="226"/>
      <c r="E36" s="191"/>
    </row>
    <row r="37" spans="1:5">
      <c r="A37" s="188"/>
      <c r="B37" s="245"/>
      <c r="C37" s="190"/>
      <c r="D37" s="226"/>
      <c r="E37" s="191"/>
    </row>
    <row r="38" spans="1:5" ht="13.5" thickBot="1">
      <c r="A38" s="227"/>
      <c r="B38" s="229"/>
      <c r="C38" s="229"/>
      <c r="D38" s="247"/>
      <c r="E38" s="207"/>
    </row>
    <row r="39" spans="1:5">
      <c r="B39" s="217"/>
    </row>
    <row r="40" spans="1:5">
      <c r="B40" s="217"/>
    </row>
    <row r="41" spans="1:5">
      <c r="B41" s="217"/>
    </row>
  </sheetData>
  <mergeCells count="7">
    <mergeCell ref="A7:E7"/>
    <mergeCell ref="A1:E1"/>
    <mergeCell ref="A2:E2"/>
    <mergeCell ref="A3:E3"/>
    <mergeCell ref="A4:E4"/>
    <mergeCell ref="A5:E5"/>
    <mergeCell ref="A6:D6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8" tint="-0.499984740745262"/>
    <pageSetUpPr fitToPage="1"/>
  </sheetPr>
  <dimension ref="A1:G44"/>
  <sheetViews>
    <sheetView showGridLines="0" workbookViewId="0">
      <selection activeCell="J13" sqref="J13"/>
    </sheetView>
  </sheetViews>
  <sheetFormatPr baseColWidth="10" defaultRowHeight="12.75"/>
  <cols>
    <col min="1" max="1" width="34.42578125" style="2" customWidth="1"/>
    <col min="2" max="2" width="12.7109375" style="2" customWidth="1"/>
    <col min="3" max="3" width="15.140625" style="2" customWidth="1"/>
    <col min="4" max="4" width="14" style="2" customWidth="1"/>
    <col min="5" max="5" width="12.140625" style="2" customWidth="1"/>
    <col min="6" max="6" width="10" style="2" customWidth="1"/>
    <col min="7" max="7" width="9.28515625" style="2" customWidth="1"/>
    <col min="8" max="228" width="11.42578125" style="2"/>
    <col min="229" max="229" width="34.42578125" style="2" customWidth="1"/>
    <col min="230" max="230" width="12.7109375" style="2" customWidth="1"/>
    <col min="231" max="231" width="10.85546875" style="2" customWidth="1"/>
    <col min="232" max="232" width="10.42578125" style="2" customWidth="1"/>
    <col min="233" max="233" width="12.140625" style="2" customWidth="1"/>
    <col min="234" max="234" width="10" style="2" customWidth="1"/>
    <col min="235" max="235" width="9.28515625" style="2" customWidth="1"/>
    <col min="236" max="236" width="12.28515625" style="2" bestFit="1" customWidth="1"/>
    <col min="237" max="237" width="28.7109375" style="2" customWidth="1"/>
    <col min="238" max="239" width="11.5703125" style="2" bestFit="1" customWidth="1"/>
    <col min="240" max="244" width="11.42578125" style="2"/>
    <col min="245" max="245" width="23.5703125" style="2" customWidth="1"/>
    <col min="246" max="252" width="11.42578125" style="2"/>
    <col min="253" max="253" width="27" style="2" customWidth="1"/>
    <col min="254" max="260" width="11.42578125" style="2"/>
    <col min="261" max="261" width="35.5703125" style="2" customWidth="1"/>
    <col min="262" max="484" width="11.42578125" style="2"/>
    <col min="485" max="485" width="34.42578125" style="2" customWidth="1"/>
    <col min="486" max="486" width="12.7109375" style="2" customWidth="1"/>
    <col min="487" max="487" width="10.85546875" style="2" customWidth="1"/>
    <col min="488" max="488" width="10.42578125" style="2" customWidth="1"/>
    <col min="489" max="489" width="12.140625" style="2" customWidth="1"/>
    <col min="490" max="490" width="10" style="2" customWidth="1"/>
    <col min="491" max="491" width="9.28515625" style="2" customWidth="1"/>
    <col min="492" max="492" width="12.28515625" style="2" bestFit="1" customWidth="1"/>
    <col min="493" max="493" width="28.7109375" style="2" customWidth="1"/>
    <col min="494" max="495" width="11.5703125" style="2" bestFit="1" customWidth="1"/>
    <col min="496" max="500" width="11.42578125" style="2"/>
    <col min="501" max="501" width="23.5703125" style="2" customWidth="1"/>
    <col min="502" max="508" width="11.42578125" style="2"/>
    <col min="509" max="509" width="27" style="2" customWidth="1"/>
    <col min="510" max="516" width="11.42578125" style="2"/>
    <col min="517" max="517" width="35.5703125" style="2" customWidth="1"/>
    <col min="518" max="740" width="11.42578125" style="2"/>
    <col min="741" max="741" width="34.42578125" style="2" customWidth="1"/>
    <col min="742" max="742" width="12.7109375" style="2" customWidth="1"/>
    <col min="743" max="743" width="10.85546875" style="2" customWidth="1"/>
    <col min="744" max="744" width="10.42578125" style="2" customWidth="1"/>
    <col min="745" max="745" width="12.140625" style="2" customWidth="1"/>
    <col min="746" max="746" width="10" style="2" customWidth="1"/>
    <col min="747" max="747" width="9.28515625" style="2" customWidth="1"/>
    <col min="748" max="748" width="12.28515625" style="2" bestFit="1" customWidth="1"/>
    <col min="749" max="749" width="28.7109375" style="2" customWidth="1"/>
    <col min="750" max="751" width="11.5703125" style="2" bestFit="1" customWidth="1"/>
    <col min="752" max="756" width="11.42578125" style="2"/>
    <col min="757" max="757" width="23.5703125" style="2" customWidth="1"/>
    <col min="758" max="764" width="11.42578125" style="2"/>
    <col min="765" max="765" width="27" style="2" customWidth="1"/>
    <col min="766" max="772" width="11.42578125" style="2"/>
    <col min="773" max="773" width="35.5703125" style="2" customWidth="1"/>
    <col min="774" max="996" width="11.42578125" style="2"/>
    <col min="997" max="997" width="34.42578125" style="2" customWidth="1"/>
    <col min="998" max="998" width="12.7109375" style="2" customWidth="1"/>
    <col min="999" max="999" width="10.85546875" style="2" customWidth="1"/>
    <col min="1000" max="1000" width="10.42578125" style="2" customWidth="1"/>
    <col min="1001" max="1001" width="12.140625" style="2" customWidth="1"/>
    <col min="1002" max="1002" width="10" style="2" customWidth="1"/>
    <col min="1003" max="1003" width="9.28515625" style="2" customWidth="1"/>
    <col min="1004" max="1004" width="12.28515625" style="2" bestFit="1" customWidth="1"/>
    <col min="1005" max="1005" width="28.7109375" style="2" customWidth="1"/>
    <col min="1006" max="1007" width="11.5703125" style="2" bestFit="1" customWidth="1"/>
    <col min="1008" max="1012" width="11.42578125" style="2"/>
    <col min="1013" max="1013" width="23.5703125" style="2" customWidth="1"/>
    <col min="1014" max="1020" width="11.42578125" style="2"/>
    <col min="1021" max="1021" width="27" style="2" customWidth="1"/>
    <col min="1022" max="1028" width="11.42578125" style="2"/>
    <col min="1029" max="1029" width="35.5703125" style="2" customWidth="1"/>
    <col min="1030" max="1252" width="11.42578125" style="2"/>
    <col min="1253" max="1253" width="34.42578125" style="2" customWidth="1"/>
    <col min="1254" max="1254" width="12.7109375" style="2" customWidth="1"/>
    <col min="1255" max="1255" width="10.85546875" style="2" customWidth="1"/>
    <col min="1256" max="1256" width="10.42578125" style="2" customWidth="1"/>
    <col min="1257" max="1257" width="12.140625" style="2" customWidth="1"/>
    <col min="1258" max="1258" width="10" style="2" customWidth="1"/>
    <col min="1259" max="1259" width="9.28515625" style="2" customWidth="1"/>
    <col min="1260" max="1260" width="12.28515625" style="2" bestFit="1" customWidth="1"/>
    <col min="1261" max="1261" width="28.7109375" style="2" customWidth="1"/>
    <col min="1262" max="1263" width="11.5703125" style="2" bestFit="1" customWidth="1"/>
    <col min="1264" max="1268" width="11.42578125" style="2"/>
    <col min="1269" max="1269" width="23.5703125" style="2" customWidth="1"/>
    <col min="1270" max="1276" width="11.42578125" style="2"/>
    <col min="1277" max="1277" width="27" style="2" customWidth="1"/>
    <col min="1278" max="1284" width="11.42578125" style="2"/>
    <col min="1285" max="1285" width="35.5703125" style="2" customWidth="1"/>
    <col min="1286" max="1508" width="11.42578125" style="2"/>
    <col min="1509" max="1509" width="34.42578125" style="2" customWidth="1"/>
    <col min="1510" max="1510" width="12.7109375" style="2" customWidth="1"/>
    <col min="1511" max="1511" width="10.85546875" style="2" customWidth="1"/>
    <col min="1512" max="1512" width="10.42578125" style="2" customWidth="1"/>
    <col min="1513" max="1513" width="12.140625" style="2" customWidth="1"/>
    <col min="1514" max="1514" width="10" style="2" customWidth="1"/>
    <col min="1515" max="1515" width="9.28515625" style="2" customWidth="1"/>
    <col min="1516" max="1516" width="12.28515625" style="2" bestFit="1" customWidth="1"/>
    <col min="1517" max="1517" width="28.7109375" style="2" customWidth="1"/>
    <col min="1518" max="1519" width="11.5703125" style="2" bestFit="1" customWidth="1"/>
    <col min="1520" max="1524" width="11.42578125" style="2"/>
    <col min="1525" max="1525" width="23.5703125" style="2" customWidth="1"/>
    <col min="1526" max="1532" width="11.42578125" style="2"/>
    <col min="1533" max="1533" width="27" style="2" customWidth="1"/>
    <col min="1534" max="1540" width="11.42578125" style="2"/>
    <col min="1541" max="1541" width="35.5703125" style="2" customWidth="1"/>
    <col min="1542" max="1764" width="11.42578125" style="2"/>
    <col min="1765" max="1765" width="34.42578125" style="2" customWidth="1"/>
    <col min="1766" max="1766" width="12.7109375" style="2" customWidth="1"/>
    <col min="1767" max="1767" width="10.85546875" style="2" customWidth="1"/>
    <col min="1768" max="1768" width="10.42578125" style="2" customWidth="1"/>
    <col min="1769" max="1769" width="12.140625" style="2" customWidth="1"/>
    <col min="1770" max="1770" width="10" style="2" customWidth="1"/>
    <col min="1771" max="1771" width="9.28515625" style="2" customWidth="1"/>
    <col min="1772" max="1772" width="12.28515625" style="2" bestFit="1" customWidth="1"/>
    <col min="1773" max="1773" width="28.7109375" style="2" customWidth="1"/>
    <col min="1774" max="1775" width="11.5703125" style="2" bestFit="1" customWidth="1"/>
    <col min="1776" max="1780" width="11.42578125" style="2"/>
    <col min="1781" max="1781" width="23.5703125" style="2" customWidth="1"/>
    <col min="1782" max="1788" width="11.42578125" style="2"/>
    <col min="1789" max="1789" width="27" style="2" customWidth="1"/>
    <col min="1790" max="1796" width="11.42578125" style="2"/>
    <col min="1797" max="1797" width="35.5703125" style="2" customWidth="1"/>
    <col min="1798" max="2020" width="11.42578125" style="2"/>
    <col min="2021" max="2021" width="34.42578125" style="2" customWidth="1"/>
    <col min="2022" max="2022" width="12.7109375" style="2" customWidth="1"/>
    <col min="2023" max="2023" width="10.85546875" style="2" customWidth="1"/>
    <col min="2024" max="2024" width="10.42578125" style="2" customWidth="1"/>
    <col min="2025" max="2025" width="12.140625" style="2" customWidth="1"/>
    <col min="2026" max="2026" width="10" style="2" customWidth="1"/>
    <col min="2027" max="2027" width="9.28515625" style="2" customWidth="1"/>
    <col min="2028" max="2028" width="12.28515625" style="2" bestFit="1" customWidth="1"/>
    <col min="2029" max="2029" width="28.7109375" style="2" customWidth="1"/>
    <col min="2030" max="2031" width="11.5703125" style="2" bestFit="1" customWidth="1"/>
    <col min="2032" max="2036" width="11.42578125" style="2"/>
    <col min="2037" max="2037" width="23.5703125" style="2" customWidth="1"/>
    <col min="2038" max="2044" width="11.42578125" style="2"/>
    <col min="2045" max="2045" width="27" style="2" customWidth="1"/>
    <col min="2046" max="2052" width="11.42578125" style="2"/>
    <col min="2053" max="2053" width="35.5703125" style="2" customWidth="1"/>
    <col min="2054" max="2276" width="11.42578125" style="2"/>
    <col min="2277" max="2277" width="34.42578125" style="2" customWidth="1"/>
    <col min="2278" max="2278" width="12.7109375" style="2" customWidth="1"/>
    <col min="2279" max="2279" width="10.85546875" style="2" customWidth="1"/>
    <col min="2280" max="2280" width="10.42578125" style="2" customWidth="1"/>
    <col min="2281" max="2281" width="12.140625" style="2" customWidth="1"/>
    <col min="2282" max="2282" width="10" style="2" customWidth="1"/>
    <col min="2283" max="2283" width="9.28515625" style="2" customWidth="1"/>
    <col min="2284" max="2284" width="12.28515625" style="2" bestFit="1" customWidth="1"/>
    <col min="2285" max="2285" width="28.7109375" style="2" customWidth="1"/>
    <col min="2286" max="2287" width="11.5703125" style="2" bestFit="1" customWidth="1"/>
    <col min="2288" max="2292" width="11.42578125" style="2"/>
    <col min="2293" max="2293" width="23.5703125" style="2" customWidth="1"/>
    <col min="2294" max="2300" width="11.42578125" style="2"/>
    <col min="2301" max="2301" width="27" style="2" customWidth="1"/>
    <col min="2302" max="2308" width="11.42578125" style="2"/>
    <col min="2309" max="2309" width="35.5703125" style="2" customWidth="1"/>
    <col min="2310" max="2532" width="11.42578125" style="2"/>
    <col min="2533" max="2533" width="34.42578125" style="2" customWidth="1"/>
    <col min="2534" max="2534" width="12.7109375" style="2" customWidth="1"/>
    <col min="2535" max="2535" width="10.85546875" style="2" customWidth="1"/>
    <col min="2536" max="2536" width="10.42578125" style="2" customWidth="1"/>
    <col min="2537" max="2537" width="12.140625" style="2" customWidth="1"/>
    <col min="2538" max="2538" width="10" style="2" customWidth="1"/>
    <col min="2539" max="2539" width="9.28515625" style="2" customWidth="1"/>
    <col min="2540" max="2540" width="12.28515625" style="2" bestFit="1" customWidth="1"/>
    <col min="2541" max="2541" width="28.7109375" style="2" customWidth="1"/>
    <col min="2542" max="2543" width="11.5703125" style="2" bestFit="1" customWidth="1"/>
    <col min="2544" max="2548" width="11.42578125" style="2"/>
    <col min="2549" max="2549" width="23.5703125" style="2" customWidth="1"/>
    <col min="2550" max="2556" width="11.42578125" style="2"/>
    <col min="2557" max="2557" width="27" style="2" customWidth="1"/>
    <col min="2558" max="2564" width="11.42578125" style="2"/>
    <col min="2565" max="2565" width="35.5703125" style="2" customWidth="1"/>
    <col min="2566" max="2788" width="11.42578125" style="2"/>
    <col min="2789" max="2789" width="34.42578125" style="2" customWidth="1"/>
    <col min="2790" max="2790" width="12.7109375" style="2" customWidth="1"/>
    <col min="2791" max="2791" width="10.85546875" style="2" customWidth="1"/>
    <col min="2792" max="2792" width="10.42578125" style="2" customWidth="1"/>
    <col min="2793" max="2793" width="12.140625" style="2" customWidth="1"/>
    <col min="2794" max="2794" width="10" style="2" customWidth="1"/>
    <col min="2795" max="2795" width="9.28515625" style="2" customWidth="1"/>
    <col min="2796" max="2796" width="12.28515625" style="2" bestFit="1" customWidth="1"/>
    <col min="2797" max="2797" width="28.7109375" style="2" customWidth="1"/>
    <col min="2798" max="2799" width="11.5703125" style="2" bestFit="1" customWidth="1"/>
    <col min="2800" max="2804" width="11.42578125" style="2"/>
    <col min="2805" max="2805" width="23.5703125" style="2" customWidth="1"/>
    <col min="2806" max="2812" width="11.42578125" style="2"/>
    <col min="2813" max="2813" width="27" style="2" customWidth="1"/>
    <col min="2814" max="2820" width="11.42578125" style="2"/>
    <col min="2821" max="2821" width="35.5703125" style="2" customWidth="1"/>
    <col min="2822" max="3044" width="11.42578125" style="2"/>
    <col min="3045" max="3045" width="34.42578125" style="2" customWidth="1"/>
    <col min="3046" max="3046" width="12.7109375" style="2" customWidth="1"/>
    <col min="3047" max="3047" width="10.85546875" style="2" customWidth="1"/>
    <col min="3048" max="3048" width="10.42578125" style="2" customWidth="1"/>
    <col min="3049" max="3049" width="12.140625" style="2" customWidth="1"/>
    <col min="3050" max="3050" width="10" style="2" customWidth="1"/>
    <col min="3051" max="3051" width="9.28515625" style="2" customWidth="1"/>
    <col min="3052" max="3052" width="12.28515625" style="2" bestFit="1" customWidth="1"/>
    <col min="3053" max="3053" width="28.7109375" style="2" customWidth="1"/>
    <col min="3054" max="3055" width="11.5703125" style="2" bestFit="1" customWidth="1"/>
    <col min="3056" max="3060" width="11.42578125" style="2"/>
    <col min="3061" max="3061" width="23.5703125" style="2" customWidth="1"/>
    <col min="3062" max="3068" width="11.42578125" style="2"/>
    <col min="3069" max="3069" width="27" style="2" customWidth="1"/>
    <col min="3070" max="3076" width="11.42578125" style="2"/>
    <col min="3077" max="3077" width="35.5703125" style="2" customWidth="1"/>
    <col min="3078" max="3300" width="11.42578125" style="2"/>
    <col min="3301" max="3301" width="34.42578125" style="2" customWidth="1"/>
    <col min="3302" max="3302" width="12.7109375" style="2" customWidth="1"/>
    <col min="3303" max="3303" width="10.85546875" style="2" customWidth="1"/>
    <col min="3304" max="3304" width="10.42578125" style="2" customWidth="1"/>
    <col min="3305" max="3305" width="12.140625" style="2" customWidth="1"/>
    <col min="3306" max="3306" width="10" style="2" customWidth="1"/>
    <col min="3307" max="3307" width="9.28515625" style="2" customWidth="1"/>
    <col min="3308" max="3308" width="12.28515625" style="2" bestFit="1" customWidth="1"/>
    <col min="3309" max="3309" width="28.7109375" style="2" customWidth="1"/>
    <col min="3310" max="3311" width="11.5703125" style="2" bestFit="1" customWidth="1"/>
    <col min="3312" max="3316" width="11.42578125" style="2"/>
    <col min="3317" max="3317" width="23.5703125" style="2" customWidth="1"/>
    <col min="3318" max="3324" width="11.42578125" style="2"/>
    <col min="3325" max="3325" width="27" style="2" customWidth="1"/>
    <col min="3326" max="3332" width="11.42578125" style="2"/>
    <col min="3333" max="3333" width="35.5703125" style="2" customWidth="1"/>
    <col min="3334" max="3556" width="11.42578125" style="2"/>
    <col min="3557" max="3557" width="34.42578125" style="2" customWidth="1"/>
    <col min="3558" max="3558" width="12.7109375" style="2" customWidth="1"/>
    <col min="3559" max="3559" width="10.85546875" style="2" customWidth="1"/>
    <col min="3560" max="3560" width="10.42578125" style="2" customWidth="1"/>
    <col min="3561" max="3561" width="12.140625" style="2" customWidth="1"/>
    <col min="3562" max="3562" width="10" style="2" customWidth="1"/>
    <col min="3563" max="3563" width="9.28515625" style="2" customWidth="1"/>
    <col min="3564" max="3564" width="12.28515625" style="2" bestFit="1" customWidth="1"/>
    <col min="3565" max="3565" width="28.7109375" style="2" customWidth="1"/>
    <col min="3566" max="3567" width="11.5703125" style="2" bestFit="1" customWidth="1"/>
    <col min="3568" max="3572" width="11.42578125" style="2"/>
    <col min="3573" max="3573" width="23.5703125" style="2" customWidth="1"/>
    <col min="3574" max="3580" width="11.42578125" style="2"/>
    <col min="3581" max="3581" width="27" style="2" customWidth="1"/>
    <col min="3582" max="3588" width="11.42578125" style="2"/>
    <col min="3589" max="3589" width="35.5703125" style="2" customWidth="1"/>
    <col min="3590" max="3812" width="11.42578125" style="2"/>
    <col min="3813" max="3813" width="34.42578125" style="2" customWidth="1"/>
    <col min="3814" max="3814" width="12.7109375" style="2" customWidth="1"/>
    <col min="3815" max="3815" width="10.85546875" style="2" customWidth="1"/>
    <col min="3816" max="3816" width="10.42578125" style="2" customWidth="1"/>
    <col min="3817" max="3817" width="12.140625" style="2" customWidth="1"/>
    <col min="3818" max="3818" width="10" style="2" customWidth="1"/>
    <col min="3819" max="3819" width="9.28515625" style="2" customWidth="1"/>
    <col min="3820" max="3820" width="12.28515625" style="2" bestFit="1" customWidth="1"/>
    <col min="3821" max="3821" width="28.7109375" style="2" customWidth="1"/>
    <col min="3822" max="3823" width="11.5703125" style="2" bestFit="1" customWidth="1"/>
    <col min="3824" max="3828" width="11.42578125" style="2"/>
    <col min="3829" max="3829" width="23.5703125" style="2" customWidth="1"/>
    <col min="3830" max="3836" width="11.42578125" style="2"/>
    <col min="3837" max="3837" width="27" style="2" customWidth="1"/>
    <col min="3838" max="3844" width="11.42578125" style="2"/>
    <col min="3845" max="3845" width="35.5703125" style="2" customWidth="1"/>
    <col min="3846" max="4068" width="11.42578125" style="2"/>
    <col min="4069" max="4069" width="34.42578125" style="2" customWidth="1"/>
    <col min="4070" max="4070" width="12.7109375" style="2" customWidth="1"/>
    <col min="4071" max="4071" width="10.85546875" style="2" customWidth="1"/>
    <col min="4072" max="4072" width="10.42578125" style="2" customWidth="1"/>
    <col min="4073" max="4073" width="12.140625" style="2" customWidth="1"/>
    <col min="4074" max="4074" width="10" style="2" customWidth="1"/>
    <col min="4075" max="4075" width="9.28515625" style="2" customWidth="1"/>
    <col min="4076" max="4076" width="12.28515625" style="2" bestFit="1" customWidth="1"/>
    <col min="4077" max="4077" width="28.7109375" style="2" customWidth="1"/>
    <col min="4078" max="4079" width="11.5703125" style="2" bestFit="1" customWidth="1"/>
    <col min="4080" max="4084" width="11.42578125" style="2"/>
    <col min="4085" max="4085" width="23.5703125" style="2" customWidth="1"/>
    <col min="4086" max="4092" width="11.42578125" style="2"/>
    <col min="4093" max="4093" width="27" style="2" customWidth="1"/>
    <col min="4094" max="4100" width="11.42578125" style="2"/>
    <col min="4101" max="4101" width="35.5703125" style="2" customWidth="1"/>
    <col min="4102" max="4324" width="11.42578125" style="2"/>
    <col min="4325" max="4325" width="34.42578125" style="2" customWidth="1"/>
    <col min="4326" max="4326" width="12.7109375" style="2" customWidth="1"/>
    <col min="4327" max="4327" width="10.85546875" style="2" customWidth="1"/>
    <col min="4328" max="4328" width="10.42578125" style="2" customWidth="1"/>
    <col min="4329" max="4329" width="12.140625" style="2" customWidth="1"/>
    <col min="4330" max="4330" width="10" style="2" customWidth="1"/>
    <col min="4331" max="4331" width="9.28515625" style="2" customWidth="1"/>
    <col min="4332" max="4332" width="12.28515625" style="2" bestFit="1" customWidth="1"/>
    <col min="4333" max="4333" width="28.7109375" style="2" customWidth="1"/>
    <col min="4334" max="4335" width="11.5703125" style="2" bestFit="1" customWidth="1"/>
    <col min="4336" max="4340" width="11.42578125" style="2"/>
    <col min="4341" max="4341" width="23.5703125" style="2" customWidth="1"/>
    <col min="4342" max="4348" width="11.42578125" style="2"/>
    <col min="4349" max="4349" width="27" style="2" customWidth="1"/>
    <col min="4350" max="4356" width="11.42578125" style="2"/>
    <col min="4357" max="4357" width="35.5703125" style="2" customWidth="1"/>
    <col min="4358" max="4580" width="11.42578125" style="2"/>
    <col min="4581" max="4581" width="34.42578125" style="2" customWidth="1"/>
    <col min="4582" max="4582" width="12.7109375" style="2" customWidth="1"/>
    <col min="4583" max="4583" width="10.85546875" style="2" customWidth="1"/>
    <col min="4584" max="4584" width="10.42578125" style="2" customWidth="1"/>
    <col min="4585" max="4585" width="12.140625" style="2" customWidth="1"/>
    <col min="4586" max="4586" width="10" style="2" customWidth="1"/>
    <col min="4587" max="4587" width="9.28515625" style="2" customWidth="1"/>
    <col min="4588" max="4588" width="12.28515625" style="2" bestFit="1" customWidth="1"/>
    <col min="4589" max="4589" width="28.7109375" style="2" customWidth="1"/>
    <col min="4590" max="4591" width="11.5703125" style="2" bestFit="1" customWidth="1"/>
    <col min="4592" max="4596" width="11.42578125" style="2"/>
    <col min="4597" max="4597" width="23.5703125" style="2" customWidth="1"/>
    <col min="4598" max="4604" width="11.42578125" style="2"/>
    <col min="4605" max="4605" width="27" style="2" customWidth="1"/>
    <col min="4606" max="4612" width="11.42578125" style="2"/>
    <col min="4613" max="4613" width="35.5703125" style="2" customWidth="1"/>
    <col min="4614" max="4836" width="11.42578125" style="2"/>
    <col min="4837" max="4837" width="34.42578125" style="2" customWidth="1"/>
    <col min="4838" max="4838" width="12.7109375" style="2" customWidth="1"/>
    <col min="4839" max="4839" width="10.85546875" style="2" customWidth="1"/>
    <col min="4840" max="4840" width="10.42578125" style="2" customWidth="1"/>
    <col min="4841" max="4841" width="12.140625" style="2" customWidth="1"/>
    <col min="4842" max="4842" width="10" style="2" customWidth="1"/>
    <col min="4843" max="4843" width="9.28515625" style="2" customWidth="1"/>
    <col min="4844" max="4844" width="12.28515625" style="2" bestFit="1" customWidth="1"/>
    <col min="4845" max="4845" width="28.7109375" style="2" customWidth="1"/>
    <col min="4846" max="4847" width="11.5703125" style="2" bestFit="1" customWidth="1"/>
    <col min="4848" max="4852" width="11.42578125" style="2"/>
    <col min="4853" max="4853" width="23.5703125" style="2" customWidth="1"/>
    <col min="4854" max="4860" width="11.42578125" style="2"/>
    <col min="4861" max="4861" width="27" style="2" customWidth="1"/>
    <col min="4862" max="4868" width="11.42578125" style="2"/>
    <col min="4869" max="4869" width="35.5703125" style="2" customWidth="1"/>
    <col min="4870" max="5092" width="11.42578125" style="2"/>
    <col min="5093" max="5093" width="34.42578125" style="2" customWidth="1"/>
    <col min="5094" max="5094" width="12.7109375" style="2" customWidth="1"/>
    <col min="5095" max="5095" width="10.85546875" style="2" customWidth="1"/>
    <col min="5096" max="5096" width="10.42578125" style="2" customWidth="1"/>
    <col min="5097" max="5097" width="12.140625" style="2" customWidth="1"/>
    <col min="5098" max="5098" width="10" style="2" customWidth="1"/>
    <col min="5099" max="5099" width="9.28515625" style="2" customWidth="1"/>
    <col min="5100" max="5100" width="12.28515625" style="2" bestFit="1" customWidth="1"/>
    <col min="5101" max="5101" width="28.7109375" style="2" customWidth="1"/>
    <col min="5102" max="5103" width="11.5703125" style="2" bestFit="1" customWidth="1"/>
    <col min="5104" max="5108" width="11.42578125" style="2"/>
    <col min="5109" max="5109" width="23.5703125" style="2" customWidth="1"/>
    <col min="5110" max="5116" width="11.42578125" style="2"/>
    <col min="5117" max="5117" width="27" style="2" customWidth="1"/>
    <col min="5118" max="5124" width="11.42578125" style="2"/>
    <col min="5125" max="5125" width="35.5703125" style="2" customWidth="1"/>
    <col min="5126" max="5348" width="11.42578125" style="2"/>
    <col min="5349" max="5349" width="34.42578125" style="2" customWidth="1"/>
    <col min="5350" max="5350" width="12.7109375" style="2" customWidth="1"/>
    <col min="5351" max="5351" width="10.85546875" style="2" customWidth="1"/>
    <col min="5352" max="5352" width="10.42578125" style="2" customWidth="1"/>
    <col min="5353" max="5353" width="12.140625" style="2" customWidth="1"/>
    <col min="5354" max="5354" width="10" style="2" customWidth="1"/>
    <col min="5355" max="5355" width="9.28515625" style="2" customWidth="1"/>
    <col min="5356" max="5356" width="12.28515625" style="2" bestFit="1" customWidth="1"/>
    <col min="5357" max="5357" width="28.7109375" style="2" customWidth="1"/>
    <col min="5358" max="5359" width="11.5703125" style="2" bestFit="1" customWidth="1"/>
    <col min="5360" max="5364" width="11.42578125" style="2"/>
    <col min="5365" max="5365" width="23.5703125" style="2" customWidth="1"/>
    <col min="5366" max="5372" width="11.42578125" style="2"/>
    <col min="5373" max="5373" width="27" style="2" customWidth="1"/>
    <col min="5374" max="5380" width="11.42578125" style="2"/>
    <col min="5381" max="5381" width="35.5703125" style="2" customWidth="1"/>
    <col min="5382" max="5604" width="11.42578125" style="2"/>
    <col min="5605" max="5605" width="34.42578125" style="2" customWidth="1"/>
    <col min="5606" max="5606" width="12.7109375" style="2" customWidth="1"/>
    <col min="5607" max="5607" width="10.85546875" style="2" customWidth="1"/>
    <col min="5608" max="5608" width="10.42578125" style="2" customWidth="1"/>
    <col min="5609" max="5609" width="12.140625" style="2" customWidth="1"/>
    <col min="5610" max="5610" width="10" style="2" customWidth="1"/>
    <col min="5611" max="5611" width="9.28515625" style="2" customWidth="1"/>
    <col min="5612" max="5612" width="12.28515625" style="2" bestFit="1" customWidth="1"/>
    <col min="5613" max="5613" width="28.7109375" style="2" customWidth="1"/>
    <col min="5614" max="5615" width="11.5703125" style="2" bestFit="1" customWidth="1"/>
    <col min="5616" max="5620" width="11.42578125" style="2"/>
    <col min="5621" max="5621" width="23.5703125" style="2" customWidth="1"/>
    <col min="5622" max="5628" width="11.42578125" style="2"/>
    <col min="5629" max="5629" width="27" style="2" customWidth="1"/>
    <col min="5630" max="5636" width="11.42578125" style="2"/>
    <col min="5637" max="5637" width="35.5703125" style="2" customWidth="1"/>
    <col min="5638" max="5860" width="11.42578125" style="2"/>
    <col min="5861" max="5861" width="34.42578125" style="2" customWidth="1"/>
    <col min="5862" max="5862" width="12.7109375" style="2" customWidth="1"/>
    <col min="5863" max="5863" width="10.85546875" style="2" customWidth="1"/>
    <col min="5864" max="5864" width="10.42578125" style="2" customWidth="1"/>
    <col min="5865" max="5865" width="12.140625" style="2" customWidth="1"/>
    <col min="5866" max="5866" width="10" style="2" customWidth="1"/>
    <col min="5867" max="5867" width="9.28515625" style="2" customWidth="1"/>
    <col min="5868" max="5868" width="12.28515625" style="2" bestFit="1" customWidth="1"/>
    <col min="5869" max="5869" width="28.7109375" style="2" customWidth="1"/>
    <col min="5870" max="5871" width="11.5703125" style="2" bestFit="1" customWidth="1"/>
    <col min="5872" max="5876" width="11.42578125" style="2"/>
    <col min="5877" max="5877" width="23.5703125" style="2" customWidth="1"/>
    <col min="5878" max="5884" width="11.42578125" style="2"/>
    <col min="5885" max="5885" width="27" style="2" customWidth="1"/>
    <col min="5886" max="5892" width="11.42578125" style="2"/>
    <col min="5893" max="5893" width="35.5703125" style="2" customWidth="1"/>
    <col min="5894" max="6116" width="11.42578125" style="2"/>
    <col min="6117" max="6117" width="34.42578125" style="2" customWidth="1"/>
    <col min="6118" max="6118" width="12.7109375" style="2" customWidth="1"/>
    <col min="6119" max="6119" width="10.85546875" style="2" customWidth="1"/>
    <col min="6120" max="6120" width="10.42578125" style="2" customWidth="1"/>
    <col min="6121" max="6121" width="12.140625" style="2" customWidth="1"/>
    <col min="6122" max="6122" width="10" style="2" customWidth="1"/>
    <col min="6123" max="6123" width="9.28515625" style="2" customWidth="1"/>
    <col min="6124" max="6124" width="12.28515625" style="2" bestFit="1" customWidth="1"/>
    <col min="6125" max="6125" width="28.7109375" style="2" customWidth="1"/>
    <col min="6126" max="6127" width="11.5703125" style="2" bestFit="1" customWidth="1"/>
    <col min="6128" max="6132" width="11.42578125" style="2"/>
    <col min="6133" max="6133" width="23.5703125" style="2" customWidth="1"/>
    <col min="6134" max="6140" width="11.42578125" style="2"/>
    <col min="6141" max="6141" width="27" style="2" customWidth="1"/>
    <col min="6142" max="6148" width="11.42578125" style="2"/>
    <col min="6149" max="6149" width="35.5703125" style="2" customWidth="1"/>
    <col min="6150" max="6372" width="11.42578125" style="2"/>
    <col min="6373" max="6373" width="34.42578125" style="2" customWidth="1"/>
    <col min="6374" max="6374" width="12.7109375" style="2" customWidth="1"/>
    <col min="6375" max="6375" width="10.85546875" style="2" customWidth="1"/>
    <col min="6376" max="6376" width="10.42578125" style="2" customWidth="1"/>
    <col min="6377" max="6377" width="12.140625" style="2" customWidth="1"/>
    <col min="6378" max="6378" width="10" style="2" customWidth="1"/>
    <col min="6379" max="6379" width="9.28515625" style="2" customWidth="1"/>
    <col min="6380" max="6380" width="12.28515625" style="2" bestFit="1" customWidth="1"/>
    <col min="6381" max="6381" width="28.7109375" style="2" customWidth="1"/>
    <col min="6382" max="6383" width="11.5703125" style="2" bestFit="1" customWidth="1"/>
    <col min="6384" max="6388" width="11.42578125" style="2"/>
    <col min="6389" max="6389" width="23.5703125" style="2" customWidth="1"/>
    <col min="6390" max="6396" width="11.42578125" style="2"/>
    <col min="6397" max="6397" width="27" style="2" customWidth="1"/>
    <col min="6398" max="6404" width="11.42578125" style="2"/>
    <col min="6405" max="6405" width="35.5703125" style="2" customWidth="1"/>
    <col min="6406" max="6628" width="11.42578125" style="2"/>
    <col min="6629" max="6629" width="34.42578125" style="2" customWidth="1"/>
    <col min="6630" max="6630" width="12.7109375" style="2" customWidth="1"/>
    <col min="6631" max="6631" width="10.85546875" style="2" customWidth="1"/>
    <col min="6632" max="6632" width="10.42578125" style="2" customWidth="1"/>
    <col min="6633" max="6633" width="12.140625" style="2" customWidth="1"/>
    <col min="6634" max="6634" width="10" style="2" customWidth="1"/>
    <col min="6635" max="6635" width="9.28515625" style="2" customWidth="1"/>
    <col min="6636" max="6636" width="12.28515625" style="2" bestFit="1" customWidth="1"/>
    <col min="6637" max="6637" width="28.7109375" style="2" customWidth="1"/>
    <col min="6638" max="6639" width="11.5703125" style="2" bestFit="1" customWidth="1"/>
    <col min="6640" max="6644" width="11.42578125" style="2"/>
    <col min="6645" max="6645" width="23.5703125" style="2" customWidth="1"/>
    <col min="6646" max="6652" width="11.42578125" style="2"/>
    <col min="6653" max="6653" width="27" style="2" customWidth="1"/>
    <col min="6654" max="6660" width="11.42578125" style="2"/>
    <col min="6661" max="6661" width="35.5703125" style="2" customWidth="1"/>
    <col min="6662" max="6884" width="11.42578125" style="2"/>
    <col min="6885" max="6885" width="34.42578125" style="2" customWidth="1"/>
    <col min="6886" max="6886" width="12.7109375" style="2" customWidth="1"/>
    <col min="6887" max="6887" width="10.85546875" style="2" customWidth="1"/>
    <col min="6888" max="6888" width="10.42578125" style="2" customWidth="1"/>
    <col min="6889" max="6889" width="12.140625" style="2" customWidth="1"/>
    <col min="6890" max="6890" width="10" style="2" customWidth="1"/>
    <col min="6891" max="6891" width="9.28515625" style="2" customWidth="1"/>
    <col min="6892" max="6892" width="12.28515625" style="2" bestFit="1" customWidth="1"/>
    <col min="6893" max="6893" width="28.7109375" style="2" customWidth="1"/>
    <col min="6894" max="6895" width="11.5703125" style="2" bestFit="1" customWidth="1"/>
    <col min="6896" max="6900" width="11.42578125" style="2"/>
    <col min="6901" max="6901" width="23.5703125" style="2" customWidth="1"/>
    <col min="6902" max="6908" width="11.42578125" style="2"/>
    <col min="6909" max="6909" width="27" style="2" customWidth="1"/>
    <col min="6910" max="6916" width="11.42578125" style="2"/>
    <col min="6917" max="6917" width="35.5703125" style="2" customWidth="1"/>
    <col min="6918" max="7140" width="11.42578125" style="2"/>
    <col min="7141" max="7141" width="34.42578125" style="2" customWidth="1"/>
    <col min="7142" max="7142" width="12.7109375" style="2" customWidth="1"/>
    <col min="7143" max="7143" width="10.85546875" style="2" customWidth="1"/>
    <col min="7144" max="7144" width="10.42578125" style="2" customWidth="1"/>
    <col min="7145" max="7145" width="12.140625" style="2" customWidth="1"/>
    <col min="7146" max="7146" width="10" style="2" customWidth="1"/>
    <col min="7147" max="7147" width="9.28515625" style="2" customWidth="1"/>
    <col min="7148" max="7148" width="12.28515625" style="2" bestFit="1" customWidth="1"/>
    <col min="7149" max="7149" width="28.7109375" style="2" customWidth="1"/>
    <col min="7150" max="7151" width="11.5703125" style="2" bestFit="1" customWidth="1"/>
    <col min="7152" max="7156" width="11.42578125" style="2"/>
    <col min="7157" max="7157" width="23.5703125" style="2" customWidth="1"/>
    <col min="7158" max="7164" width="11.42578125" style="2"/>
    <col min="7165" max="7165" width="27" style="2" customWidth="1"/>
    <col min="7166" max="7172" width="11.42578125" style="2"/>
    <col min="7173" max="7173" width="35.5703125" style="2" customWidth="1"/>
    <col min="7174" max="7396" width="11.42578125" style="2"/>
    <col min="7397" max="7397" width="34.42578125" style="2" customWidth="1"/>
    <col min="7398" max="7398" width="12.7109375" style="2" customWidth="1"/>
    <col min="7399" max="7399" width="10.85546875" style="2" customWidth="1"/>
    <col min="7400" max="7400" width="10.42578125" style="2" customWidth="1"/>
    <col min="7401" max="7401" width="12.140625" style="2" customWidth="1"/>
    <col min="7402" max="7402" width="10" style="2" customWidth="1"/>
    <col min="7403" max="7403" width="9.28515625" style="2" customWidth="1"/>
    <col min="7404" max="7404" width="12.28515625" style="2" bestFit="1" customWidth="1"/>
    <col min="7405" max="7405" width="28.7109375" style="2" customWidth="1"/>
    <col min="7406" max="7407" width="11.5703125" style="2" bestFit="1" customWidth="1"/>
    <col min="7408" max="7412" width="11.42578125" style="2"/>
    <col min="7413" max="7413" width="23.5703125" style="2" customWidth="1"/>
    <col min="7414" max="7420" width="11.42578125" style="2"/>
    <col min="7421" max="7421" width="27" style="2" customWidth="1"/>
    <col min="7422" max="7428" width="11.42578125" style="2"/>
    <col min="7429" max="7429" width="35.5703125" style="2" customWidth="1"/>
    <col min="7430" max="7652" width="11.42578125" style="2"/>
    <col min="7653" max="7653" width="34.42578125" style="2" customWidth="1"/>
    <col min="7654" max="7654" width="12.7109375" style="2" customWidth="1"/>
    <col min="7655" max="7655" width="10.85546875" style="2" customWidth="1"/>
    <col min="7656" max="7656" width="10.42578125" style="2" customWidth="1"/>
    <col min="7657" max="7657" width="12.140625" style="2" customWidth="1"/>
    <col min="7658" max="7658" width="10" style="2" customWidth="1"/>
    <col min="7659" max="7659" width="9.28515625" style="2" customWidth="1"/>
    <col min="7660" max="7660" width="12.28515625" style="2" bestFit="1" customWidth="1"/>
    <col min="7661" max="7661" width="28.7109375" style="2" customWidth="1"/>
    <col min="7662" max="7663" width="11.5703125" style="2" bestFit="1" customWidth="1"/>
    <col min="7664" max="7668" width="11.42578125" style="2"/>
    <col min="7669" max="7669" width="23.5703125" style="2" customWidth="1"/>
    <col min="7670" max="7676" width="11.42578125" style="2"/>
    <col min="7677" max="7677" width="27" style="2" customWidth="1"/>
    <col min="7678" max="7684" width="11.42578125" style="2"/>
    <col min="7685" max="7685" width="35.5703125" style="2" customWidth="1"/>
    <col min="7686" max="7908" width="11.42578125" style="2"/>
    <col min="7909" max="7909" width="34.42578125" style="2" customWidth="1"/>
    <col min="7910" max="7910" width="12.7109375" style="2" customWidth="1"/>
    <col min="7911" max="7911" width="10.85546875" style="2" customWidth="1"/>
    <col min="7912" max="7912" width="10.42578125" style="2" customWidth="1"/>
    <col min="7913" max="7913" width="12.140625" style="2" customWidth="1"/>
    <col min="7914" max="7914" width="10" style="2" customWidth="1"/>
    <col min="7915" max="7915" width="9.28515625" style="2" customWidth="1"/>
    <col min="7916" max="7916" width="12.28515625" style="2" bestFit="1" customWidth="1"/>
    <col min="7917" max="7917" width="28.7109375" style="2" customWidth="1"/>
    <col min="7918" max="7919" width="11.5703125" style="2" bestFit="1" customWidth="1"/>
    <col min="7920" max="7924" width="11.42578125" style="2"/>
    <col min="7925" max="7925" width="23.5703125" style="2" customWidth="1"/>
    <col min="7926" max="7932" width="11.42578125" style="2"/>
    <col min="7933" max="7933" width="27" style="2" customWidth="1"/>
    <col min="7934" max="7940" width="11.42578125" style="2"/>
    <col min="7941" max="7941" width="35.5703125" style="2" customWidth="1"/>
    <col min="7942" max="8164" width="11.42578125" style="2"/>
    <col min="8165" max="8165" width="34.42578125" style="2" customWidth="1"/>
    <col min="8166" max="8166" width="12.7109375" style="2" customWidth="1"/>
    <col min="8167" max="8167" width="10.85546875" style="2" customWidth="1"/>
    <col min="8168" max="8168" width="10.42578125" style="2" customWidth="1"/>
    <col min="8169" max="8169" width="12.140625" style="2" customWidth="1"/>
    <col min="8170" max="8170" width="10" style="2" customWidth="1"/>
    <col min="8171" max="8171" width="9.28515625" style="2" customWidth="1"/>
    <col min="8172" max="8172" width="12.28515625" style="2" bestFit="1" customWidth="1"/>
    <col min="8173" max="8173" width="28.7109375" style="2" customWidth="1"/>
    <col min="8174" max="8175" width="11.5703125" style="2" bestFit="1" customWidth="1"/>
    <col min="8176" max="8180" width="11.42578125" style="2"/>
    <col min="8181" max="8181" width="23.5703125" style="2" customWidth="1"/>
    <col min="8182" max="8188" width="11.42578125" style="2"/>
    <col min="8189" max="8189" width="27" style="2" customWidth="1"/>
    <col min="8190" max="8196" width="11.42578125" style="2"/>
    <col min="8197" max="8197" width="35.5703125" style="2" customWidth="1"/>
    <col min="8198" max="8420" width="11.42578125" style="2"/>
    <col min="8421" max="8421" width="34.42578125" style="2" customWidth="1"/>
    <col min="8422" max="8422" width="12.7109375" style="2" customWidth="1"/>
    <col min="8423" max="8423" width="10.85546875" style="2" customWidth="1"/>
    <col min="8424" max="8424" width="10.42578125" style="2" customWidth="1"/>
    <col min="8425" max="8425" width="12.140625" style="2" customWidth="1"/>
    <col min="8426" max="8426" width="10" style="2" customWidth="1"/>
    <col min="8427" max="8427" width="9.28515625" style="2" customWidth="1"/>
    <col min="8428" max="8428" width="12.28515625" style="2" bestFit="1" customWidth="1"/>
    <col min="8429" max="8429" width="28.7109375" style="2" customWidth="1"/>
    <col min="8430" max="8431" width="11.5703125" style="2" bestFit="1" customWidth="1"/>
    <col min="8432" max="8436" width="11.42578125" style="2"/>
    <col min="8437" max="8437" width="23.5703125" style="2" customWidth="1"/>
    <col min="8438" max="8444" width="11.42578125" style="2"/>
    <col min="8445" max="8445" width="27" style="2" customWidth="1"/>
    <col min="8446" max="8452" width="11.42578125" style="2"/>
    <col min="8453" max="8453" width="35.5703125" style="2" customWidth="1"/>
    <col min="8454" max="8676" width="11.42578125" style="2"/>
    <col min="8677" max="8677" width="34.42578125" style="2" customWidth="1"/>
    <col min="8678" max="8678" width="12.7109375" style="2" customWidth="1"/>
    <col min="8679" max="8679" width="10.85546875" style="2" customWidth="1"/>
    <col min="8680" max="8680" width="10.42578125" style="2" customWidth="1"/>
    <col min="8681" max="8681" width="12.140625" style="2" customWidth="1"/>
    <col min="8682" max="8682" width="10" style="2" customWidth="1"/>
    <col min="8683" max="8683" width="9.28515625" style="2" customWidth="1"/>
    <col min="8684" max="8684" width="12.28515625" style="2" bestFit="1" customWidth="1"/>
    <col min="8685" max="8685" width="28.7109375" style="2" customWidth="1"/>
    <col min="8686" max="8687" width="11.5703125" style="2" bestFit="1" customWidth="1"/>
    <col min="8688" max="8692" width="11.42578125" style="2"/>
    <col min="8693" max="8693" width="23.5703125" style="2" customWidth="1"/>
    <col min="8694" max="8700" width="11.42578125" style="2"/>
    <col min="8701" max="8701" width="27" style="2" customWidth="1"/>
    <col min="8702" max="8708" width="11.42578125" style="2"/>
    <col min="8709" max="8709" width="35.5703125" style="2" customWidth="1"/>
    <col min="8710" max="8932" width="11.42578125" style="2"/>
    <col min="8933" max="8933" width="34.42578125" style="2" customWidth="1"/>
    <col min="8934" max="8934" width="12.7109375" style="2" customWidth="1"/>
    <col min="8935" max="8935" width="10.85546875" style="2" customWidth="1"/>
    <col min="8936" max="8936" width="10.42578125" style="2" customWidth="1"/>
    <col min="8937" max="8937" width="12.140625" style="2" customWidth="1"/>
    <col min="8938" max="8938" width="10" style="2" customWidth="1"/>
    <col min="8939" max="8939" width="9.28515625" style="2" customWidth="1"/>
    <col min="8940" max="8940" width="12.28515625" style="2" bestFit="1" customWidth="1"/>
    <col min="8941" max="8941" width="28.7109375" style="2" customWidth="1"/>
    <col min="8942" max="8943" width="11.5703125" style="2" bestFit="1" customWidth="1"/>
    <col min="8944" max="8948" width="11.42578125" style="2"/>
    <col min="8949" max="8949" width="23.5703125" style="2" customWidth="1"/>
    <col min="8950" max="8956" width="11.42578125" style="2"/>
    <col min="8957" max="8957" width="27" style="2" customWidth="1"/>
    <col min="8958" max="8964" width="11.42578125" style="2"/>
    <col min="8965" max="8965" width="35.5703125" style="2" customWidth="1"/>
    <col min="8966" max="9188" width="11.42578125" style="2"/>
    <col min="9189" max="9189" width="34.42578125" style="2" customWidth="1"/>
    <col min="9190" max="9190" width="12.7109375" style="2" customWidth="1"/>
    <col min="9191" max="9191" width="10.85546875" style="2" customWidth="1"/>
    <col min="9192" max="9192" width="10.42578125" style="2" customWidth="1"/>
    <col min="9193" max="9193" width="12.140625" style="2" customWidth="1"/>
    <col min="9194" max="9194" width="10" style="2" customWidth="1"/>
    <col min="9195" max="9195" width="9.28515625" style="2" customWidth="1"/>
    <col min="9196" max="9196" width="12.28515625" style="2" bestFit="1" customWidth="1"/>
    <col min="9197" max="9197" width="28.7109375" style="2" customWidth="1"/>
    <col min="9198" max="9199" width="11.5703125" style="2" bestFit="1" customWidth="1"/>
    <col min="9200" max="9204" width="11.42578125" style="2"/>
    <col min="9205" max="9205" width="23.5703125" style="2" customWidth="1"/>
    <col min="9206" max="9212" width="11.42578125" style="2"/>
    <col min="9213" max="9213" width="27" style="2" customWidth="1"/>
    <col min="9214" max="9220" width="11.42578125" style="2"/>
    <col min="9221" max="9221" width="35.5703125" style="2" customWidth="1"/>
    <col min="9222" max="9444" width="11.42578125" style="2"/>
    <col min="9445" max="9445" width="34.42578125" style="2" customWidth="1"/>
    <col min="9446" max="9446" width="12.7109375" style="2" customWidth="1"/>
    <col min="9447" max="9447" width="10.85546875" style="2" customWidth="1"/>
    <col min="9448" max="9448" width="10.42578125" style="2" customWidth="1"/>
    <col min="9449" max="9449" width="12.140625" style="2" customWidth="1"/>
    <col min="9450" max="9450" width="10" style="2" customWidth="1"/>
    <col min="9451" max="9451" width="9.28515625" style="2" customWidth="1"/>
    <col min="9452" max="9452" width="12.28515625" style="2" bestFit="1" customWidth="1"/>
    <col min="9453" max="9453" width="28.7109375" style="2" customWidth="1"/>
    <col min="9454" max="9455" width="11.5703125" style="2" bestFit="1" customWidth="1"/>
    <col min="9456" max="9460" width="11.42578125" style="2"/>
    <col min="9461" max="9461" width="23.5703125" style="2" customWidth="1"/>
    <col min="9462" max="9468" width="11.42578125" style="2"/>
    <col min="9469" max="9469" width="27" style="2" customWidth="1"/>
    <col min="9470" max="9476" width="11.42578125" style="2"/>
    <col min="9477" max="9477" width="35.5703125" style="2" customWidth="1"/>
    <col min="9478" max="9700" width="11.42578125" style="2"/>
    <col min="9701" max="9701" width="34.42578125" style="2" customWidth="1"/>
    <col min="9702" max="9702" width="12.7109375" style="2" customWidth="1"/>
    <col min="9703" max="9703" width="10.85546875" style="2" customWidth="1"/>
    <col min="9704" max="9704" width="10.42578125" style="2" customWidth="1"/>
    <col min="9705" max="9705" width="12.140625" style="2" customWidth="1"/>
    <col min="9706" max="9706" width="10" style="2" customWidth="1"/>
    <col min="9707" max="9707" width="9.28515625" style="2" customWidth="1"/>
    <col min="9708" max="9708" width="12.28515625" style="2" bestFit="1" customWidth="1"/>
    <col min="9709" max="9709" width="28.7109375" style="2" customWidth="1"/>
    <col min="9710" max="9711" width="11.5703125" style="2" bestFit="1" customWidth="1"/>
    <col min="9712" max="9716" width="11.42578125" style="2"/>
    <col min="9717" max="9717" width="23.5703125" style="2" customWidth="1"/>
    <col min="9718" max="9724" width="11.42578125" style="2"/>
    <col min="9725" max="9725" width="27" style="2" customWidth="1"/>
    <col min="9726" max="9732" width="11.42578125" style="2"/>
    <col min="9733" max="9733" width="35.5703125" style="2" customWidth="1"/>
    <col min="9734" max="9956" width="11.42578125" style="2"/>
    <col min="9957" max="9957" width="34.42578125" style="2" customWidth="1"/>
    <col min="9958" max="9958" width="12.7109375" style="2" customWidth="1"/>
    <col min="9959" max="9959" width="10.85546875" style="2" customWidth="1"/>
    <col min="9960" max="9960" width="10.42578125" style="2" customWidth="1"/>
    <col min="9961" max="9961" width="12.140625" style="2" customWidth="1"/>
    <col min="9962" max="9962" width="10" style="2" customWidth="1"/>
    <col min="9963" max="9963" width="9.28515625" style="2" customWidth="1"/>
    <col min="9964" max="9964" width="12.28515625" style="2" bestFit="1" customWidth="1"/>
    <col min="9965" max="9965" width="28.7109375" style="2" customWidth="1"/>
    <col min="9966" max="9967" width="11.5703125" style="2" bestFit="1" customWidth="1"/>
    <col min="9968" max="9972" width="11.42578125" style="2"/>
    <col min="9973" max="9973" width="23.5703125" style="2" customWidth="1"/>
    <col min="9974" max="9980" width="11.42578125" style="2"/>
    <col min="9981" max="9981" width="27" style="2" customWidth="1"/>
    <col min="9982" max="9988" width="11.42578125" style="2"/>
    <col min="9989" max="9989" width="35.5703125" style="2" customWidth="1"/>
    <col min="9990" max="10212" width="11.42578125" style="2"/>
    <col min="10213" max="10213" width="34.42578125" style="2" customWidth="1"/>
    <col min="10214" max="10214" width="12.7109375" style="2" customWidth="1"/>
    <col min="10215" max="10215" width="10.85546875" style="2" customWidth="1"/>
    <col min="10216" max="10216" width="10.42578125" style="2" customWidth="1"/>
    <col min="10217" max="10217" width="12.140625" style="2" customWidth="1"/>
    <col min="10218" max="10218" width="10" style="2" customWidth="1"/>
    <col min="10219" max="10219" width="9.28515625" style="2" customWidth="1"/>
    <col min="10220" max="10220" width="12.28515625" style="2" bestFit="1" customWidth="1"/>
    <col min="10221" max="10221" width="28.7109375" style="2" customWidth="1"/>
    <col min="10222" max="10223" width="11.5703125" style="2" bestFit="1" customWidth="1"/>
    <col min="10224" max="10228" width="11.42578125" style="2"/>
    <col min="10229" max="10229" width="23.5703125" style="2" customWidth="1"/>
    <col min="10230" max="10236" width="11.42578125" style="2"/>
    <col min="10237" max="10237" width="27" style="2" customWidth="1"/>
    <col min="10238" max="10244" width="11.42578125" style="2"/>
    <col min="10245" max="10245" width="35.5703125" style="2" customWidth="1"/>
    <col min="10246" max="10468" width="11.42578125" style="2"/>
    <col min="10469" max="10469" width="34.42578125" style="2" customWidth="1"/>
    <col min="10470" max="10470" width="12.7109375" style="2" customWidth="1"/>
    <col min="10471" max="10471" width="10.85546875" style="2" customWidth="1"/>
    <col min="10472" max="10472" width="10.42578125" style="2" customWidth="1"/>
    <col min="10473" max="10473" width="12.140625" style="2" customWidth="1"/>
    <col min="10474" max="10474" width="10" style="2" customWidth="1"/>
    <col min="10475" max="10475" width="9.28515625" style="2" customWidth="1"/>
    <col min="10476" max="10476" width="12.28515625" style="2" bestFit="1" customWidth="1"/>
    <col min="10477" max="10477" width="28.7109375" style="2" customWidth="1"/>
    <col min="10478" max="10479" width="11.5703125" style="2" bestFit="1" customWidth="1"/>
    <col min="10480" max="10484" width="11.42578125" style="2"/>
    <col min="10485" max="10485" width="23.5703125" style="2" customWidth="1"/>
    <col min="10486" max="10492" width="11.42578125" style="2"/>
    <col min="10493" max="10493" width="27" style="2" customWidth="1"/>
    <col min="10494" max="10500" width="11.42578125" style="2"/>
    <col min="10501" max="10501" width="35.5703125" style="2" customWidth="1"/>
    <col min="10502" max="10724" width="11.42578125" style="2"/>
    <col min="10725" max="10725" width="34.42578125" style="2" customWidth="1"/>
    <col min="10726" max="10726" width="12.7109375" style="2" customWidth="1"/>
    <col min="10727" max="10727" width="10.85546875" style="2" customWidth="1"/>
    <col min="10728" max="10728" width="10.42578125" style="2" customWidth="1"/>
    <col min="10729" max="10729" width="12.140625" style="2" customWidth="1"/>
    <col min="10730" max="10730" width="10" style="2" customWidth="1"/>
    <col min="10731" max="10731" width="9.28515625" style="2" customWidth="1"/>
    <col min="10732" max="10732" width="12.28515625" style="2" bestFit="1" customWidth="1"/>
    <col min="10733" max="10733" width="28.7109375" style="2" customWidth="1"/>
    <col min="10734" max="10735" width="11.5703125" style="2" bestFit="1" customWidth="1"/>
    <col min="10736" max="10740" width="11.42578125" style="2"/>
    <col min="10741" max="10741" width="23.5703125" style="2" customWidth="1"/>
    <col min="10742" max="10748" width="11.42578125" style="2"/>
    <col min="10749" max="10749" width="27" style="2" customWidth="1"/>
    <col min="10750" max="10756" width="11.42578125" style="2"/>
    <col min="10757" max="10757" width="35.5703125" style="2" customWidth="1"/>
    <col min="10758" max="10980" width="11.42578125" style="2"/>
    <col min="10981" max="10981" width="34.42578125" style="2" customWidth="1"/>
    <col min="10982" max="10982" width="12.7109375" style="2" customWidth="1"/>
    <col min="10983" max="10983" width="10.85546875" style="2" customWidth="1"/>
    <col min="10984" max="10984" width="10.42578125" style="2" customWidth="1"/>
    <col min="10985" max="10985" width="12.140625" style="2" customWidth="1"/>
    <col min="10986" max="10986" width="10" style="2" customWidth="1"/>
    <col min="10987" max="10987" width="9.28515625" style="2" customWidth="1"/>
    <col min="10988" max="10988" width="12.28515625" style="2" bestFit="1" customWidth="1"/>
    <col min="10989" max="10989" width="28.7109375" style="2" customWidth="1"/>
    <col min="10990" max="10991" width="11.5703125" style="2" bestFit="1" customWidth="1"/>
    <col min="10992" max="10996" width="11.42578125" style="2"/>
    <col min="10997" max="10997" width="23.5703125" style="2" customWidth="1"/>
    <col min="10998" max="11004" width="11.42578125" style="2"/>
    <col min="11005" max="11005" width="27" style="2" customWidth="1"/>
    <col min="11006" max="11012" width="11.42578125" style="2"/>
    <col min="11013" max="11013" width="35.5703125" style="2" customWidth="1"/>
    <col min="11014" max="11236" width="11.42578125" style="2"/>
    <col min="11237" max="11237" width="34.42578125" style="2" customWidth="1"/>
    <col min="11238" max="11238" width="12.7109375" style="2" customWidth="1"/>
    <col min="11239" max="11239" width="10.85546875" style="2" customWidth="1"/>
    <col min="11240" max="11240" width="10.42578125" style="2" customWidth="1"/>
    <col min="11241" max="11241" width="12.140625" style="2" customWidth="1"/>
    <col min="11242" max="11242" width="10" style="2" customWidth="1"/>
    <col min="11243" max="11243" width="9.28515625" style="2" customWidth="1"/>
    <col min="11244" max="11244" width="12.28515625" style="2" bestFit="1" customWidth="1"/>
    <col min="11245" max="11245" width="28.7109375" style="2" customWidth="1"/>
    <col min="11246" max="11247" width="11.5703125" style="2" bestFit="1" customWidth="1"/>
    <col min="11248" max="11252" width="11.42578125" style="2"/>
    <col min="11253" max="11253" width="23.5703125" style="2" customWidth="1"/>
    <col min="11254" max="11260" width="11.42578125" style="2"/>
    <col min="11261" max="11261" width="27" style="2" customWidth="1"/>
    <col min="11262" max="11268" width="11.42578125" style="2"/>
    <col min="11269" max="11269" width="35.5703125" style="2" customWidth="1"/>
    <col min="11270" max="11492" width="11.42578125" style="2"/>
    <col min="11493" max="11493" width="34.42578125" style="2" customWidth="1"/>
    <col min="11494" max="11494" width="12.7109375" style="2" customWidth="1"/>
    <col min="11495" max="11495" width="10.85546875" style="2" customWidth="1"/>
    <col min="11496" max="11496" width="10.42578125" style="2" customWidth="1"/>
    <col min="11497" max="11497" width="12.140625" style="2" customWidth="1"/>
    <col min="11498" max="11498" width="10" style="2" customWidth="1"/>
    <col min="11499" max="11499" width="9.28515625" style="2" customWidth="1"/>
    <col min="11500" max="11500" width="12.28515625" style="2" bestFit="1" customWidth="1"/>
    <col min="11501" max="11501" width="28.7109375" style="2" customWidth="1"/>
    <col min="11502" max="11503" width="11.5703125" style="2" bestFit="1" customWidth="1"/>
    <col min="11504" max="11508" width="11.42578125" style="2"/>
    <col min="11509" max="11509" width="23.5703125" style="2" customWidth="1"/>
    <col min="11510" max="11516" width="11.42578125" style="2"/>
    <col min="11517" max="11517" width="27" style="2" customWidth="1"/>
    <col min="11518" max="11524" width="11.42578125" style="2"/>
    <col min="11525" max="11525" width="35.5703125" style="2" customWidth="1"/>
    <col min="11526" max="11748" width="11.42578125" style="2"/>
    <col min="11749" max="11749" width="34.42578125" style="2" customWidth="1"/>
    <col min="11750" max="11750" width="12.7109375" style="2" customWidth="1"/>
    <col min="11751" max="11751" width="10.85546875" style="2" customWidth="1"/>
    <col min="11752" max="11752" width="10.42578125" style="2" customWidth="1"/>
    <col min="11753" max="11753" width="12.140625" style="2" customWidth="1"/>
    <col min="11754" max="11754" width="10" style="2" customWidth="1"/>
    <col min="11755" max="11755" width="9.28515625" style="2" customWidth="1"/>
    <col min="11756" max="11756" width="12.28515625" style="2" bestFit="1" customWidth="1"/>
    <col min="11757" max="11757" width="28.7109375" style="2" customWidth="1"/>
    <col min="11758" max="11759" width="11.5703125" style="2" bestFit="1" customWidth="1"/>
    <col min="11760" max="11764" width="11.42578125" style="2"/>
    <col min="11765" max="11765" width="23.5703125" style="2" customWidth="1"/>
    <col min="11766" max="11772" width="11.42578125" style="2"/>
    <col min="11773" max="11773" width="27" style="2" customWidth="1"/>
    <col min="11774" max="11780" width="11.42578125" style="2"/>
    <col min="11781" max="11781" width="35.5703125" style="2" customWidth="1"/>
    <col min="11782" max="12004" width="11.42578125" style="2"/>
    <col min="12005" max="12005" width="34.42578125" style="2" customWidth="1"/>
    <col min="12006" max="12006" width="12.7109375" style="2" customWidth="1"/>
    <col min="12007" max="12007" width="10.85546875" style="2" customWidth="1"/>
    <col min="12008" max="12008" width="10.42578125" style="2" customWidth="1"/>
    <col min="12009" max="12009" width="12.140625" style="2" customWidth="1"/>
    <col min="12010" max="12010" width="10" style="2" customWidth="1"/>
    <col min="12011" max="12011" width="9.28515625" style="2" customWidth="1"/>
    <col min="12012" max="12012" width="12.28515625" style="2" bestFit="1" customWidth="1"/>
    <col min="12013" max="12013" width="28.7109375" style="2" customWidth="1"/>
    <col min="12014" max="12015" width="11.5703125" style="2" bestFit="1" customWidth="1"/>
    <col min="12016" max="12020" width="11.42578125" style="2"/>
    <col min="12021" max="12021" width="23.5703125" style="2" customWidth="1"/>
    <col min="12022" max="12028" width="11.42578125" style="2"/>
    <col min="12029" max="12029" width="27" style="2" customWidth="1"/>
    <col min="12030" max="12036" width="11.42578125" style="2"/>
    <col min="12037" max="12037" width="35.5703125" style="2" customWidth="1"/>
    <col min="12038" max="12260" width="11.42578125" style="2"/>
    <col min="12261" max="12261" width="34.42578125" style="2" customWidth="1"/>
    <col min="12262" max="12262" width="12.7109375" style="2" customWidth="1"/>
    <col min="12263" max="12263" width="10.85546875" style="2" customWidth="1"/>
    <col min="12264" max="12264" width="10.42578125" style="2" customWidth="1"/>
    <col min="12265" max="12265" width="12.140625" style="2" customWidth="1"/>
    <col min="12266" max="12266" width="10" style="2" customWidth="1"/>
    <col min="12267" max="12267" width="9.28515625" style="2" customWidth="1"/>
    <col min="12268" max="12268" width="12.28515625" style="2" bestFit="1" customWidth="1"/>
    <col min="12269" max="12269" width="28.7109375" style="2" customWidth="1"/>
    <col min="12270" max="12271" width="11.5703125" style="2" bestFit="1" customWidth="1"/>
    <col min="12272" max="12276" width="11.42578125" style="2"/>
    <col min="12277" max="12277" width="23.5703125" style="2" customWidth="1"/>
    <col min="12278" max="12284" width="11.42578125" style="2"/>
    <col min="12285" max="12285" width="27" style="2" customWidth="1"/>
    <col min="12286" max="12292" width="11.42578125" style="2"/>
    <col min="12293" max="12293" width="35.5703125" style="2" customWidth="1"/>
    <col min="12294" max="12516" width="11.42578125" style="2"/>
    <col min="12517" max="12517" width="34.42578125" style="2" customWidth="1"/>
    <col min="12518" max="12518" width="12.7109375" style="2" customWidth="1"/>
    <col min="12519" max="12519" width="10.85546875" style="2" customWidth="1"/>
    <col min="12520" max="12520" width="10.42578125" style="2" customWidth="1"/>
    <col min="12521" max="12521" width="12.140625" style="2" customWidth="1"/>
    <col min="12522" max="12522" width="10" style="2" customWidth="1"/>
    <col min="12523" max="12523" width="9.28515625" style="2" customWidth="1"/>
    <col min="12524" max="12524" width="12.28515625" style="2" bestFit="1" customWidth="1"/>
    <col min="12525" max="12525" width="28.7109375" style="2" customWidth="1"/>
    <col min="12526" max="12527" width="11.5703125" style="2" bestFit="1" customWidth="1"/>
    <col min="12528" max="12532" width="11.42578125" style="2"/>
    <col min="12533" max="12533" width="23.5703125" style="2" customWidth="1"/>
    <col min="12534" max="12540" width="11.42578125" style="2"/>
    <col min="12541" max="12541" width="27" style="2" customWidth="1"/>
    <col min="12542" max="12548" width="11.42578125" style="2"/>
    <col min="12549" max="12549" width="35.5703125" style="2" customWidth="1"/>
    <col min="12550" max="12772" width="11.42578125" style="2"/>
    <col min="12773" max="12773" width="34.42578125" style="2" customWidth="1"/>
    <col min="12774" max="12774" width="12.7109375" style="2" customWidth="1"/>
    <col min="12775" max="12775" width="10.85546875" style="2" customWidth="1"/>
    <col min="12776" max="12776" width="10.42578125" style="2" customWidth="1"/>
    <col min="12777" max="12777" width="12.140625" style="2" customWidth="1"/>
    <col min="12778" max="12778" width="10" style="2" customWidth="1"/>
    <col min="12779" max="12779" width="9.28515625" style="2" customWidth="1"/>
    <col min="12780" max="12780" width="12.28515625" style="2" bestFit="1" customWidth="1"/>
    <col min="12781" max="12781" width="28.7109375" style="2" customWidth="1"/>
    <col min="12782" max="12783" width="11.5703125" style="2" bestFit="1" customWidth="1"/>
    <col min="12784" max="12788" width="11.42578125" style="2"/>
    <col min="12789" max="12789" width="23.5703125" style="2" customWidth="1"/>
    <col min="12790" max="12796" width="11.42578125" style="2"/>
    <col min="12797" max="12797" width="27" style="2" customWidth="1"/>
    <col min="12798" max="12804" width="11.42578125" style="2"/>
    <col min="12805" max="12805" width="35.5703125" style="2" customWidth="1"/>
    <col min="12806" max="13028" width="11.42578125" style="2"/>
    <col min="13029" max="13029" width="34.42578125" style="2" customWidth="1"/>
    <col min="13030" max="13030" width="12.7109375" style="2" customWidth="1"/>
    <col min="13031" max="13031" width="10.85546875" style="2" customWidth="1"/>
    <col min="13032" max="13032" width="10.42578125" style="2" customWidth="1"/>
    <col min="13033" max="13033" width="12.140625" style="2" customWidth="1"/>
    <col min="13034" max="13034" width="10" style="2" customWidth="1"/>
    <col min="13035" max="13035" width="9.28515625" style="2" customWidth="1"/>
    <col min="13036" max="13036" width="12.28515625" style="2" bestFit="1" customWidth="1"/>
    <col min="13037" max="13037" width="28.7109375" style="2" customWidth="1"/>
    <col min="13038" max="13039" width="11.5703125" style="2" bestFit="1" customWidth="1"/>
    <col min="13040" max="13044" width="11.42578125" style="2"/>
    <col min="13045" max="13045" width="23.5703125" style="2" customWidth="1"/>
    <col min="13046" max="13052" width="11.42578125" style="2"/>
    <col min="13053" max="13053" width="27" style="2" customWidth="1"/>
    <col min="13054" max="13060" width="11.42578125" style="2"/>
    <col min="13061" max="13061" width="35.5703125" style="2" customWidth="1"/>
    <col min="13062" max="13284" width="11.42578125" style="2"/>
    <col min="13285" max="13285" width="34.42578125" style="2" customWidth="1"/>
    <col min="13286" max="13286" width="12.7109375" style="2" customWidth="1"/>
    <col min="13287" max="13287" width="10.85546875" style="2" customWidth="1"/>
    <col min="13288" max="13288" width="10.42578125" style="2" customWidth="1"/>
    <col min="13289" max="13289" width="12.140625" style="2" customWidth="1"/>
    <col min="13290" max="13290" width="10" style="2" customWidth="1"/>
    <col min="13291" max="13291" width="9.28515625" style="2" customWidth="1"/>
    <col min="13292" max="13292" width="12.28515625" style="2" bestFit="1" customWidth="1"/>
    <col min="13293" max="13293" width="28.7109375" style="2" customWidth="1"/>
    <col min="13294" max="13295" width="11.5703125" style="2" bestFit="1" customWidth="1"/>
    <col min="13296" max="13300" width="11.42578125" style="2"/>
    <col min="13301" max="13301" width="23.5703125" style="2" customWidth="1"/>
    <col min="13302" max="13308" width="11.42578125" style="2"/>
    <col min="13309" max="13309" width="27" style="2" customWidth="1"/>
    <col min="13310" max="13316" width="11.42578125" style="2"/>
    <col min="13317" max="13317" width="35.5703125" style="2" customWidth="1"/>
    <col min="13318" max="13540" width="11.42578125" style="2"/>
    <col min="13541" max="13541" width="34.42578125" style="2" customWidth="1"/>
    <col min="13542" max="13542" width="12.7109375" style="2" customWidth="1"/>
    <col min="13543" max="13543" width="10.85546875" style="2" customWidth="1"/>
    <col min="13544" max="13544" width="10.42578125" style="2" customWidth="1"/>
    <col min="13545" max="13545" width="12.140625" style="2" customWidth="1"/>
    <col min="13546" max="13546" width="10" style="2" customWidth="1"/>
    <col min="13547" max="13547" width="9.28515625" style="2" customWidth="1"/>
    <col min="13548" max="13548" width="12.28515625" style="2" bestFit="1" customWidth="1"/>
    <col min="13549" max="13549" width="28.7109375" style="2" customWidth="1"/>
    <col min="13550" max="13551" width="11.5703125" style="2" bestFit="1" customWidth="1"/>
    <col min="13552" max="13556" width="11.42578125" style="2"/>
    <col min="13557" max="13557" width="23.5703125" style="2" customWidth="1"/>
    <col min="13558" max="13564" width="11.42578125" style="2"/>
    <col min="13565" max="13565" width="27" style="2" customWidth="1"/>
    <col min="13566" max="13572" width="11.42578125" style="2"/>
    <col min="13573" max="13573" width="35.5703125" style="2" customWidth="1"/>
    <col min="13574" max="13796" width="11.42578125" style="2"/>
    <col min="13797" max="13797" width="34.42578125" style="2" customWidth="1"/>
    <col min="13798" max="13798" width="12.7109375" style="2" customWidth="1"/>
    <col min="13799" max="13799" width="10.85546875" style="2" customWidth="1"/>
    <col min="13800" max="13800" width="10.42578125" style="2" customWidth="1"/>
    <col min="13801" max="13801" width="12.140625" style="2" customWidth="1"/>
    <col min="13802" max="13802" width="10" style="2" customWidth="1"/>
    <col min="13803" max="13803" width="9.28515625" style="2" customWidth="1"/>
    <col min="13804" max="13804" width="12.28515625" style="2" bestFit="1" customWidth="1"/>
    <col min="13805" max="13805" width="28.7109375" style="2" customWidth="1"/>
    <col min="13806" max="13807" width="11.5703125" style="2" bestFit="1" customWidth="1"/>
    <col min="13808" max="13812" width="11.42578125" style="2"/>
    <col min="13813" max="13813" width="23.5703125" style="2" customWidth="1"/>
    <col min="13814" max="13820" width="11.42578125" style="2"/>
    <col min="13821" max="13821" width="27" style="2" customWidth="1"/>
    <col min="13822" max="13828" width="11.42578125" style="2"/>
    <col min="13829" max="13829" width="35.5703125" style="2" customWidth="1"/>
    <col min="13830" max="14052" width="11.42578125" style="2"/>
    <col min="14053" max="14053" width="34.42578125" style="2" customWidth="1"/>
    <col min="14054" max="14054" width="12.7109375" style="2" customWidth="1"/>
    <col min="14055" max="14055" width="10.85546875" style="2" customWidth="1"/>
    <col min="14056" max="14056" width="10.42578125" style="2" customWidth="1"/>
    <col min="14057" max="14057" width="12.140625" style="2" customWidth="1"/>
    <col min="14058" max="14058" width="10" style="2" customWidth="1"/>
    <col min="14059" max="14059" width="9.28515625" style="2" customWidth="1"/>
    <col min="14060" max="14060" width="12.28515625" style="2" bestFit="1" customWidth="1"/>
    <col min="14061" max="14061" width="28.7109375" style="2" customWidth="1"/>
    <col min="14062" max="14063" width="11.5703125" style="2" bestFit="1" customWidth="1"/>
    <col min="14064" max="14068" width="11.42578125" style="2"/>
    <col min="14069" max="14069" width="23.5703125" style="2" customWidth="1"/>
    <col min="14070" max="14076" width="11.42578125" style="2"/>
    <col min="14077" max="14077" width="27" style="2" customWidth="1"/>
    <col min="14078" max="14084" width="11.42578125" style="2"/>
    <col min="14085" max="14085" width="35.5703125" style="2" customWidth="1"/>
    <col min="14086" max="14308" width="11.42578125" style="2"/>
    <col min="14309" max="14309" width="34.42578125" style="2" customWidth="1"/>
    <col min="14310" max="14310" width="12.7109375" style="2" customWidth="1"/>
    <col min="14311" max="14311" width="10.85546875" style="2" customWidth="1"/>
    <col min="14312" max="14312" width="10.42578125" style="2" customWidth="1"/>
    <col min="14313" max="14313" width="12.140625" style="2" customWidth="1"/>
    <col min="14314" max="14314" width="10" style="2" customWidth="1"/>
    <col min="14315" max="14315" width="9.28515625" style="2" customWidth="1"/>
    <col min="14316" max="14316" width="12.28515625" style="2" bestFit="1" customWidth="1"/>
    <col min="14317" max="14317" width="28.7109375" style="2" customWidth="1"/>
    <col min="14318" max="14319" width="11.5703125" style="2" bestFit="1" customWidth="1"/>
    <col min="14320" max="14324" width="11.42578125" style="2"/>
    <col min="14325" max="14325" width="23.5703125" style="2" customWidth="1"/>
    <col min="14326" max="14332" width="11.42578125" style="2"/>
    <col min="14333" max="14333" width="27" style="2" customWidth="1"/>
    <col min="14334" max="14340" width="11.42578125" style="2"/>
    <col min="14341" max="14341" width="35.5703125" style="2" customWidth="1"/>
    <col min="14342" max="14564" width="11.42578125" style="2"/>
    <col min="14565" max="14565" width="34.42578125" style="2" customWidth="1"/>
    <col min="14566" max="14566" width="12.7109375" style="2" customWidth="1"/>
    <col min="14567" max="14567" width="10.85546875" style="2" customWidth="1"/>
    <col min="14568" max="14568" width="10.42578125" style="2" customWidth="1"/>
    <col min="14569" max="14569" width="12.140625" style="2" customWidth="1"/>
    <col min="14570" max="14570" width="10" style="2" customWidth="1"/>
    <col min="14571" max="14571" width="9.28515625" style="2" customWidth="1"/>
    <col min="14572" max="14572" width="12.28515625" style="2" bestFit="1" customWidth="1"/>
    <col min="14573" max="14573" width="28.7109375" style="2" customWidth="1"/>
    <col min="14574" max="14575" width="11.5703125" style="2" bestFit="1" customWidth="1"/>
    <col min="14576" max="14580" width="11.42578125" style="2"/>
    <col min="14581" max="14581" width="23.5703125" style="2" customWidth="1"/>
    <col min="14582" max="14588" width="11.42578125" style="2"/>
    <col min="14589" max="14589" width="27" style="2" customWidth="1"/>
    <col min="14590" max="14596" width="11.42578125" style="2"/>
    <col min="14597" max="14597" width="35.5703125" style="2" customWidth="1"/>
    <col min="14598" max="14820" width="11.42578125" style="2"/>
    <col min="14821" max="14821" width="34.42578125" style="2" customWidth="1"/>
    <col min="14822" max="14822" width="12.7109375" style="2" customWidth="1"/>
    <col min="14823" max="14823" width="10.85546875" style="2" customWidth="1"/>
    <col min="14824" max="14824" width="10.42578125" style="2" customWidth="1"/>
    <col min="14825" max="14825" width="12.140625" style="2" customWidth="1"/>
    <col min="14826" max="14826" width="10" style="2" customWidth="1"/>
    <col min="14827" max="14827" width="9.28515625" style="2" customWidth="1"/>
    <col min="14828" max="14828" width="12.28515625" style="2" bestFit="1" customWidth="1"/>
    <col min="14829" max="14829" width="28.7109375" style="2" customWidth="1"/>
    <col min="14830" max="14831" width="11.5703125" style="2" bestFit="1" customWidth="1"/>
    <col min="14832" max="14836" width="11.42578125" style="2"/>
    <col min="14837" max="14837" width="23.5703125" style="2" customWidth="1"/>
    <col min="14838" max="14844" width="11.42578125" style="2"/>
    <col min="14845" max="14845" width="27" style="2" customWidth="1"/>
    <col min="14846" max="14852" width="11.42578125" style="2"/>
    <col min="14853" max="14853" width="35.5703125" style="2" customWidth="1"/>
    <col min="14854" max="15076" width="11.42578125" style="2"/>
    <col min="15077" max="15077" width="34.42578125" style="2" customWidth="1"/>
    <col min="15078" max="15078" width="12.7109375" style="2" customWidth="1"/>
    <col min="15079" max="15079" width="10.85546875" style="2" customWidth="1"/>
    <col min="15080" max="15080" width="10.42578125" style="2" customWidth="1"/>
    <col min="15081" max="15081" width="12.140625" style="2" customWidth="1"/>
    <col min="15082" max="15082" width="10" style="2" customWidth="1"/>
    <col min="15083" max="15083" width="9.28515625" style="2" customWidth="1"/>
    <col min="15084" max="15084" width="12.28515625" style="2" bestFit="1" customWidth="1"/>
    <col min="15085" max="15085" width="28.7109375" style="2" customWidth="1"/>
    <col min="15086" max="15087" width="11.5703125" style="2" bestFit="1" customWidth="1"/>
    <col min="15088" max="15092" width="11.42578125" style="2"/>
    <col min="15093" max="15093" width="23.5703125" style="2" customWidth="1"/>
    <col min="15094" max="15100" width="11.42578125" style="2"/>
    <col min="15101" max="15101" width="27" style="2" customWidth="1"/>
    <col min="15102" max="15108" width="11.42578125" style="2"/>
    <col min="15109" max="15109" width="35.5703125" style="2" customWidth="1"/>
    <col min="15110" max="15332" width="11.42578125" style="2"/>
    <col min="15333" max="15333" width="34.42578125" style="2" customWidth="1"/>
    <col min="15334" max="15334" width="12.7109375" style="2" customWidth="1"/>
    <col min="15335" max="15335" width="10.85546875" style="2" customWidth="1"/>
    <col min="15336" max="15336" width="10.42578125" style="2" customWidth="1"/>
    <col min="15337" max="15337" width="12.140625" style="2" customWidth="1"/>
    <col min="15338" max="15338" width="10" style="2" customWidth="1"/>
    <col min="15339" max="15339" width="9.28515625" style="2" customWidth="1"/>
    <col min="15340" max="15340" width="12.28515625" style="2" bestFit="1" customWidth="1"/>
    <col min="15341" max="15341" width="28.7109375" style="2" customWidth="1"/>
    <col min="15342" max="15343" width="11.5703125" style="2" bestFit="1" customWidth="1"/>
    <col min="15344" max="15348" width="11.42578125" style="2"/>
    <col min="15349" max="15349" width="23.5703125" style="2" customWidth="1"/>
    <col min="15350" max="15356" width="11.42578125" style="2"/>
    <col min="15357" max="15357" width="27" style="2" customWidth="1"/>
    <col min="15358" max="15364" width="11.42578125" style="2"/>
    <col min="15365" max="15365" width="35.5703125" style="2" customWidth="1"/>
    <col min="15366" max="15588" width="11.42578125" style="2"/>
    <col min="15589" max="15589" width="34.42578125" style="2" customWidth="1"/>
    <col min="15590" max="15590" width="12.7109375" style="2" customWidth="1"/>
    <col min="15591" max="15591" width="10.85546875" style="2" customWidth="1"/>
    <col min="15592" max="15592" width="10.42578125" style="2" customWidth="1"/>
    <col min="15593" max="15593" width="12.140625" style="2" customWidth="1"/>
    <col min="15594" max="15594" width="10" style="2" customWidth="1"/>
    <col min="15595" max="15595" width="9.28515625" style="2" customWidth="1"/>
    <col min="15596" max="15596" width="12.28515625" style="2" bestFit="1" customWidth="1"/>
    <col min="15597" max="15597" width="28.7109375" style="2" customWidth="1"/>
    <col min="15598" max="15599" width="11.5703125" style="2" bestFit="1" customWidth="1"/>
    <col min="15600" max="15604" width="11.42578125" style="2"/>
    <col min="15605" max="15605" width="23.5703125" style="2" customWidth="1"/>
    <col min="15606" max="15612" width="11.42578125" style="2"/>
    <col min="15613" max="15613" width="27" style="2" customWidth="1"/>
    <col min="15614" max="15620" width="11.42578125" style="2"/>
    <col min="15621" max="15621" width="35.5703125" style="2" customWidth="1"/>
    <col min="15622" max="15844" width="11.42578125" style="2"/>
    <col min="15845" max="15845" width="34.42578125" style="2" customWidth="1"/>
    <col min="15846" max="15846" width="12.7109375" style="2" customWidth="1"/>
    <col min="15847" max="15847" width="10.85546875" style="2" customWidth="1"/>
    <col min="15848" max="15848" width="10.42578125" style="2" customWidth="1"/>
    <col min="15849" max="15849" width="12.140625" style="2" customWidth="1"/>
    <col min="15850" max="15850" width="10" style="2" customWidth="1"/>
    <col min="15851" max="15851" width="9.28515625" style="2" customWidth="1"/>
    <col min="15852" max="15852" width="12.28515625" style="2" bestFit="1" customWidth="1"/>
    <col min="15853" max="15853" width="28.7109375" style="2" customWidth="1"/>
    <col min="15854" max="15855" width="11.5703125" style="2" bestFit="1" customWidth="1"/>
    <col min="15856" max="15860" width="11.42578125" style="2"/>
    <col min="15861" max="15861" width="23.5703125" style="2" customWidth="1"/>
    <col min="15862" max="15868" width="11.42578125" style="2"/>
    <col min="15869" max="15869" width="27" style="2" customWidth="1"/>
    <col min="15870" max="15876" width="11.42578125" style="2"/>
    <col min="15877" max="15877" width="35.5703125" style="2" customWidth="1"/>
    <col min="15878" max="16100" width="11.42578125" style="2"/>
    <col min="16101" max="16101" width="34.42578125" style="2" customWidth="1"/>
    <col min="16102" max="16102" width="12.7109375" style="2" customWidth="1"/>
    <col min="16103" max="16103" width="10.85546875" style="2" customWidth="1"/>
    <col min="16104" max="16104" width="10.42578125" style="2" customWidth="1"/>
    <col min="16105" max="16105" width="12.140625" style="2" customWidth="1"/>
    <col min="16106" max="16106" width="10" style="2" customWidth="1"/>
    <col min="16107" max="16107" width="9.28515625" style="2" customWidth="1"/>
    <col min="16108" max="16108" width="12.28515625" style="2" bestFit="1" customWidth="1"/>
    <col min="16109" max="16109" width="28.7109375" style="2" customWidth="1"/>
    <col min="16110" max="16111" width="11.5703125" style="2" bestFit="1" customWidth="1"/>
    <col min="16112" max="16116" width="11.42578125" style="2"/>
    <col min="16117" max="16117" width="23.5703125" style="2" customWidth="1"/>
    <col min="16118" max="16124" width="11.42578125" style="2"/>
    <col min="16125" max="16125" width="27" style="2" customWidth="1"/>
    <col min="16126" max="16132" width="11.42578125" style="2"/>
    <col min="16133" max="16133" width="35.5703125" style="2" customWidth="1"/>
    <col min="16134" max="16384" width="11.42578125" style="2"/>
  </cols>
  <sheetData>
    <row r="1" spans="1:7">
      <c r="A1" s="3" t="s">
        <v>150</v>
      </c>
      <c r="B1" s="3"/>
      <c r="C1" s="3"/>
      <c r="D1" s="3"/>
      <c r="E1" s="3"/>
      <c r="F1" s="3"/>
      <c r="G1" s="3"/>
    </row>
    <row r="2" spans="1:7">
      <c r="A2" s="3" t="s">
        <v>1</v>
      </c>
      <c r="B2" s="3"/>
      <c r="C2" s="3"/>
      <c r="D2" s="3"/>
      <c r="E2" s="3"/>
      <c r="F2" s="3"/>
      <c r="G2" s="3"/>
    </row>
    <row r="3" spans="1:7">
      <c r="A3" s="4" t="s">
        <v>2</v>
      </c>
      <c r="B3" s="4"/>
      <c r="C3" s="4"/>
      <c r="D3" s="4"/>
      <c r="E3" s="4"/>
      <c r="F3" s="4"/>
      <c r="G3" s="4"/>
    </row>
    <row r="4" spans="1:7">
      <c r="A4" s="5"/>
      <c r="B4" s="6"/>
      <c r="C4" s="6"/>
      <c r="D4" s="6"/>
      <c r="E4" s="6"/>
      <c r="F4" s="6"/>
      <c r="G4" s="6"/>
    </row>
    <row r="5" spans="1:7">
      <c r="A5" s="7" t="s">
        <v>3</v>
      </c>
      <c r="B5" s="8" t="s">
        <v>4</v>
      </c>
      <c r="C5" s="9"/>
      <c r="D5" s="10"/>
      <c r="E5" s="11" t="s">
        <v>5</v>
      </c>
      <c r="F5" s="9"/>
      <c r="G5" s="12"/>
    </row>
    <row r="6" spans="1:7" ht="12.75" customHeight="1">
      <c r="A6" s="13"/>
      <c r="B6" s="14" t="s">
        <v>6</v>
      </c>
      <c r="C6" s="15" t="s">
        <v>7</v>
      </c>
      <c r="D6" s="10"/>
      <c r="E6" s="11" t="s">
        <v>8</v>
      </c>
      <c r="F6" s="10"/>
      <c r="G6" s="16">
        <v>2015</v>
      </c>
    </row>
    <row r="7" spans="1:7" ht="28.5" customHeight="1">
      <c r="A7" s="17"/>
      <c r="B7" s="18"/>
      <c r="C7" s="19" t="s">
        <v>9</v>
      </c>
      <c r="D7" s="20" t="s">
        <v>10</v>
      </c>
      <c r="E7" s="20" t="s">
        <v>11</v>
      </c>
      <c r="F7" s="19" t="s">
        <v>12</v>
      </c>
      <c r="G7" s="21" t="s">
        <v>13</v>
      </c>
    </row>
    <row r="8" spans="1:7">
      <c r="A8" s="148" t="s">
        <v>14</v>
      </c>
      <c r="B8" s="23">
        <f>B10+B17+B29+B32</f>
        <v>15329717409</v>
      </c>
      <c r="C8" s="23">
        <f t="shared" ref="C8:D8" si="0">C10+C17+C29+C32</f>
        <v>14606965001</v>
      </c>
      <c r="D8" s="23">
        <f t="shared" si="0"/>
        <v>11982837638</v>
      </c>
      <c r="E8" s="23">
        <f>D8-C8</f>
        <v>-2624127363</v>
      </c>
      <c r="F8" s="24">
        <f>(D8*100/C8)-100</f>
        <v>-17.96490484382177</v>
      </c>
      <c r="G8" s="25">
        <f>(D8/1.0286)/B8*100-100</f>
        <v>-24.006052267411249</v>
      </c>
    </row>
    <row r="9" spans="1:7">
      <c r="A9" s="270"/>
      <c r="B9" s="129"/>
      <c r="C9" s="129"/>
      <c r="D9" s="129"/>
      <c r="E9" s="271"/>
      <c r="F9" s="35"/>
      <c r="G9" s="25"/>
    </row>
    <row r="10" spans="1:7" s="274" customFormat="1">
      <c r="A10" s="60" t="s">
        <v>151</v>
      </c>
      <c r="B10" s="272">
        <f>B11+B12+B13+B14+B15</f>
        <v>3935311361</v>
      </c>
      <c r="C10" s="272">
        <f t="shared" ref="C10:D10" si="1">C11+C12+C13+C14+C15</f>
        <v>4063238994</v>
      </c>
      <c r="D10" s="272">
        <f t="shared" si="1"/>
        <v>3694089614</v>
      </c>
      <c r="E10" s="272">
        <f>SUM(E11:E15)</f>
        <v>-369149380</v>
      </c>
      <c r="F10" s="273">
        <f>(D10*100/C10)-100</f>
        <v>-9.0851013328309307</v>
      </c>
      <c r="G10" s="25">
        <f t="shared" ref="G10:G32" si="2">(D10/1.0286)/B10*100-100</f>
        <v>-8.7397178085793996</v>
      </c>
    </row>
    <row r="11" spans="1:7" s="274" customFormat="1">
      <c r="A11" s="55" t="s">
        <v>152</v>
      </c>
      <c r="B11" s="275">
        <v>3274015213</v>
      </c>
      <c r="C11" s="275">
        <v>3397707757</v>
      </c>
      <c r="D11" s="276">
        <v>3072334222</v>
      </c>
      <c r="E11" s="275">
        <f>D11-C11</f>
        <v>-325373535</v>
      </c>
      <c r="F11" s="277">
        <f>(D11*100/C11)-100</f>
        <v>-9.576266067311451</v>
      </c>
      <c r="G11" s="40">
        <f t="shared" si="2"/>
        <v>-8.7692499662824304</v>
      </c>
    </row>
    <row r="12" spans="1:7" s="274" customFormat="1">
      <c r="A12" s="55" t="s">
        <v>153</v>
      </c>
      <c r="B12" s="275">
        <v>303852574</v>
      </c>
      <c r="C12" s="275">
        <v>306085710</v>
      </c>
      <c r="D12" s="276">
        <v>290387766</v>
      </c>
      <c r="E12" s="275">
        <f t="shared" ref="E12:E15" si="3">D12-C12</f>
        <v>-15697944</v>
      </c>
      <c r="F12" s="277">
        <f t="shared" ref="F12:F32" si="4">(D12*100/C12)-100</f>
        <v>-5.1286105450659534</v>
      </c>
      <c r="G12" s="40">
        <f t="shared" si="2"/>
        <v>-7.0886274202494661</v>
      </c>
    </row>
    <row r="13" spans="1:7" s="274" customFormat="1">
      <c r="A13" s="55" t="s">
        <v>154</v>
      </c>
      <c r="B13" s="275">
        <v>52462239</v>
      </c>
      <c r="C13" s="275">
        <v>54613165</v>
      </c>
      <c r="D13" s="276">
        <v>47786183</v>
      </c>
      <c r="E13" s="275">
        <f t="shared" si="3"/>
        <v>-6826982</v>
      </c>
      <c r="F13" s="277">
        <f t="shared" si="4"/>
        <v>-12.500615922918954</v>
      </c>
      <c r="G13" s="40">
        <f t="shared" si="2"/>
        <v>-11.445833370346293</v>
      </c>
    </row>
    <row r="14" spans="1:7" s="274" customFormat="1">
      <c r="A14" s="55" t="s">
        <v>155</v>
      </c>
      <c r="B14" s="275">
        <v>163966701</v>
      </c>
      <c r="C14" s="275">
        <v>172295084</v>
      </c>
      <c r="D14" s="276">
        <v>149012409</v>
      </c>
      <c r="E14" s="275">
        <f t="shared" si="3"/>
        <v>-23282675</v>
      </c>
      <c r="F14" s="277">
        <f t="shared" si="4"/>
        <v>-13.513255549415447</v>
      </c>
      <c r="G14" s="40">
        <f t="shared" si="2"/>
        <v>-11.647212275390146</v>
      </c>
    </row>
    <row r="15" spans="1:7" s="274" customFormat="1">
      <c r="A15" s="55" t="s">
        <v>156</v>
      </c>
      <c r="B15" s="278">
        <v>141014634</v>
      </c>
      <c r="C15" s="275">
        <v>132537278</v>
      </c>
      <c r="D15" s="276">
        <v>134569034</v>
      </c>
      <c r="E15" s="275">
        <f t="shared" si="3"/>
        <v>2031756</v>
      </c>
      <c r="F15" s="277">
        <f t="shared" si="4"/>
        <v>1.5329694638816989</v>
      </c>
      <c r="G15" s="279">
        <f t="shared" si="2"/>
        <v>-7.2242593033757174</v>
      </c>
    </row>
    <row r="16" spans="1:7" s="274" customFormat="1">
      <c r="A16" s="55"/>
      <c r="B16" s="278"/>
      <c r="C16" s="275"/>
      <c r="D16" s="276"/>
      <c r="E16" s="275"/>
      <c r="F16" s="277"/>
      <c r="G16" s="25"/>
    </row>
    <row r="17" spans="1:7" s="274" customFormat="1">
      <c r="A17" s="60" t="s">
        <v>157</v>
      </c>
      <c r="B17" s="272">
        <f>SUM(B18:B27)-B20</f>
        <v>8827758909</v>
      </c>
      <c r="C17" s="272">
        <f>SUM(C18:C27)-C20</f>
        <v>9775065426</v>
      </c>
      <c r="D17" s="272">
        <f>SUM(D18:D27)-D20</f>
        <v>6499876533</v>
      </c>
      <c r="E17" s="272">
        <f>SUM(E18:E27)-E20</f>
        <v>-3275188893</v>
      </c>
      <c r="F17" s="273">
        <f>(D17*100/C17)-100</f>
        <v>-33.505544467135309</v>
      </c>
      <c r="G17" s="25">
        <f t="shared" si="2"/>
        <v>-28.417292086129692</v>
      </c>
    </row>
    <row r="18" spans="1:7" s="274" customFormat="1" ht="22.5">
      <c r="A18" s="55" t="s">
        <v>158</v>
      </c>
      <c r="B18" s="275">
        <v>5178399002</v>
      </c>
      <c r="C18" s="275">
        <v>5874121854</v>
      </c>
      <c r="D18" s="275">
        <v>2493255585</v>
      </c>
      <c r="E18" s="275">
        <f>D18-C18</f>
        <v>-3380866269</v>
      </c>
      <c r="F18" s="277">
        <f>(D18*100/C18)-100</f>
        <v>-57.55526277851709</v>
      </c>
      <c r="G18" s="40">
        <f t="shared" si="2"/>
        <v>-53.191495034284685</v>
      </c>
    </row>
    <row r="19" spans="1:7" s="274" customFormat="1" ht="22.5">
      <c r="A19" s="55" t="s">
        <v>159</v>
      </c>
      <c r="B19" s="275">
        <v>895419667</v>
      </c>
      <c r="C19" s="275">
        <v>993268886</v>
      </c>
      <c r="D19" s="275">
        <v>1068964249</v>
      </c>
      <c r="E19" s="275">
        <f>D19-C19</f>
        <v>75695363</v>
      </c>
      <c r="F19" s="277">
        <f t="shared" si="4"/>
        <v>7.6208329956688061</v>
      </c>
      <c r="G19" s="40">
        <f t="shared" si="2"/>
        <v>16.061995074261119</v>
      </c>
    </row>
    <row r="20" spans="1:7" s="274" customFormat="1" ht="22.5">
      <c r="A20" s="55" t="s">
        <v>160</v>
      </c>
      <c r="B20" s="280">
        <f>B21+B22</f>
        <v>1708190148</v>
      </c>
      <c r="C20" s="280">
        <f>C21+C22</f>
        <v>1805595810</v>
      </c>
      <c r="D20" s="280">
        <f>D21+D22</f>
        <v>1803467649</v>
      </c>
      <c r="E20" s="280">
        <f>SUM(E21:E22)</f>
        <v>-2128161</v>
      </c>
      <c r="F20" s="277">
        <f>(D20*100/C20)-100</f>
        <v>-0.11786475069412461</v>
      </c>
      <c r="G20" s="40">
        <f t="shared" si="2"/>
        <v>2.6421223693007505</v>
      </c>
    </row>
    <row r="21" spans="1:7" s="274" customFormat="1">
      <c r="A21" s="281" t="s">
        <v>161</v>
      </c>
      <c r="B21" s="278">
        <v>1501132704</v>
      </c>
      <c r="C21" s="278">
        <v>1586731386</v>
      </c>
      <c r="D21" s="282">
        <v>1584861189</v>
      </c>
      <c r="E21" s="275">
        <f t="shared" ref="E21:E27" si="5">D21-C21</f>
        <v>-1870197</v>
      </c>
      <c r="F21" s="277">
        <f t="shared" si="4"/>
        <v>-0.11786475117975215</v>
      </c>
      <c r="G21" s="40">
        <f t="shared" si="2"/>
        <v>2.6421223874036173</v>
      </c>
    </row>
    <row r="22" spans="1:7" s="274" customFormat="1">
      <c r="A22" s="281" t="s">
        <v>162</v>
      </c>
      <c r="B22" s="278">
        <v>207057444</v>
      </c>
      <c r="C22" s="278">
        <v>218864424</v>
      </c>
      <c r="D22" s="282">
        <v>218606460</v>
      </c>
      <c r="E22" s="275">
        <f t="shared" si="5"/>
        <v>-257964</v>
      </c>
      <c r="F22" s="277">
        <f t="shared" si="4"/>
        <v>-0.11786474717334272</v>
      </c>
      <c r="G22" s="40">
        <f t="shared" si="2"/>
        <v>2.6421222380580218</v>
      </c>
    </row>
    <row r="23" spans="1:7" s="274" customFormat="1" ht="33.75">
      <c r="A23" s="55" t="s">
        <v>163</v>
      </c>
      <c r="B23" s="275">
        <v>488360232</v>
      </c>
      <c r="C23" s="275">
        <v>511383966</v>
      </c>
      <c r="D23" s="283">
        <v>510033432</v>
      </c>
      <c r="E23" s="275">
        <f t="shared" si="5"/>
        <v>-1350534</v>
      </c>
      <c r="F23" s="277">
        <f t="shared" si="4"/>
        <v>-0.26409392741891224</v>
      </c>
      <c r="G23" s="40">
        <f t="shared" si="2"/>
        <v>1.5340788433096719</v>
      </c>
    </row>
    <row r="24" spans="1:7" s="274" customFormat="1">
      <c r="A24" s="55" t="s">
        <v>164</v>
      </c>
      <c r="B24" s="275">
        <v>134458719</v>
      </c>
      <c r="C24" s="275">
        <v>141643311</v>
      </c>
      <c r="D24" s="283">
        <v>192727056</v>
      </c>
      <c r="E24" s="275">
        <f t="shared" si="5"/>
        <v>51083745</v>
      </c>
      <c r="F24" s="277">
        <f>(D24*100/C24)-100</f>
        <v>36.065059930715677</v>
      </c>
      <c r="G24" s="40">
        <f t="shared" si="2"/>
        <v>39.35007218911241</v>
      </c>
    </row>
    <row r="25" spans="1:7" s="274" customFormat="1" ht="22.5">
      <c r="A25" s="55" t="s">
        <v>165</v>
      </c>
      <c r="B25" s="275">
        <v>33801762</v>
      </c>
      <c r="C25" s="275">
        <v>35111779</v>
      </c>
      <c r="D25" s="283">
        <v>35749892</v>
      </c>
      <c r="E25" s="275">
        <f t="shared" si="5"/>
        <v>638113</v>
      </c>
      <c r="F25" s="277">
        <f t="shared" si="4"/>
        <v>1.8173758726380669</v>
      </c>
      <c r="G25" s="40">
        <f t="shared" si="2"/>
        <v>2.8226694321435133</v>
      </c>
    </row>
    <row r="26" spans="1:7" s="274" customFormat="1" ht="22.5">
      <c r="A26" s="55" t="s">
        <v>166</v>
      </c>
      <c r="B26" s="275">
        <v>78023703</v>
      </c>
      <c r="C26" s="275">
        <v>79985565</v>
      </c>
      <c r="D26" s="278">
        <v>66401601</v>
      </c>
      <c r="E26" s="275">
        <f t="shared" si="5"/>
        <v>-13583964</v>
      </c>
      <c r="F26" s="277">
        <f t="shared" si="4"/>
        <v>-16.983019373558221</v>
      </c>
      <c r="G26" s="40">
        <f t="shared" si="2"/>
        <v>-17.26191349822102</v>
      </c>
    </row>
    <row r="27" spans="1:7" s="274" customFormat="1" ht="22.5">
      <c r="A27" s="55" t="s">
        <v>167</v>
      </c>
      <c r="B27" s="275">
        <v>311105676</v>
      </c>
      <c r="C27" s="275">
        <v>333954255</v>
      </c>
      <c r="D27" s="284">
        <v>329277069</v>
      </c>
      <c r="E27" s="275">
        <f t="shared" si="5"/>
        <v>-4677186</v>
      </c>
      <c r="F27" s="277">
        <f t="shared" si="4"/>
        <v>-1.4005469102347519</v>
      </c>
      <c r="G27" s="40">
        <f t="shared" si="2"/>
        <v>2.898023462474498</v>
      </c>
    </row>
    <row r="28" spans="1:7" s="274" customFormat="1">
      <c r="A28" s="55"/>
      <c r="B28" s="275"/>
      <c r="C28" s="275"/>
      <c r="D28" s="276"/>
      <c r="E28" s="275"/>
      <c r="F28" s="277"/>
      <c r="G28" s="40"/>
    </row>
    <row r="29" spans="1:7" s="285" customFormat="1">
      <c r="A29" s="60" t="s">
        <v>168</v>
      </c>
      <c r="B29" s="272">
        <v>1985540974</v>
      </c>
      <c r="C29" s="272">
        <v>308824608</v>
      </c>
      <c r="D29" s="272">
        <v>1313856733</v>
      </c>
      <c r="E29" s="272">
        <f>D29-C29</f>
        <v>1005032125</v>
      </c>
      <c r="F29" s="273">
        <f t="shared" ref="F29" si="6">(D29*100/C29)-100</f>
        <v>325.43783719463187</v>
      </c>
      <c r="G29" s="25">
        <f t="shared" si="2"/>
        <v>-35.668654129599361</v>
      </c>
    </row>
    <row r="30" spans="1:7" s="274" customFormat="1">
      <c r="A30" s="55"/>
      <c r="B30" s="275"/>
      <c r="C30" s="275"/>
      <c r="D30" s="275"/>
      <c r="E30" s="275"/>
      <c r="F30" s="277"/>
      <c r="G30" s="279"/>
    </row>
    <row r="31" spans="1:7" s="274" customFormat="1">
      <c r="A31" s="55"/>
      <c r="B31" s="275"/>
      <c r="C31" s="275"/>
      <c r="D31" s="275"/>
      <c r="E31" s="275"/>
      <c r="F31" s="277"/>
      <c r="G31" s="279"/>
    </row>
    <row r="32" spans="1:7" s="274" customFormat="1" ht="33.75">
      <c r="A32" s="60" t="s">
        <v>169</v>
      </c>
      <c r="B32" s="272">
        <v>581106165</v>
      </c>
      <c r="C32" s="34">
        <v>459835973</v>
      </c>
      <c r="D32" s="34">
        <v>475014758</v>
      </c>
      <c r="E32" s="272">
        <f>D32-C32</f>
        <v>15178785</v>
      </c>
      <c r="F32" s="273">
        <f t="shared" si="4"/>
        <v>3.3009129105260371</v>
      </c>
      <c r="G32" s="286">
        <f t="shared" si="2"/>
        <v>-20.529654742728837</v>
      </c>
    </row>
    <row r="33" spans="1:7" s="274" customFormat="1">
      <c r="A33" s="287"/>
      <c r="B33" s="288"/>
      <c r="C33" s="288"/>
      <c r="D33" s="288"/>
      <c r="E33" s="288"/>
      <c r="F33" s="289"/>
      <c r="G33" s="290"/>
    </row>
    <row r="34" spans="1:7">
      <c r="A34" s="144" t="s">
        <v>33</v>
      </c>
      <c r="B34" s="144"/>
      <c r="C34" s="144"/>
      <c r="D34" s="145"/>
      <c r="E34" s="145"/>
      <c r="F34" s="145"/>
      <c r="G34" s="291"/>
    </row>
    <row r="35" spans="1:7">
      <c r="A35" s="146"/>
      <c r="B35" s="146"/>
      <c r="C35" s="5"/>
      <c r="D35" s="5"/>
      <c r="E35" s="5"/>
      <c r="F35" s="5"/>
      <c r="G35" s="5"/>
    </row>
    <row r="37" spans="1:7">
      <c r="B37" s="292"/>
      <c r="C37" s="292"/>
      <c r="D37" s="292"/>
    </row>
    <row r="39" spans="1:7" ht="13.5">
      <c r="A39" s="293"/>
    </row>
    <row r="44" spans="1:7">
      <c r="B44" s="292">
        <f>B32+B29</f>
        <v>2566647139</v>
      </c>
      <c r="C44" s="292">
        <f>C32+C29</f>
        <v>768660581</v>
      </c>
      <c r="D44" s="292">
        <f>D32+D29</f>
        <v>1788871491</v>
      </c>
      <c r="E44" s="147">
        <f>D44-C44</f>
        <v>1020210910</v>
      </c>
      <c r="F44" s="294">
        <f t="shared" ref="F44" si="7">(D44*100/C44)-100</f>
        <v>132.72580059624522</v>
      </c>
      <c r="G44" s="294">
        <f>(D44/1.0286)/B44*100-100</f>
        <v>-32.241082905660392</v>
      </c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5" right="0.31" top="1" bottom="1" header="0" footer="0"/>
  <pageSetup scale="68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14</vt:i4>
      </vt:variant>
    </vt:vector>
  </HeadingPairs>
  <TitlesOfParts>
    <vt:vector size="45" baseType="lpstr">
      <vt:lpstr>INGR 1 </vt:lpstr>
      <vt:lpstr>INGR 2 </vt:lpstr>
      <vt:lpstr>INGR 3</vt:lpstr>
      <vt:lpstr>INGR 4 </vt:lpstr>
      <vt:lpstr>INGR 5</vt:lpstr>
      <vt:lpstr>INGR 6</vt:lpstr>
      <vt:lpstr>INGR 7</vt:lpstr>
      <vt:lpstr>INGR 8</vt:lpstr>
      <vt:lpstr>INGR 9</vt:lpstr>
      <vt:lpstr>INGR 10</vt:lpstr>
      <vt:lpstr>INGR 11</vt:lpstr>
      <vt:lpstr>CONVENIOS A MAR 2016</vt:lpstr>
      <vt:lpstr>SUBSIDIOS A MAR 2016</vt:lpstr>
      <vt:lpstr>INGR 12</vt:lpstr>
      <vt:lpstr>TIPO-OBJETO DE GASTO</vt:lpstr>
      <vt:lpstr>CLASIFICACION ECONOMICA-PARTIDA</vt:lpstr>
      <vt:lpstr>FINALIDAD</vt:lpstr>
      <vt:lpstr>FINALIDAD-FUNCION</vt:lpstr>
      <vt:lpstr>FINALIDAD-FUNCION-DEVENGADO</vt:lpstr>
      <vt:lpstr>EJE - OBJETIVO</vt:lpstr>
      <vt:lpstr>EJE - OBJETIVO -DEVENGADO</vt:lpstr>
      <vt:lpstr>CLASIFICACION ADMINISTRATIVA</vt:lpstr>
      <vt:lpstr>FONDOS</vt:lpstr>
      <vt:lpstr>concentrado ene-mzo</vt:lpstr>
      <vt:lpstr>f deuda ene-mzo</vt:lpstr>
      <vt:lpstr>DEUDA MPAL ene-mzo</vt:lpstr>
      <vt:lpstr>Hoja1</vt:lpstr>
      <vt:lpstr>INGRE</vt:lpstr>
      <vt:lpstr>EGRES</vt:lpstr>
      <vt:lpstr>1er trim 2016</vt:lpstr>
      <vt:lpstr>Reporte de Avance Trimestral</vt:lpstr>
      <vt:lpstr>'CLASIFICACION ADMINISTRATIVA'!Área_de_impresión</vt:lpstr>
      <vt:lpstr>'concentrado ene-mzo'!Área_de_impresión</vt:lpstr>
      <vt:lpstr>'CONVENIOS A MAR 2016'!Área_de_impresión</vt:lpstr>
      <vt:lpstr>'DEUDA MPAL ene-mzo'!Área_de_impresión</vt:lpstr>
      <vt:lpstr>'EJE - OBJETIVO'!Área_de_impresión</vt:lpstr>
      <vt:lpstr>'FINALIDAD-FUNCION'!Área_de_impresión</vt:lpstr>
      <vt:lpstr>'INGR 5'!Área_de_impresión</vt:lpstr>
      <vt:lpstr>'Reporte de Avance Trimestral'!Área_de_impresión</vt:lpstr>
      <vt:lpstr>'SUBSIDIOS A MAR 2016'!Área_de_impresión</vt:lpstr>
      <vt:lpstr>'TIPO-OBJETO DE GASTO'!Área_de_impresión</vt:lpstr>
      <vt:lpstr>'CONVENIOS A MAR 2016'!Títulos_a_imprimir</vt:lpstr>
      <vt:lpstr>'INGR 5'!Títulos_a_imprimir</vt:lpstr>
      <vt:lpstr>'SUBSIDIOS A MAR 2016'!Títulos_a_imprimir</vt:lpstr>
      <vt:lpstr>'TIPO-OBJETO DE GASTO'!Títulos_a_imprimir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2016-05-16T17:33:13Z</dcterms:created>
  <dcterms:modified xsi:type="dcterms:W3CDTF">2016-05-16T18:21:44Z</dcterms:modified>
</cp:coreProperties>
</file>