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3715" windowHeight="10560"/>
  </bookViews>
  <sheets>
    <sheet name="INGR 1 " sheetId="1" r:id="rId1"/>
    <sheet name="INGR 2 " sheetId="2" r:id="rId2"/>
    <sheet name="INGR 3" sheetId="3" r:id="rId3"/>
    <sheet name="INGR 4 " sheetId="4" r:id="rId4"/>
    <sheet name="INGR 5" sheetId="5" r:id="rId5"/>
    <sheet name="INGR 6" sheetId="6" r:id="rId6"/>
    <sheet name="INGR 7" sheetId="7" r:id="rId7"/>
    <sheet name="INGR 8" sheetId="8" r:id="rId8"/>
    <sheet name="INGR 9" sheetId="9" r:id="rId9"/>
    <sheet name="INGR 10" sheetId="10" r:id="rId10"/>
    <sheet name="INGR 11" sheetId="11" r:id="rId11"/>
    <sheet name="INGR 12" sheetId="13" r:id="rId12"/>
    <sheet name="tipoObjetoCapIdp MODIF" sheetId="15" r:id="rId13"/>
    <sheet name="objetogasto_idp dev modificado" sheetId="16" r:id="rId14"/>
    <sheet name="FINALIDAD MODIFICADO" sheetId="17" r:id="rId15"/>
    <sheet name="fin-fun MODIFICADO" sheetId="18" r:id="rId16"/>
    <sheet name="fin-fun-dev MODIFICADO" sheetId="19" r:id="rId17"/>
    <sheet name="eje-obj MODIFICADO" sheetId="20" r:id="rId18"/>
    <sheet name="eje-obj dev MODIFI" sheetId="21" r:id="rId19"/>
    <sheet name="admva MODIF" sheetId="22" r:id="rId20"/>
    <sheet name="PART_ENERO_JUNIO 2016" sheetId="24" r:id="rId21"/>
    <sheet name="APORT_ENERO_JUNIO2016" sheetId="25" r:id="rId22"/>
    <sheet name="DEUDA MPAL mzo-junio" sheetId="26" r:id="rId23"/>
    <sheet name="concentrado ene-junio" sheetId="27" r:id="rId24"/>
    <sheet name="f deuda abr-junio" sheetId="28" r:id="rId25"/>
    <sheet name="swaps-cap " sheetId="29" r:id="rId26"/>
    <sheet name="Hoja1" sheetId="30" r:id="rId27"/>
    <sheet name="FORMATOS PPTARIO" sheetId="31" r:id="rId28"/>
    <sheet name="FORMATOS PPTARIO interes" sheetId="32" r:id="rId29"/>
    <sheet name="BINM" sheetId="33" r:id="rId30"/>
    <sheet name="BMUEB" sheetId="34" r:id="rId31"/>
    <sheet name="BIENES INM" sheetId="35" r:id="rId32"/>
    <sheet name="Hoja2" sheetId="36" r:id="rId33"/>
  </sheets>
  <externalReferences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_xlnm._FilterDatabase" localSheetId="20" hidden="1">'PART_ENERO_JUNIO 2016'!$A$7:$G$578</definedName>
    <definedName name="Alta">[3]CATALOGOS!$J$1:$J$6</definedName>
    <definedName name="_xlnm.Print_Area" localSheetId="23">'concentrado ene-junio'!$B$1:$N$30</definedName>
    <definedName name="_xlnm.Print_Area" localSheetId="22">'DEUDA MPAL mzo-junio'!$B$1:$G$5</definedName>
    <definedName name="_xlnm.Print_Area" localSheetId="14">'FINALIDAD MODIFICADO'!$A$1:$E$14</definedName>
    <definedName name="_xlnm.Print_Area" localSheetId="4">'INGR 5'!$A$5:$E$77</definedName>
    <definedName name="_xlnm.Print_Area" localSheetId="13">'objetogasto_idp dev modificado'!$A$1:$G$40</definedName>
    <definedName name="_xlnm.Print_Area" localSheetId="12">'tipoObjetoCapIdp MODIF'!$A$1:$H$50</definedName>
    <definedName name="Base_datos_IM" localSheetId="23">[4]INDIRECTA!#REF!</definedName>
    <definedName name="Base_datos_IM" localSheetId="22">[4]INDIRECTA!#REF!</definedName>
    <definedName name="Base_datos_IM" localSheetId="24">[4]INDIRECTA!#REF!</definedName>
    <definedName name="Base_datos_IM" localSheetId="28">[4]INDIRECTA!#REF!</definedName>
    <definedName name="Base_datos_IM" localSheetId="25">[4]INDIRECTA!#REF!</definedName>
    <definedName name="Base_datos_IM">[4]INDIRECTA!#REF!</definedName>
    <definedName name="_xlnm.Database" localSheetId="23">[4]INDIRECTA!#REF!</definedName>
    <definedName name="_xlnm.Database" localSheetId="22">[4]INDIRECTA!#REF!</definedName>
    <definedName name="_xlnm.Database" localSheetId="24">[4]INDIRECTA!#REF!</definedName>
    <definedName name="_xlnm.Database" localSheetId="28">[4]INDIRECTA!#REF!</definedName>
    <definedName name="_xlnm.Database">[4]INDIRECTA!#REF!</definedName>
    <definedName name="bonos" localSheetId="23">#REF!</definedName>
    <definedName name="bonos" localSheetId="22">#REF!</definedName>
    <definedName name="bonos" localSheetId="24">#REF!</definedName>
    <definedName name="bonos" localSheetId="28">#REF!</definedName>
    <definedName name="bonos">#REF!</definedName>
    <definedName name="CCC" localSheetId="23">#REF!</definedName>
    <definedName name="CCC" localSheetId="22">#REF!</definedName>
    <definedName name="CCC" localSheetId="24">#REF!</definedName>
    <definedName name="CCC" localSheetId="28">#REF!</definedName>
    <definedName name="CCC" localSheetId="25">#REF!</definedName>
    <definedName name="CCC">#REF!</definedName>
    <definedName name="concentrado" localSheetId="23">#REF!</definedName>
    <definedName name="concentrado" localSheetId="22">#REF!</definedName>
    <definedName name="concentrado" localSheetId="24">#REF!</definedName>
    <definedName name="concentrado" localSheetId="28">#REF!</definedName>
    <definedName name="concentrado">#REF!</definedName>
    <definedName name="DEUDA_PUBLICA_DE_ENTIDADES_FEDERATIVAS_Y_MUNICIPIOS_POR_TIPO_DE_DEUDOR" localSheetId="23">#REF!</definedName>
    <definedName name="DEUDA_PUBLICA_DE_ENTIDADES_FEDERATIVAS_Y_MUNICIPIOS_POR_TIPO_DE_DEUDOR" localSheetId="22">#REF!</definedName>
    <definedName name="DEUDA_PUBLICA_DE_ENTIDADES_FEDERATIVAS_Y_MUNICIPIOS_POR_TIPO_DE_DEUDOR" localSheetId="24">#REF!</definedName>
    <definedName name="DEUDA_PUBLICA_DE_ENTIDADES_FEDERATIVAS_Y_MUNICIPIOS_POR_TIPO_DE_DEUDOR" localSheetId="28">#REF!</definedName>
    <definedName name="DEUDA_PUBLICA_DE_ENTIDADES_FEDERATIVAS_Y_MUNICIPIOS_POR_TIPO_DE_DEUDOR">#REF!</definedName>
    <definedName name="garantia" localSheetId="23">#REF!</definedName>
    <definedName name="garantia" localSheetId="22">#REF!</definedName>
    <definedName name="garantia" localSheetId="24">#REF!</definedName>
    <definedName name="garantia" localSheetId="28">#REF!</definedName>
    <definedName name="garantia" localSheetId="25">#REF!</definedName>
    <definedName name="garantia">#REF!</definedName>
    <definedName name="GobEdo" localSheetId="23">#REF!</definedName>
    <definedName name="GobEdo" localSheetId="22">#REF!</definedName>
    <definedName name="GobEdo" localSheetId="24">#REF!</definedName>
    <definedName name="GobEdo" localSheetId="28">#REF!</definedName>
    <definedName name="GobEdo">#REF!</definedName>
    <definedName name="HSep_2010" localSheetId="23">#REF!</definedName>
    <definedName name="HSep_2010" localSheetId="22">#REF!</definedName>
    <definedName name="HSep_2010" localSheetId="24">#REF!</definedName>
    <definedName name="HSep_2010" localSheetId="28">#REF!</definedName>
    <definedName name="HSep_2010">#REF!</definedName>
    <definedName name="L" localSheetId="23">#REF!</definedName>
    <definedName name="L" localSheetId="22">#REF!</definedName>
    <definedName name="L" localSheetId="24">#REF!</definedName>
    <definedName name="L" localSheetId="28">#REF!</definedName>
    <definedName name="L" localSheetId="25">#REF!</definedName>
    <definedName name="L">#REF!</definedName>
    <definedName name="mensual" localSheetId="23">#REF!</definedName>
    <definedName name="mensual" localSheetId="22">#REF!</definedName>
    <definedName name="mensual" localSheetId="24">#REF!</definedName>
    <definedName name="mensual" localSheetId="28">#REF!</definedName>
    <definedName name="mensual">#REF!</definedName>
    <definedName name="MIRES" localSheetId="23">[4]INDIRECTA!#REF!</definedName>
    <definedName name="MIRES" localSheetId="22">[4]INDIRECTA!#REF!</definedName>
    <definedName name="MIRES" localSheetId="24">[4]INDIRECTA!#REF!</definedName>
    <definedName name="MIRES" localSheetId="28">[4]INDIRECTA!#REF!</definedName>
    <definedName name="MIRES" localSheetId="25">[4]INDIRECTA!#REF!</definedName>
    <definedName name="MIRES">[4]INDIRECTA!#REF!</definedName>
    <definedName name="NOMINA" localSheetId="0">#REF!</definedName>
    <definedName name="NOMINA" localSheetId="11">#REF!</definedName>
    <definedName name="NOMINA" localSheetId="1">#REF!</definedName>
    <definedName name="NOMINA" localSheetId="2">#REF!</definedName>
    <definedName name="NOMINA" localSheetId="3">#REF!</definedName>
    <definedName name="NOMINA" localSheetId="8">#REF!</definedName>
    <definedName name="NOMINA">#REF!</definedName>
    <definedName name="oax" localSheetId="23">#REF!</definedName>
    <definedName name="oax" localSheetId="22">#REF!</definedName>
    <definedName name="oax" localSheetId="24">#REF!</definedName>
    <definedName name="oax" localSheetId="28">#REF!</definedName>
    <definedName name="oax">#REF!</definedName>
    <definedName name="qq" localSheetId="23">#REF!</definedName>
    <definedName name="qq" localSheetId="22">#REF!</definedName>
    <definedName name="qq" localSheetId="24">#REF!</definedName>
    <definedName name="qq" localSheetId="28">#REF!</definedName>
    <definedName name="qq" localSheetId="25">#REF!</definedName>
    <definedName name="qq">#REF!</definedName>
    <definedName name="RESP" localSheetId="23">#REF!</definedName>
    <definedName name="RESP" localSheetId="22">#REF!</definedName>
    <definedName name="RESP" localSheetId="24">#REF!</definedName>
    <definedName name="RESP" localSheetId="28">#REF!</definedName>
    <definedName name="RESP" localSheetId="25">#REF!</definedName>
    <definedName name="RESP">#REF!</definedName>
    <definedName name="sobretasa" localSheetId="23">#REF!</definedName>
    <definedName name="sobretasa" localSheetId="22">#REF!</definedName>
    <definedName name="sobretasa" localSheetId="24">#REF!</definedName>
    <definedName name="sobretasa" localSheetId="28">#REF!</definedName>
    <definedName name="sobretasa" localSheetId="25">#REF!</definedName>
    <definedName name="sobretasa">#REF!</definedName>
    <definedName name="tasas" localSheetId="23">#REF!</definedName>
    <definedName name="tasas" localSheetId="22">#REF!</definedName>
    <definedName name="tasas" localSheetId="24">#REF!</definedName>
    <definedName name="tasas" localSheetId="28">#REF!</definedName>
    <definedName name="tasas" localSheetId="25">#REF!</definedName>
    <definedName name="tasas">#REF!</definedName>
    <definedName name="_xlnm.Print_Titles" localSheetId="21">APORT_ENERO_JUNIO2016!$5:$5</definedName>
    <definedName name="_xlnm.Print_Titles" localSheetId="4">'INGR 5'!$5:$13</definedName>
    <definedName name="_xlnm.Print_Titles" localSheetId="20">'PART_ENERO_JUNIO 2016'!$5:$5</definedName>
    <definedName name="VER" localSheetId="23">#REF!</definedName>
    <definedName name="VER" localSheetId="22">#REF!</definedName>
    <definedName name="VER" localSheetId="24">#REF!</definedName>
    <definedName name="VER" localSheetId="28">#REF!</definedName>
    <definedName name="VER">#REF!</definedName>
    <definedName name="W">[6]CATALOGOS!$E$1:$E$3</definedName>
    <definedName name="X">[6]CATALOGOS!$G$1:$G$6</definedName>
  </definedNames>
  <calcPr calcId="145621"/>
</workbook>
</file>

<file path=xl/calcChain.xml><?xml version="1.0" encoding="utf-8"?>
<calcChain xmlns="http://schemas.openxmlformats.org/spreadsheetml/2006/main">
  <c r="C42" i="36" l="1"/>
  <c r="C26" i="35"/>
  <c r="C25" i="35"/>
  <c r="C24" i="35"/>
  <c r="C23" i="35"/>
  <c r="C22" i="35"/>
  <c r="C21" i="35"/>
  <c r="C20" i="35"/>
  <c r="C19" i="35"/>
  <c r="C18" i="35"/>
  <c r="C17" i="35"/>
  <c r="C16" i="35"/>
  <c r="C15" i="35"/>
  <c r="C14" i="35"/>
  <c r="C13" i="35"/>
  <c r="C12" i="35"/>
  <c r="C11" i="35"/>
  <c r="C10" i="35"/>
  <c r="C9" i="35"/>
  <c r="C28" i="35" s="1"/>
  <c r="C41" i="34"/>
  <c r="C29" i="33"/>
  <c r="D26" i="32"/>
  <c r="D28" i="32" s="1"/>
  <c r="C26" i="32"/>
  <c r="C28" i="32" s="1"/>
  <c r="D20" i="32"/>
  <c r="C20" i="32"/>
  <c r="D29" i="31"/>
  <c r="C29" i="31"/>
  <c r="E27" i="31"/>
  <c r="E26" i="31"/>
  <c r="E29" i="31" s="1"/>
  <c r="D23" i="31"/>
  <c r="D31" i="31" s="1"/>
  <c r="C23" i="31"/>
  <c r="C31" i="31" s="1"/>
  <c r="E22" i="31"/>
  <c r="E21" i="31"/>
  <c r="E20" i="31"/>
  <c r="E18" i="31"/>
  <c r="E17" i="31"/>
  <c r="E16" i="31"/>
  <c r="E15" i="31"/>
  <c r="E14" i="31"/>
  <c r="E13" i="31"/>
  <c r="E12" i="31"/>
  <c r="E11" i="31"/>
  <c r="E10" i="31"/>
  <c r="E9" i="31"/>
  <c r="E8" i="31"/>
  <c r="E23" i="31" s="1"/>
  <c r="E31" i="31" s="1"/>
  <c r="I24" i="30"/>
  <c r="G24" i="30"/>
  <c r="E24" i="30"/>
  <c r="I19" i="30"/>
  <c r="G17" i="30"/>
  <c r="G19" i="30" s="1"/>
  <c r="E17" i="30"/>
  <c r="E19" i="30" s="1"/>
  <c r="I14" i="30"/>
  <c r="E14" i="30"/>
  <c r="AR105" i="28" l="1"/>
  <c r="AR104" i="28"/>
  <c r="AR103" i="28"/>
  <c r="AR102" i="28"/>
  <c r="AQ101" i="28"/>
  <c r="AO101" i="28"/>
  <c r="AR101" i="28" s="1"/>
  <c r="AR99" i="28" s="1"/>
  <c r="AQ99" i="28"/>
  <c r="AP99" i="28"/>
  <c r="AO99" i="28"/>
  <c r="AN99" i="28"/>
  <c r="AJ90" i="28"/>
  <c r="AI90" i="28"/>
  <c r="AI89" i="28"/>
  <c r="AJ89" i="28" s="1"/>
  <c r="AK88" i="28"/>
  <c r="AK86" i="28" s="1"/>
  <c r="AI88" i="28"/>
  <c r="AJ88" i="28" s="1"/>
  <c r="AJ86" i="28" s="1"/>
  <c r="AH86" i="28"/>
  <c r="AG86" i="28"/>
  <c r="AF86" i="28"/>
  <c r="Z76" i="28"/>
  <c r="AA76" i="28" s="1"/>
  <c r="Z75" i="28"/>
  <c r="AA75" i="28" s="1"/>
  <c r="AA74" i="28"/>
  <c r="Z74" i="28"/>
  <c r="Z73" i="28"/>
  <c r="AA73" i="28" s="1"/>
  <c r="AB72" i="28"/>
  <c r="AB70" i="28" s="1"/>
  <c r="Z72" i="28"/>
  <c r="AA72" i="28" s="1"/>
  <c r="Z70" i="28"/>
  <c r="Y70" i="28"/>
  <c r="X70" i="28"/>
  <c r="W70" i="28"/>
  <c r="R54" i="28"/>
  <c r="R51" i="28" s="1"/>
  <c r="J38" i="28"/>
  <c r="J37" i="28"/>
  <c r="J36" i="28"/>
  <c r="J35" i="28" s="1"/>
  <c r="J31" i="28"/>
  <c r="E16" i="28"/>
  <c r="E15" i="28"/>
  <c r="E14" i="28"/>
  <c r="E12" i="28" s="1"/>
  <c r="E8" i="28" s="1"/>
  <c r="F24" i="27"/>
  <c r="F17" i="27"/>
  <c r="F6" i="27"/>
  <c r="F13" i="26"/>
  <c r="G13" i="26" s="1"/>
  <c r="G12" i="26"/>
  <c r="F12" i="26"/>
  <c r="F10" i="26"/>
  <c r="E10" i="26"/>
  <c r="D10" i="26"/>
  <c r="C10" i="26"/>
  <c r="AA70" i="28" l="1"/>
  <c r="G10" i="26"/>
  <c r="J29" i="28"/>
  <c r="J27" i="28" s="1"/>
  <c r="AI86" i="28"/>
  <c r="E578" i="25" l="1"/>
  <c r="E577" i="25"/>
  <c r="E576" i="25"/>
  <c r="E575" i="25"/>
  <c r="E574" i="25"/>
  <c r="E573" i="25"/>
  <c r="E572" i="25"/>
  <c r="E571" i="25"/>
  <c r="E570" i="25"/>
  <c r="E569" i="25"/>
  <c r="E568" i="25"/>
  <c r="E567" i="25"/>
  <c r="E566" i="25"/>
  <c r="E565" i="25"/>
  <c r="E564" i="25"/>
  <c r="E563" i="25"/>
  <c r="E562" i="25"/>
  <c r="E561" i="25"/>
  <c r="E560" i="25"/>
  <c r="E559" i="25"/>
  <c r="E558" i="25"/>
  <c r="E557" i="25"/>
  <c r="E556" i="25"/>
  <c r="E555" i="25"/>
  <c r="E554" i="25"/>
  <c r="E553" i="25"/>
  <c r="E552" i="25"/>
  <c r="E551" i="25"/>
  <c r="E550" i="25"/>
  <c r="E549" i="25"/>
  <c r="E548" i="25"/>
  <c r="E547" i="25"/>
  <c r="E546" i="25"/>
  <c r="E545" i="25"/>
  <c r="E544" i="25"/>
  <c r="E543" i="25"/>
  <c r="E542" i="25"/>
  <c r="E541" i="25"/>
  <c r="E540" i="25"/>
  <c r="E539" i="25"/>
  <c r="E538" i="25"/>
  <c r="E537" i="25"/>
  <c r="E536" i="25"/>
  <c r="E535" i="25"/>
  <c r="E534" i="25"/>
  <c r="E533" i="25"/>
  <c r="E532" i="25"/>
  <c r="E531" i="25"/>
  <c r="E530" i="25"/>
  <c r="E529" i="25"/>
  <c r="E528" i="25"/>
  <c r="E527" i="25"/>
  <c r="E526" i="25"/>
  <c r="E525" i="25"/>
  <c r="E524" i="25"/>
  <c r="E523" i="25"/>
  <c r="E522" i="25"/>
  <c r="E521" i="25"/>
  <c r="E520" i="25"/>
  <c r="E519" i="25"/>
  <c r="E518" i="25"/>
  <c r="E517" i="25"/>
  <c r="E516" i="25"/>
  <c r="E515" i="25"/>
  <c r="E514" i="25"/>
  <c r="E513" i="25"/>
  <c r="E512" i="25"/>
  <c r="E511" i="25"/>
  <c r="E510" i="25"/>
  <c r="E509" i="25"/>
  <c r="E508" i="25"/>
  <c r="E507" i="25"/>
  <c r="E506" i="25"/>
  <c r="E505" i="25"/>
  <c r="E504" i="25"/>
  <c r="E503" i="25"/>
  <c r="E502" i="25"/>
  <c r="E501" i="25"/>
  <c r="E500" i="25"/>
  <c r="E499" i="25"/>
  <c r="E498" i="25"/>
  <c r="E497" i="25"/>
  <c r="E496" i="25"/>
  <c r="E495" i="25"/>
  <c r="E494" i="25"/>
  <c r="E493" i="25"/>
  <c r="E492" i="25"/>
  <c r="E491" i="25"/>
  <c r="E490" i="25"/>
  <c r="E489" i="25"/>
  <c r="E488" i="25"/>
  <c r="E487" i="25"/>
  <c r="E486" i="25"/>
  <c r="E485" i="25"/>
  <c r="E484" i="25"/>
  <c r="E483" i="25"/>
  <c r="E482" i="25"/>
  <c r="E481" i="25"/>
  <c r="E480" i="25"/>
  <c r="E479" i="25"/>
  <c r="E478" i="25"/>
  <c r="E477" i="25"/>
  <c r="E476" i="25"/>
  <c r="E475" i="25"/>
  <c r="E474" i="25"/>
  <c r="E473" i="25"/>
  <c r="E472" i="25"/>
  <c r="E471" i="25"/>
  <c r="E470" i="25"/>
  <c r="E469" i="25"/>
  <c r="E468" i="25"/>
  <c r="E467" i="25"/>
  <c r="E466" i="25"/>
  <c r="E465" i="25"/>
  <c r="E464" i="25"/>
  <c r="E463" i="25"/>
  <c r="E462" i="25"/>
  <c r="E461" i="25"/>
  <c r="E460" i="25"/>
  <c r="E459" i="25"/>
  <c r="E458" i="25"/>
  <c r="E457" i="25"/>
  <c r="E456" i="25"/>
  <c r="E455" i="25"/>
  <c r="E454" i="25"/>
  <c r="E453" i="25"/>
  <c r="E452" i="25"/>
  <c r="E451" i="25"/>
  <c r="E450" i="25"/>
  <c r="E449" i="25"/>
  <c r="E448" i="25"/>
  <c r="E447" i="25"/>
  <c r="E446" i="25"/>
  <c r="E445" i="25"/>
  <c r="E444" i="25"/>
  <c r="E443" i="25"/>
  <c r="E442" i="25"/>
  <c r="E441" i="25"/>
  <c r="E440" i="25"/>
  <c r="E439" i="25"/>
  <c r="E438" i="25"/>
  <c r="E437" i="25"/>
  <c r="E436" i="25"/>
  <c r="E435" i="25"/>
  <c r="E434" i="25"/>
  <c r="E433" i="25"/>
  <c r="E432" i="25"/>
  <c r="E431" i="25"/>
  <c r="E430" i="25"/>
  <c r="E429" i="25"/>
  <c r="E428" i="25"/>
  <c r="E427" i="25"/>
  <c r="E426" i="25"/>
  <c r="E425" i="25"/>
  <c r="E424" i="25"/>
  <c r="E423" i="25"/>
  <c r="E422" i="25"/>
  <c r="E421" i="25"/>
  <c r="E420" i="25"/>
  <c r="E419" i="25"/>
  <c r="E418" i="25"/>
  <c r="E417" i="25"/>
  <c r="E416" i="25"/>
  <c r="E415" i="25"/>
  <c r="E414" i="25"/>
  <c r="E413" i="25"/>
  <c r="E412" i="25"/>
  <c r="E411" i="25"/>
  <c r="E410" i="25"/>
  <c r="E409" i="25"/>
  <c r="E408" i="25"/>
  <c r="E407" i="25"/>
  <c r="E406" i="25"/>
  <c r="E405" i="25"/>
  <c r="E404" i="25"/>
  <c r="E403" i="25"/>
  <c r="E402" i="25"/>
  <c r="E401" i="25"/>
  <c r="E400" i="25"/>
  <c r="E399" i="25"/>
  <c r="E398" i="25"/>
  <c r="E397" i="25"/>
  <c r="E396" i="25"/>
  <c r="E395" i="25"/>
  <c r="E394" i="25"/>
  <c r="E393" i="25"/>
  <c r="E392" i="25"/>
  <c r="E391" i="25"/>
  <c r="E390" i="25"/>
  <c r="E389" i="25"/>
  <c r="E388" i="25"/>
  <c r="E387" i="25"/>
  <c r="E386" i="25"/>
  <c r="E385" i="25"/>
  <c r="E384" i="25"/>
  <c r="E383" i="25"/>
  <c r="E382" i="25"/>
  <c r="E381" i="25"/>
  <c r="E380" i="25"/>
  <c r="E379" i="25"/>
  <c r="E378" i="25"/>
  <c r="E377" i="25"/>
  <c r="E376" i="25"/>
  <c r="E375" i="25"/>
  <c r="E374" i="25"/>
  <c r="E373" i="25"/>
  <c r="E372" i="25"/>
  <c r="E371" i="25"/>
  <c r="E370" i="25"/>
  <c r="E369" i="25"/>
  <c r="E368" i="25"/>
  <c r="E367" i="25"/>
  <c r="E366" i="25"/>
  <c r="E365" i="25"/>
  <c r="E364" i="25"/>
  <c r="E363" i="25"/>
  <c r="E362" i="25"/>
  <c r="E361" i="25"/>
  <c r="E360" i="25"/>
  <c r="E359" i="25"/>
  <c r="E358" i="25"/>
  <c r="E357" i="25"/>
  <c r="E356" i="25"/>
  <c r="E355" i="25"/>
  <c r="E354" i="25"/>
  <c r="E353" i="25"/>
  <c r="E352" i="25"/>
  <c r="E351" i="25"/>
  <c r="E350" i="25"/>
  <c r="E349" i="25"/>
  <c r="E348" i="25"/>
  <c r="E347" i="25"/>
  <c r="E346" i="25"/>
  <c r="E345" i="25"/>
  <c r="E344" i="25"/>
  <c r="E343" i="25"/>
  <c r="E342" i="25"/>
  <c r="E341" i="25"/>
  <c r="E340" i="25"/>
  <c r="E339" i="25"/>
  <c r="E338" i="25"/>
  <c r="E337" i="25"/>
  <c r="E336" i="25"/>
  <c r="E335" i="25"/>
  <c r="E334" i="25"/>
  <c r="E333" i="25"/>
  <c r="E332" i="25"/>
  <c r="E331" i="25"/>
  <c r="E330" i="25"/>
  <c r="E329" i="25"/>
  <c r="E328" i="25"/>
  <c r="E327" i="25"/>
  <c r="E326" i="25"/>
  <c r="E325" i="25"/>
  <c r="E324" i="25"/>
  <c r="E323" i="25"/>
  <c r="E322" i="25"/>
  <c r="E321" i="25"/>
  <c r="E320" i="25"/>
  <c r="E319" i="25"/>
  <c r="E318" i="25"/>
  <c r="E317" i="25"/>
  <c r="E316" i="25"/>
  <c r="E315" i="25"/>
  <c r="E314" i="25"/>
  <c r="E313" i="25"/>
  <c r="E312" i="25"/>
  <c r="E311" i="25"/>
  <c r="E310" i="25"/>
  <c r="E309" i="25"/>
  <c r="E308" i="25"/>
  <c r="E307" i="25"/>
  <c r="E306" i="25"/>
  <c r="E305" i="25"/>
  <c r="E304" i="25"/>
  <c r="E303" i="25"/>
  <c r="E302" i="25"/>
  <c r="E301" i="25"/>
  <c r="E300" i="25"/>
  <c r="E299" i="25"/>
  <c r="E298" i="25"/>
  <c r="E297" i="25"/>
  <c r="E296" i="25"/>
  <c r="E295" i="25"/>
  <c r="E294" i="25"/>
  <c r="E293" i="25"/>
  <c r="E292" i="25"/>
  <c r="E291" i="25"/>
  <c r="E290" i="25"/>
  <c r="E289" i="25"/>
  <c r="E288" i="25"/>
  <c r="E287" i="25"/>
  <c r="E286" i="25"/>
  <c r="E285" i="25"/>
  <c r="E284" i="25"/>
  <c r="E283" i="25"/>
  <c r="E282" i="25"/>
  <c r="E281" i="25"/>
  <c r="E280" i="25"/>
  <c r="E279" i="25"/>
  <c r="E278" i="25"/>
  <c r="E277" i="25"/>
  <c r="E276" i="25"/>
  <c r="E275" i="25"/>
  <c r="E274" i="25"/>
  <c r="E273" i="25"/>
  <c r="E272" i="25"/>
  <c r="E271" i="25"/>
  <c r="E270" i="25"/>
  <c r="E269" i="25"/>
  <c r="E268" i="25"/>
  <c r="E267" i="25"/>
  <c r="E266" i="25"/>
  <c r="E265" i="25"/>
  <c r="E264" i="25"/>
  <c r="E263" i="25"/>
  <c r="E262" i="25"/>
  <c r="E261" i="25"/>
  <c r="E260" i="25"/>
  <c r="E259" i="25"/>
  <c r="E258" i="25"/>
  <c r="E257" i="25"/>
  <c r="E256" i="25"/>
  <c r="E255" i="25"/>
  <c r="E254" i="25"/>
  <c r="E253" i="25"/>
  <c r="E252" i="25"/>
  <c r="E251" i="25"/>
  <c r="E250" i="25"/>
  <c r="E249" i="25"/>
  <c r="E248" i="25"/>
  <c r="E247" i="25"/>
  <c r="E246" i="25"/>
  <c r="E245" i="25"/>
  <c r="E244" i="25"/>
  <c r="E243" i="25"/>
  <c r="E242" i="25"/>
  <c r="E241" i="25"/>
  <c r="E240" i="25"/>
  <c r="E239" i="25"/>
  <c r="E238" i="25"/>
  <c r="E237" i="25"/>
  <c r="E236" i="25"/>
  <c r="E235" i="25"/>
  <c r="E234" i="25"/>
  <c r="E233" i="25"/>
  <c r="E232" i="25"/>
  <c r="E231" i="25"/>
  <c r="E230" i="25"/>
  <c r="E229" i="25"/>
  <c r="E228" i="25"/>
  <c r="E227" i="25"/>
  <c r="E226" i="25"/>
  <c r="E225" i="25"/>
  <c r="E224" i="25"/>
  <c r="E223" i="25"/>
  <c r="E222" i="25"/>
  <c r="E221" i="25"/>
  <c r="E220" i="25"/>
  <c r="E219" i="25"/>
  <c r="E218" i="25"/>
  <c r="E217" i="25"/>
  <c r="E216" i="25"/>
  <c r="E215" i="25"/>
  <c r="E214" i="25"/>
  <c r="E213" i="25"/>
  <c r="E212" i="25"/>
  <c r="E211" i="25"/>
  <c r="E210" i="25"/>
  <c r="E209" i="25"/>
  <c r="E208" i="25"/>
  <c r="E207" i="25"/>
  <c r="E206" i="25"/>
  <c r="E205" i="25"/>
  <c r="E204" i="25"/>
  <c r="E203" i="25"/>
  <c r="E202" i="25"/>
  <c r="E201" i="25"/>
  <c r="E200" i="25"/>
  <c r="E199" i="25"/>
  <c r="E198" i="25"/>
  <c r="E197" i="25"/>
  <c r="E196" i="25"/>
  <c r="E195" i="25"/>
  <c r="E194" i="25"/>
  <c r="E193" i="25"/>
  <c r="E192" i="25"/>
  <c r="E191" i="25"/>
  <c r="E190" i="25"/>
  <c r="E189" i="25"/>
  <c r="E188" i="25"/>
  <c r="E187" i="25"/>
  <c r="E186" i="25"/>
  <c r="E185" i="25"/>
  <c r="E184" i="25"/>
  <c r="E183" i="25"/>
  <c r="E182" i="25"/>
  <c r="E181" i="25"/>
  <c r="E180" i="25"/>
  <c r="E179" i="25"/>
  <c r="E178" i="25"/>
  <c r="E177" i="25"/>
  <c r="E176" i="25"/>
  <c r="E175" i="25"/>
  <c r="E174" i="25"/>
  <c r="E173" i="25"/>
  <c r="E172" i="25"/>
  <c r="E171" i="25"/>
  <c r="E170" i="25"/>
  <c r="E169" i="25"/>
  <c r="E168" i="25"/>
  <c r="E167" i="25"/>
  <c r="E166" i="25"/>
  <c r="E165" i="25"/>
  <c r="E164" i="25"/>
  <c r="E163" i="25"/>
  <c r="E162" i="25"/>
  <c r="E161" i="25"/>
  <c r="E160" i="25"/>
  <c r="E159" i="25"/>
  <c r="E158" i="25"/>
  <c r="E157" i="25"/>
  <c r="E156" i="25"/>
  <c r="E155" i="25"/>
  <c r="E154" i="25"/>
  <c r="E153" i="25"/>
  <c r="E152" i="25"/>
  <c r="E151" i="25"/>
  <c r="E150" i="25"/>
  <c r="E149" i="25"/>
  <c r="E148" i="25"/>
  <c r="E147" i="25"/>
  <c r="E146" i="25"/>
  <c r="E145" i="25"/>
  <c r="E144" i="25"/>
  <c r="E143" i="25"/>
  <c r="E142" i="25"/>
  <c r="E141" i="25"/>
  <c r="E140" i="25"/>
  <c r="E139" i="25"/>
  <c r="E138" i="25"/>
  <c r="E137" i="25"/>
  <c r="E136" i="25"/>
  <c r="E135" i="25"/>
  <c r="E134" i="25"/>
  <c r="E133" i="25"/>
  <c r="E132" i="25"/>
  <c r="E131" i="25"/>
  <c r="E130" i="25"/>
  <c r="E129" i="25"/>
  <c r="E128" i="25"/>
  <c r="E127" i="25"/>
  <c r="E126" i="25"/>
  <c r="E125" i="25"/>
  <c r="E124" i="25"/>
  <c r="E123" i="25"/>
  <c r="E122" i="25"/>
  <c r="E121" i="25"/>
  <c r="E120" i="25"/>
  <c r="E119" i="25"/>
  <c r="E118" i="25"/>
  <c r="E117" i="25"/>
  <c r="E116" i="25"/>
  <c r="E115" i="25"/>
  <c r="E114" i="25"/>
  <c r="E113" i="25"/>
  <c r="E112" i="25"/>
  <c r="E111" i="25"/>
  <c r="E110" i="25"/>
  <c r="E109" i="25"/>
  <c r="E108" i="25"/>
  <c r="E107" i="25"/>
  <c r="E106" i="25"/>
  <c r="E105" i="25"/>
  <c r="E104" i="25"/>
  <c r="E103" i="25"/>
  <c r="E102" i="25"/>
  <c r="E101" i="25"/>
  <c r="E100" i="25"/>
  <c r="E99" i="25"/>
  <c r="E98" i="25"/>
  <c r="E97" i="25"/>
  <c r="E96" i="25"/>
  <c r="E95" i="25"/>
  <c r="E94" i="25"/>
  <c r="E93" i="25"/>
  <c r="E92" i="25"/>
  <c r="E91" i="25"/>
  <c r="E90" i="25"/>
  <c r="E89" i="25"/>
  <c r="E88" i="25"/>
  <c r="E87" i="25"/>
  <c r="E86" i="25"/>
  <c r="E85" i="25"/>
  <c r="E84" i="25"/>
  <c r="E83" i="25"/>
  <c r="E82" i="25"/>
  <c r="E81" i="25"/>
  <c r="E80" i="25"/>
  <c r="E79" i="25"/>
  <c r="E78" i="25"/>
  <c r="E77" i="25"/>
  <c r="E76" i="25"/>
  <c r="E75" i="25"/>
  <c r="E74" i="25"/>
  <c r="E73" i="25"/>
  <c r="E72" i="25"/>
  <c r="E71" i="25"/>
  <c r="E70" i="25"/>
  <c r="E69" i="25"/>
  <c r="E68" i="25"/>
  <c r="E67" i="25"/>
  <c r="E66" i="25"/>
  <c r="E65" i="25"/>
  <c r="E64" i="25"/>
  <c r="E63" i="25"/>
  <c r="E62" i="25"/>
  <c r="E61" i="25"/>
  <c r="E60" i="25"/>
  <c r="E59" i="25"/>
  <c r="E58" i="25"/>
  <c r="E57" i="25"/>
  <c r="E56" i="25"/>
  <c r="E55" i="25"/>
  <c r="E54" i="25"/>
  <c r="E53" i="25"/>
  <c r="E52" i="25"/>
  <c r="E51" i="25"/>
  <c r="E50" i="25"/>
  <c r="E49" i="25"/>
  <c r="E48" i="25"/>
  <c r="E47" i="25"/>
  <c r="E46" i="25"/>
  <c r="E45" i="25"/>
  <c r="E44" i="25"/>
  <c r="E43" i="25"/>
  <c r="E42" i="25"/>
  <c r="E41" i="25"/>
  <c r="E40" i="25"/>
  <c r="E39" i="25"/>
  <c r="E38" i="25"/>
  <c r="E37" i="25"/>
  <c r="E36" i="25"/>
  <c r="E35" i="25"/>
  <c r="E34" i="25"/>
  <c r="E33" i="25"/>
  <c r="E32" i="25"/>
  <c r="E31" i="25"/>
  <c r="E30" i="25"/>
  <c r="E29" i="25"/>
  <c r="E28" i="25"/>
  <c r="E27" i="25"/>
  <c r="E26" i="25"/>
  <c r="E25" i="25"/>
  <c r="E24" i="25"/>
  <c r="E23" i="25"/>
  <c r="E22" i="25"/>
  <c r="E21" i="25"/>
  <c r="E20" i="25"/>
  <c r="E19" i="25"/>
  <c r="E18" i="25"/>
  <c r="E17" i="25"/>
  <c r="E16" i="25"/>
  <c r="E15" i="25"/>
  <c r="E14" i="25"/>
  <c r="E13" i="25"/>
  <c r="E12" i="25"/>
  <c r="E11" i="25"/>
  <c r="E10" i="25"/>
  <c r="E9" i="25"/>
  <c r="E7" i="25"/>
  <c r="D7" i="25"/>
  <c r="C7" i="25"/>
  <c r="G578" i="24"/>
  <c r="G577" i="24"/>
  <c r="G576" i="24"/>
  <c r="G575" i="24"/>
  <c r="G574" i="24"/>
  <c r="G573" i="24"/>
  <c r="G572" i="24"/>
  <c r="G571" i="24"/>
  <c r="G570" i="24"/>
  <c r="G569" i="24"/>
  <c r="G568" i="24"/>
  <c r="G567" i="24"/>
  <c r="G566" i="24"/>
  <c r="G565" i="24"/>
  <c r="G564" i="24"/>
  <c r="G563" i="24"/>
  <c r="G562" i="24"/>
  <c r="G561" i="24"/>
  <c r="G560" i="24"/>
  <c r="G559" i="24"/>
  <c r="G558" i="24"/>
  <c r="G557" i="24"/>
  <c r="G556" i="24"/>
  <c r="G555" i="24"/>
  <c r="G554" i="24"/>
  <c r="G553" i="24"/>
  <c r="G552" i="24"/>
  <c r="G551" i="24"/>
  <c r="G550" i="24"/>
  <c r="G549" i="24"/>
  <c r="G548" i="24"/>
  <c r="G547" i="24"/>
  <c r="G546" i="24"/>
  <c r="G545" i="24"/>
  <c r="G544" i="24"/>
  <c r="G543" i="24"/>
  <c r="G542" i="24"/>
  <c r="G541" i="24"/>
  <c r="G540" i="24"/>
  <c r="G539" i="24"/>
  <c r="G538" i="24"/>
  <c r="G537" i="24"/>
  <c r="G536" i="24"/>
  <c r="G535" i="24"/>
  <c r="G534" i="24"/>
  <c r="G533" i="24"/>
  <c r="G532" i="24"/>
  <c r="G531" i="24"/>
  <c r="G530" i="24"/>
  <c r="G529" i="24"/>
  <c r="G528" i="24"/>
  <c r="G527" i="24"/>
  <c r="G526" i="24"/>
  <c r="G525" i="24"/>
  <c r="G524" i="24"/>
  <c r="G523" i="24"/>
  <c r="G522" i="24"/>
  <c r="G521" i="24"/>
  <c r="G520" i="24"/>
  <c r="G519" i="24"/>
  <c r="G518" i="24"/>
  <c r="G517" i="24"/>
  <c r="G516" i="24"/>
  <c r="G515" i="24"/>
  <c r="G514" i="24"/>
  <c r="G513" i="24"/>
  <c r="G512" i="24"/>
  <c r="G511" i="24"/>
  <c r="G510" i="24"/>
  <c r="G509" i="24"/>
  <c r="G508" i="24"/>
  <c r="G507" i="24"/>
  <c r="G506" i="24"/>
  <c r="G505" i="24"/>
  <c r="G504" i="24"/>
  <c r="G503" i="24"/>
  <c r="G502" i="24"/>
  <c r="G501" i="24"/>
  <c r="G500" i="24"/>
  <c r="G499" i="24"/>
  <c r="G498" i="24"/>
  <c r="G497" i="24"/>
  <c r="G496" i="24"/>
  <c r="G495" i="24"/>
  <c r="G494" i="24"/>
  <c r="G493" i="24"/>
  <c r="G492" i="24"/>
  <c r="G491" i="24"/>
  <c r="G490" i="24"/>
  <c r="G489" i="24"/>
  <c r="G488" i="24"/>
  <c r="G487" i="24"/>
  <c r="G486" i="24"/>
  <c r="G485" i="24"/>
  <c r="G484" i="24"/>
  <c r="G483" i="24"/>
  <c r="G482" i="24"/>
  <c r="G481" i="24"/>
  <c r="G480" i="24"/>
  <c r="G479" i="24"/>
  <c r="G478" i="24"/>
  <c r="G477" i="24"/>
  <c r="G476" i="24"/>
  <c r="G475" i="24"/>
  <c r="G474" i="24"/>
  <c r="G473" i="24"/>
  <c r="G472" i="24"/>
  <c r="G471" i="24"/>
  <c r="G470" i="24"/>
  <c r="G469" i="24"/>
  <c r="G468" i="24"/>
  <c r="G467" i="24"/>
  <c r="G466" i="24"/>
  <c r="G465" i="24"/>
  <c r="G464" i="24"/>
  <c r="G463" i="24"/>
  <c r="G462" i="24"/>
  <c r="G461" i="24"/>
  <c r="G460" i="24"/>
  <c r="G459" i="24"/>
  <c r="G458" i="24"/>
  <c r="G457" i="24"/>
  <c r="G456" i="24"/>
  <c r="G455" i="24"/>
  <c r="G454" i="24"/>
  <c r="G453" i="24"/>
  <c r="G452" i="24"/>
  <c r="G451" i="24"/>
  <c r="G450" i="24"/>
  <c r="G449" i="24"/>
  <c r="G448" i="24"/>
  <c r="G447" i="24"/>
  <c r="G446" i="24"/>
  <c r="G445" i="24"/>
  <c r="G444" i="24"/>
  <c r="G443" i="24"/>
  <c r="G442" i="24"/>
  <c r="G441" i="24"/>
  <c r="G440" i="24"/>
  <c r="G439" i="24"/>
  <c r="G438" i="24"/>
  <c r="G437" i="24"/>
  <c r="G436" i="24"/>
  <c r="G435" i="24"/>
  <c r="G434" i="24"/>
  <c r="G433" i="24"/>
  <c r="G432" i="24"/>
  <c r="G431" i="24"/>
  <c r="G430" i="24"/>
  <c r="G429" i="24"/>
  <c r="G428" i="24"/>
  <c r="G427" i="24"/>
  <c r="G426" i="24"/>
  <c r="G425" i="24"/>
  <c r="G424" i="24"/>
  <c r="G423" i="24"/>
  <c r="G422" i="24"/>
  <c r="G421" i="24"/>
  <c r="G420" i="24"/>
  <c r="G419" i="24"/>
  <c r="G418" i="24"/>
  <c r="G417" i="24"/>
  <c r="G416" i="24"/>
  <c r="G415" i="24"/>
  <c r="G414" i="24"/>
  <c r="G413" i="24"/>
  <c r="G412" i="24"/>
  <c r="G411" i="24"/>
  <c r="G410" i="24"/>
  <c r="G409" i="24"/>
  <c r="G408" i="24"/>
  <c r="G407" i="24"/>
  <c r="G406" i="24"/>
  <c r="G405" i="24"/>
  <c r="G404" i="24"/>
  <c r="G403" i="24"/>
  <c r="G402" i="24"/>
  <c r="G401" i="24"/>
  <c r="G400" i="24"/>
  <c r="G399" i="24"/>
  <c r="G398" i="24"/>
  <c r="G397" i="24"/>
  <c r="G396" i="24"/>
  <c r="G395" i="24"/>
  <c r="G394" i="24"/>
  <c r="G393" i="24"/>
  <c r="G392" i="24"/>
  <c r="G391" i="24"/>
  <c r="G390" i="24"/>
  <c r="G389" i="24"/>
  <c r="G388" i="24"/>
  <c r="G387" i="24"/>
  <c r="G386" i="24"/>
  <c r="G385" i="24"/>
  <c r="G384" i="24"/>
  <c r="G383" i="24"/>
  <c r="G382" i="24"/>
  <c r="G381" i="24"/>
  <c r="G380" i="24"/>
  <c r="G379" i="24"/>
  <c r="G378" i="24"/>
  <c r="G377" i="24"/>
  <c r="G376" i="24"/>
  <c r="G375" i="24"/>
  <c r="G374" i="24"/>
  <c r="G373" i="24"/>
  <c r="G372" i="24"/>
  <c r="G371" i="24"/>
  <c r="G370" i="24"/>
  <c r="G369" i="24"/>
  <c r="G368" i="24"/>
  <c r="G367" i="24"/>
  <c r="G366" i="24"/>
  <c r="G365" i="24"/>
  <c r="G364" i="24"/>
  <c r="G363" i="24"/>
  <c r="G362" i="24"/>
  <c r="G361" i="24"/>
  <c r="G360" i="24"/>
  <c r="G359" i="24"/>
  <c r="G358" i="24"/>
  <c r="G357" i="24"/>
  <c r="G356" i="24"/>
  <c r="G355" i="24"/>
  <c r="G354" i="24"/>
  <c r="G353" i="24"/>
  <c r="G352" i="24"/>
  <c r="G351" i="24"/>
  <c r="G350" i="24"/>
  <c r="G349" i="24"/>
  <c r="G348" i="24"/>
  <c r="G347" i="24"/>
  <c r="G346" i="24"/>
  <c r="G345" i="24"/>
  <c r="G344" i="24"/>
  <c r="G343" i="24"/>
  <c r="G342" i="24"/>
  <c r="G341" i="24"/>
  <c r="G340" i="24"/>
  <c r="G339" i="24"/>
  <c r="G338" i="24"/>
  <c r="G337" i="24"/>
  <c r="G336" i="24"/>
  <c r="G335" i="24"/>
  <c r="G334" i="24"/>
  <c r="G333" i="24"/>
  <c r="G332" i="24"/>
  <c r="G331" i="24"/>
  <c r="G330" i="24"/>
  <c r="G329" i="24"/>
  <c r="G328" i="24"/>
  <c r="G327" i="24"/>
  <c r="G326" i="24"/>
  <c r="G325" i="24"/>
  <c r="G324" i="24"/>
  <c r="G323" i="24"/>
  <c r="G322" i="24"/>
  <c r="G321" i="24"/>
  <c r="G320" i="24"/>
  <c r="G319" i="24"/>
  <c r="G318" i="24"/>
  <c r="G317" i="24"/>
  <c r="G316" i="24"/>
  <c r="G315" i="24"/>
  <c r="G314" i="24"/>
  <c r="G313" i="24"/>
  <c r="G312" i="24"/>
  <c r="G311" i="24"/>
  <c r="G310" i="24"/>
  <c r="G309" i="24"/>
  <c r="G308" i="24"/>
  <c r="G307" i="24"/>
  <c r="G306" i="24"/>
  <c r="G305" i="24"/>
  <c r="G304" i="24"/>
  <c r="G303" i="24"/>
  <c r="G302" i="24"/>
  <c r="G301" i="24"/>
  <c r="G300" i="24"/>
  <c r="G299" i="24"/>
  <c r="G298" i="24"/>
  <c r="G297" i="24"/>
  <c r="G296" i="24"/>
  <c r="G295" i="24"/>
  <c r="G294" i="24"/>
  <c r="G293" i="24"/>
  <c r="G292" i="24"/>
  <c r="G291" i="24"/>
  <c r="G290" i="24"/>
  <c r="G289" i="24"/>
  <c r="G288" i="24"/>
  <c r="G287" i="24"/>
  <c r="G286" i="24"/>
  <c r="G285" i="24"/>
  <c r="G284" i="24"/>
  <c r="G283" i="24"/>
  <c r="G282" i="24"/>
  <c r="G281" i="24"/>
  <c r="G280" i="24"/>
  <c r="G279" i="24"/>
  <c r="G278" i="24"/>
  <c r="G277" i="24"/>
  <c r="G276" i="24"/>
  <c r="G275" i="24"/>
  <c r="G274" i="24"/>
  <c r="G273" i="24"/>
  <c r="G272" i="24"/>
  <c r="G271" i="24"/>
  <c r="G270" i="24"/>
  <c r="G269" i="24"/>
  <c r="G268" i="24"/>
  <c r="G267" i="24"/>
  <c r="G266" i="24"/>
  <c r="G265" i="24"/>
  <c r="G264" i="24"/>
  <c r="G263" i="24"/>
  <c r="G262" i="24"/>
  <c r="G261" i="24"/>
  <c r="G260" i="24"/>
  <c r="G259" i="24"/>
  <c r="G258" i="24"/>
  <c r="G257" i="24"/>
  <c r="G256" i="24"/>
  <c r="G255" i="24"/>
  <c r="G254" i="24"/>
  <c r="G253" i="24"/>
  <c r="G252" i="24"/>
  <c r="G251" i="24"/>
  <c r="G250" i="24"/>
  <c r="G249" i="24"/>
  <c r="G248" i="24"/>
  <c r="G247" i="24"/>
  <c r="G246" i="24"/>
  <c r="G245" i="24"/>
  <c r="G244" i="24"/>
  <c r="G243" i="24"/>
  <c r="G242" i="24"/>
  <c r="G241" i="24"/>
  <c r="G240" i="24"/>
  <c r="G239" i="24"/>
  <c r="G238" i="24"/>
  <c r="G237" i="24"/>
  <c r="G236" i="24"/>
  <c r="G235" i="24"/>
  <c r="G234" i="24"/>
  <c r="G233" i="24"/>
  <c r="G232" i="24"/>
  <c r="G231" i="24"/>
  <c r="G230" i="24"/>
  <c r="G229" i="24"/>
  <c r="G228" i="24"/>
  <c r="G227" i="24"/>
  <c r="G226" i="24"/>
  <c r="G225" i="24"/>
  <c r="G224" i="24"/>
  <c r="G223" i="24"/>
  <c r="G222" i="24"/>
  <c r="G221" i="24"/>
  <c r="G220" i="24"/>
  <c r="G219" i="24"/>
  <c r="G218" i="24"/>
  <c r="G217" i="24"/>
  <c r="G216" i="24"/>
  <c r="G215" i="24"/>
  <c r="G214" i="24"/>
  <c r="G213" i="24"/>
  <c r="G212" i="24"/>
  <c r="G211" i="24"/>
  <c r="G210" i="24"/>
  <c r="G209" i="24"/>
  <c r="G208" i="24"/>
  <c r="G207" i="24"/>
  <c r="G206" i="24"/>
  <c r="G205" i="24"/>
  <c r="G204" i="24"/>
  <c r="G203" i="24"/>
  <c r="G202" i="24"/>
  <c r="G201" i="24"/>
  <c r="G200" i="24"/>
  <c r="G199" i="24"/>
  <c r="G198" i="24"/>
  <c r="G197" i="24"/>
  <c r="G196" i="24"/>
  <c r="G195" i="24"/>
  <c r="G194" i="24"/>
  <c r="G193" i="24"/>
  <c r="G192" i="24"/>
  <c r="G191" i="24"/>
  <c r="G190" i="24"/>
  <c r="G189" i="24"/>
  <c r="G188" i="24"/>
  <c r="G187" i="24"/>
  <c r="G186" i="24"/>
  <c r="G185" i="24"/>
  <c r="G184" i="24"/>
  <c r="G183" i="24"/>
  <c r="G182" i="24"/>
  <c r="G181" i="24"/>
  <c r="G180" i="24"/>
  <c r="G179" i="24"/>
  <c r="G178" i="24"/>
  <c r="G177" i="24"/>
  <c r="G176" i="24"/>
  <c r="G175" i="24"/>
  <c r="G174" i="24"/>
  <c r="G173" i="24"/>
  <c r="G172" i="24"/>
  <c r="G171" i="24"/>
  <c r="G170" i="24"/>
  <c r="G169" i="24"/>
  <c r="G168" i="24"/>
  <c r="G167" i="24"/>
  <c r="G166" i="24"/>
  <c r="G165" i="24"/>
  <c r="G164" i="24"/>
  <c r="G163" i="24"/>
  <c r="G162" i="24"/>
  <c r="G161" i="24"/>
  <c r="G160" i="24"/>
  <c r="G159" i="24"/>
  <c r="G158" i="24"/>
  <c r="G157" i="24"/>
  <c r="G156" i="24"/>
  <c r="G155" i="24"/>
  <c r="G154" i="24"/>
  <c r="G153" i="24"/>
  <c r="G152" i="24"/>
  <c r="G151" i="24"/>
  <c r="G150" i="24"/>
  <c r="G149" i="24"/>
  <c r="G148" i="24"/>
  <c r="G147" i="24"/>
  <c r="G146" i="24"/>
  <c r="G145" i="24"/>
  <c r="G144" i="24"/>
  <c r="G143" i="24"/>
  <c r="G142" i="24"/>
  <c r="G141" i="24"/>
  <c r="G140" i="24"/>
  <c r="G139" i="24"/>
  <c r="G138" i="24"/>
  <c r="G137" i="24"/>
  <c r="G136" i="24"/>
  <c r="G135" i="24"/>
  <c r="G134" i="24"/>
  <c r="G133" i="24"/>
  <c r="G132" i="24"/>
  <c r="G131" i="24"/>
  <c r="G130" i="24"/>
  <c r="G129" i="24"/>
  <c r="G128" i="24"/>
  <c r="G127" i="24"/>
  <c r="G126" i="24"/>
  <c r="G125" i="24"/>
  <c r="G124" i="24"/>
  <c r="G123" i="24"/>
  <c r="G122" i="24"/>
  <c r="G121" i="24"/>
  <c r="G120" i="24"/>
  <c r="G119" i="24"/>
  <c r="G118" i="24"/>
  <c r="G117" i="24"/>
  <c r="G116" i="24"/>
  <c r="G115" i="24"/>
  <c r="G114" i="24"/>
  <c r="G113" i="24"/>
  <c r="G112" i="24"/>
  <c r="G111" i="24"/>
  <c r="G110" i="24"/>
  <c r="G109" i="24"/>
  <c r="G108" i="24"/>
  <c r="G107" i="24"/>
  <c r="G106" i="24"/>
  <c r="G105" i="24"/>
  <c r="G104" i="24"/>
  <c r="G103" i="24"/>
  <c r="G102" i="24"/>
  <c r="G101" i="24"/>
  <c r="G100" i="24"/>
  <c r="G99" i="24"/>
  <c r="G98" i="24"/>
  <c r="G97" i="24"/>
  <c r="G96" i="24"/>
  <c r="G95" i="24"/>
  <c r="G94" i="24"/>
  <c r="G93" i="24"/>
  <c r="G92" i="24"/>
  <c r="G91" i="24"/>
  <c r="G90" i="24"/>
  <c r="G89" i="24"/>
  <c r="G88" i="24"/>
  <c r="G87" i="24"/>
  <c r="G86" i="24"/>
  <c r="G85" i="24"/>
  <c r="G84" i="24"/>
  <c r="G83" i="24"/>
  <c r="G82" i="24"/>
  <c r="G81" i="24"/>
  <c r="G80" i="24"/>
  <c r="G79" i="24"/>
  <c r="G78" i="24"/>
  <c r="G77" i="24"/>
  <c r="G76" i="24"/>
  <c r="G75" i="24"/>
  <c r="G74" i="24"/>
  <c r="G73" i="24"/>
  <c r="G72" i="24"/>
  <c r="G71" i="24"/>
  <c r="G70" i="24"/>
  <c r="G69" i="24"/>
  <c r="G68" i="24"/>
  <c r="G67" i="24"/>
  <c r="G66" i="24"/>
  <c r="G65" i="24"/>
  <c r="G64" i="24"/>
  <c r="G63" i="24"/>
  <c r="G62" i="24"/>
  <c r="G61" i="24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9" i="24"/>
  <c r="G7" i="24" s="1"/>
  <c r="F7" i="24"/>
  <c r="E7" i="24"/>
  <c r="D7" i="24"/>
  <c r="C7" i="24"/>
  <c r="E193" i="22" l="1"/>
  <c r="B191" i="22"/>
  <c r="E181" i="22"/>
  <c r="E179" i="22"/>
  <c r="D177" i="22"/>
  <c r="E180" i="22" s="1"/>
  <c r="C177" i="22"/>
  <c r="C16" i="22" s="1"/>
  <c r="B177" i="22"/>
  <c r="D109" i="22"/>
  <c r="E167" i="22" s="1"/>
  <c r="C109" i="22"/>
  <c r="B109" i="22"/>
  <c r="D92" i="22"/>
  <c r="E95" i="22" s="1"/>
  <c r="C92" i="22"/>
  <c r="B92" i="22"/>
  <c r="E81" i="22"/>
  <c r="D79" i="22"/>
  <c r="E82" i="22" s="1"/>
  <c r="C79" i="22"/>
  <c r="C13" i="22" s="1"/>
  <c r="B79" i="22"/>
  <c r="E69" i="22"/>
  <c r="D66" i="22"/>
  <c r="E68" i="22" s="1"/>
  <c r="C66" i="22"/>
  <c r="B66" i="22"/>
  <c r="D27" i="22"/>
  <c r="E55" i="22" s="1"/>
  <c r="C27" i="22"/>
  <c r="B27" i="22"/>
  <c r="D17" i="22"/>
  <c r="C17" i="22"/>
  <c r="B17" i="22"/>
  <c r="D16" i="22"/>
  <c r="B16" i="22"/>
  <c r="D15" i="22"/>
  <c r="C15" i="22"/>
  <c r="B15" i="22"/>
  <c r="D14" i="22"/>
  <c r="C14" i="22"/>
  <c r="B14" i="22"/>
  <c r="D13" i="22"/>
  <c r="B13" i="22"/>
  <c r="D12" i="22"/>
  <c r="C12" i="22"/>
  <c r="B12" i="22"/>
  <c r="D11" i="22"/>
  <c r="C11" i="22"/>
  <c r="B11" i="22"/>
  <c r="B9" i="22" s="1"/>
  <c r="I84" i="21"/>
  <c r="G84" i="21"/>
  <c r="E84" i="21"/>
  <c r="C84" i="21"/>
  <c r="I83" i="21"/>
  <c r="G83" i="21"/>
  <c r="E83" i="21"/>
  <c r="C83" i="21"/>
  <c r="I82" i="21"/>
  <c r="G82" i="21"/>
  <c r="E82" i="21"/>
  <c r="C82" i="21"/>
  <c r="I81" i="21"/>
  <c r="G81" i="21"/>
  <c r="E81" i="21"/>
  <c r="C81" i="21"/>
  <c r="I80" i="21"/>
  <c r="G80" i="21"/>
  <c r="E80" i="21"/>
  <c r="C80" i="21"/>
  <c r="I68" i="21"/>
  <c r="G68" i="21"/>
  <c r="E68" i="21"/>
  <c r="C68" i="21"/>
  <c r="I67" i="21"/>
  <c r="G67" i="21"/>
  <c r="E67" i="21"/>
  <c r="C67" i="21"/>
  <c r="I66" i="21"/>
  <c r="G66" i="21"/>
  <c r="E66" i="21"/>
  <c r="C66" i="21"/>
  <c r="G65" i="21"/>
  <c r="E65" i="21"/>
  <c r="C65" i="21"/>
  <c r="I64" i="21"/>
  <c r="G64" i="21"/>
  <c r="E64" i="21"/>
  <c r="C64" i="21"/>
  <c r="I63" i="21"/>
  <c r="G63" i="21"/>
  <c r="E63" i="21"/>
  <c r="C63" i="21"/>
  <c r="I62" i="21"/>
  <c r="G62" i="21"/>
  <c r="E62" i="21"/>
  <c r="C62" i="21"/>
  <c r="I50" i="21"/>
  <c r="G50" i="21"/>
  <c r="E50" i="21"/>
  <c r="C50" i="21"/>
  <c r="I49" i="21"/>
  <c r="G49" i="21"/>
  <c r="E49" i="21"/>
  <c r="C49" i="21"/>
  <c r="I48" i="21"/>
  <c r="G48" i="21"/>
  <c r="E48" i="21"/>
  <c r="C48" i="21"/>
  <c r="I47" i="21"/>
  <c r="G47" i="21"/>
  <c r="E47" i="21"/>
  <c r="C47" i="21"/>
  <c r="I46" i="21"/>
  <c r="G46" i="21"/>
  <c r="E46" i="21"/>
  <c r="C46" i="21"/>
  <c r="I45" i="21"/>
  <c r="G45" i="21"/>
  <c r="E45" i="21"/>
  <c r="C45" i="21"/>
  <c r="I44" i="21"/>
  <c r="G44" i="21"/>
  <c r="E44" i="21"/>
  <c r="C44" i="21"/>
  <c r="I32" i="21"/>
  <c r="G32" i="21"/>
  <c r="E32" i="21"/>
  <c r="C32" i="21"/>
  <c r="I31" i="21"/>
  <c r="G31" i="21"/>
  <c r="E31" i="21"/>
  <c r="C31" i="21"/>
  <c r="I30" i="21"/>
  <c r="G30" i="21"/>
  <c r="E30" i="21"/>
  <c r="C30" i="21"/>
  <c r="G29" i="21"/>
  <c r="E29" i="21"/>
  <c r="C29" i="21"/>
  <c r="I28" i="21"/>
  <c r="G28" i="21"/>
  <c r="E28" i="21"/>
  <c r="C28" i="21"/>
  <c r="I27" i="21"/>
  <c r="G27" i="21"/>
  <c r="E27" i="21"/>
  <c r="C27" i="21"/>
  <c r="I26" i="21"/>
  <c r="G26" i="21"/>
  <c r="E26" i="21"/>
  <c r="C26" i="21"/>
  <c r="I14" i="21"/>
  <c r="G14" i="21"/>
  <c r="E14" i="21"/>
  <c r="C14" i="21"/>
  <c r="I13" i="21"/>
  <c r="G13" i="21"/>
  <c r="E13" i="21"/>
  <c r="C13" i="21"/>
  <c r="I12" i="21"/>
  <c r="G12" i="21"/>
  <c r="E12" i="21"/>
  <c r="C12" i="21"/>
  <c r="I11" i="21"/>
  <c r="G11" i="21"/>
  <c r="E11" i="21"/>
  <c r="C11" i="21"/>
  <c r="E88" i="20"/>
  <c r="E87" i="20"/>
  <c r="E86" i="20"/>
  <c r="E85" i="20"/>
  <c r="E84" i="20"/>
  <c r="E83" i="20"/>
  <c r="E71" i="20"/>
  <c r="E70" i="20"/>
  <c r="E69" i="20"/>
  <c r="E68" i="20"/>
  <c r="E67" i="20"/>
  <c r="E66" i="20"/>
  <c r="E65" i="20"/>
  <c r="E64" i="20"/>
  <c r="E52" i="20"/>
  <c r="E51" i="20"/>
  <c r="E50" i="20"/>
  <c r="E49" i="20"/>
  <c r="E48" i="20"/>
  <c r="E47" i="20"/>
  <c r="E46" i="20"/>
  <c r="E45" i="20"/>
  <c r="E44" i="20"/>
  <c r="E32" i="20"/>
  <c r="E31" i="20"/>
  <c r="E30" i="20"/>
  <c r="E29" i="20"/>
  <c r="E28" i="20"/>
  <c r="E27" i="20"/>
  <c r="E14" i="20"/>
  <c r="E13" i="20"/>
  <c r="E12" i="20"/>
  <c r="E11" i="20"/>
  <c r="I68" i="19"/>
  <c r="G68" i="19"/>
  <c r="E68" i="19"/>
  <c r="C68" i="19"/>
  <c r="I67" i="19"/>
  <c r="G67" i="19"/>
  <c r="E67" i="19"/>
  <c r="C67" i="19"/>
  <c r="I66" i="19"/>
  <c r="G66" i="19"/>
  <c r="E66" i="19"/>
  <c r="C66" i="19"/>
  <c r="I57" i="19"/>
  <c r="G57" i="19"/>
  <c r="E57" i="19"/>
  <c r="C57" i="19"/>
  <c r="I56" i="19"/>
  <c r="G56" i="19"/>
  <c r="E56" i="19"/>
  <c r="C56" i="19"/>
  <c r="I55" i="19"/>
  <c r="G55" i="19"/>
  <c r="E55" i="19"/>
  <c r="C55" i="19"/>
  <c r="I54" i="19"/>
  <c r="G54" i="19"/>
  <c r="E54" i="19"/>
  <c r="C54" i="19"/>
  <c r="I53" i="19"/>
  <c r="G53" i="19"/>
  <c r="E53" i="19"/>
  <c r="C53" i="19"/>
  <c r="I52" i="19"/>
  <c r="G52" i="19"/>
  <c r="E52" i="19"/>
  <c r="C52" i="19"/>
  <c r="I51" i="19"/>
  <c r="G51" i="19"/>
  <c r="E51" i="19"/>
  <c r="C51" i="19"/>
  <c r="I42" i="19"/>
  <c r="G42" i="19"/>
  <c r="E42" i="19"/>
  <c r="C42" i="19"/>
  <c r="I41" i="19"/>
  <c r="G41" i="19"/>
  <c r="E41" i="19"/>
  <c r="C41" i="19"/>
  <c r="I40" i="19"/>
  <c r="G40" i="19"/>
  <c r="E40" i="19"/>
  <c r="C40" i="19"/>
  <c r="I39" i="19"/>
  <c r="G39" i="19"/>
  <c r="E39" i="19"/>
  <c r="C39" i="19"/>
  <c r="I38" i="19"/>
  <c r="G38" i="19"/>
  <c r="E38" i="19"/>
  <c r="C38" i="19"/>
  <c r="I37" i="19"/>
  <c r="G37" i="19"/>
  <c r="E37" i="19"/>
  <c r="C37" i="19"/>
  <c r="I36" i="19"/>
  <c r="G36" i="19"/>
  <c r="E36" i="19"/>
  <c r="C36" i="19"/>
  <c r="I27" i="19"/>
  <c r="G27" i="19"/>
  <c r="E27" i="19"/>
  <c r="C27" i="19"/>
  <c r="G26" i="19"/>
  <c r="E26" i="19"/>
  <c r="C26" i="19"/>
  <c r="I25" i="19"/>
  <c r="G25" i="19"/>
  <c r="E25" i="19"/>
  <c r="C25" i="19"/>
  <c r="I24" i="19"/>
  <c r="G24" i="19"/>
  <c r="E24" i="19"/>
  <c r="C24" i="19"/>
  <c r="I23" i="19"/>
  <c r="G23" i="19"/>
  <c r="E23" i="19"/>
  <c r="C23" i="19"/>
  <c r="I22" i="19"/>
  <c r="G22" i="19"/>
  <c r="E22" i="19"/>
  <c r="C22" i="19"/>
  <c r="I13" i="19"/>
  <c r="G13" i="19"/>
  <c r="E13" i="19"/>
  <c r="C13" i="19"/>
  <c r="I12" i="19"/>
  <c r="G12" i="19"/>
  <c r="E12" i="19"/>
  <c r="C12" i="19"/>
  <c r="I11" i="19"/>
  <c r="G11" i="19"/>
  <c r="E11" i="19"/>
  <c r="C11" i="19"/>
  <c r="I10" i="19"/>
  <c r="G10" i="19"/>
  <c r="E10" i="19"/>
  <c r="C10" i="19"/>
  <c r="E68" i="18"/>
  <c r="E67" i="18"/>
  <c r="E66" i="18"/>
  <c r="E54" i="18"/>
  <c r="E53" i="18"/>
  <c r="E52" i="18"/>
  <c r="E51" i="18"/>
  <c r="E50" i="18"/>
  <c r="E49" i="18"/>
  <c r="E48" i="18"/>
  <c r="E47" i="18"/>
  <c r="E46" i="18"/>
  <c r="E34" i="18"/>
  <c r="E33" i="18"/>
  <c r="E32" i="18"/>
  <c r="E31" i="18"/>
  <c r="E30" i="18"/>
  <c r="E29" i="18"/>
  <c r="E28" i="18"/>
  <c r="E16" i="18"/>
  <c r="E14" i="18"/>
  <c r="E13" i="18"/>
  <c r="E12" i="18"/>
  <c r="E11" i="18"/>
  <c r="E14" i="17"/>
  <c r="E13" i="17"/>
  <c r="E12" i="17"/>
  <c r="E11" i="17"/>
  <c r="G40" i="15"/>
  <c r="G39" i="15"/>
  <c r="H37" i="15"/>
  <c r="G37" i="15"/>
  <c r="H36" i="15"/>
  <c r="G36" i="15"/>
  <c r="H35" i="15"/>
  <c r="G35" i="15"/>
  <c r="G33" i="15"/>
  <c r="H32" i="15"/>
  <c r="G32" i="15"/>
  <c r="H31" i="15"/>
  <c r="G31" i="15"/>
  <c r="G29" i="15"/>
  <c r="G28" i="15"/>
  <c r="H27" i="15"/>
  <c r="G27" i="15"/>
  <c r="H26" i="15"/>
  <c r="G26" i="15"/>
  <c r="H25" i="15"/>
  <c r="G25" i="15"/>
  <c r="H24" i="15"/>
  <c r="G24" i="15"/>
  <c r="H23" i="15"/>
  <c r="G23" i="15"/>
  <c r="H22" i="15"/>
  <c r="G22" i="15"/>
  <c r="G20" i="15"/>
  <c r="H19" i="15"/>
  <c r="G19" i="15"/>
  <c r="H18" i="15"/>
  <c r="G18" i="15"/>
  <c r="H17" i="15"/>
  <c r="G17" i="15"/>
  <c r="H16" i="15"/>
  <c r="G16" i="15"/>
  <c r="H15" i="15"/>
  <c r="G15" i="15"/>
  <c r="H14" i="15"/>
  <c r="G14" i="15"/>
  <c r="H13" i="15"/>
  <c r="G13" i="15"/>
  <c r="H12" i="15"/>
  <c r="G12" i="15"/>
  <c r="H11" i="15"/>
  <c r="G11" i="15"/>
  <c r="H9" i="15"/>
  <c r="G9" i="15"/>
  <c r="G11" i="13"/>
  <c r="E11" i="13"/>
  <c r="G10" i="13"/>
  <c r="E10" i="13"/>
  <c r="E8" i="13"/>
  <c r="D8" i="13"/>
  <c r="G8" i="13" s="1"/>
  <c r="C8" i="13"/>
  <c r="B8" i="13"/>
  <c r="A2" i="13"/>
  <c r="G18" i="11"/>
  <c r="F18" i="11"/>
  <c r="E18" i="11"/>
  <c r="G17" i="11"/>
  <c r="F17" i="11"/>
  <c r="E17" i="11"/>
  <c r="G16" i="11"/>
  <c r="F16" i="11"/>
  <c r="E16" i="11"/>
  <c r="G15" i="11"/>
  <c r="F15" i="11"/>
  <c r="E15" i="11"/>
  <c r="G14" i="11"/>
  <c r="F14" i="11"/>
  <c r="E14" i="11"/>
  <c r="G13" i="11"/>
  <c r="F13" i="11"/>
  <c r="E13" i="11"/>
  <c r="G12" i="11"/>
  <c r="F12" i="11"/>
  <c r="E12" i="11"/>
  <c r="F11" i="11"/>
  <c r="E11" i="11"/>
  <c r="D11" i="11"/>
  <c r="G11" i="11" s="1"/>
  <c r="C11" i="11"/>
  <c r="B11" i="11"/>
  <c r="G10" i="11"/>
  <c r="F10" i="11"/>
  <c r="E10" i="11"/>
  <c r="G9" i="11"/>
  <c r="F9" i="11"/>
  <c r="E9" i="11"/>
  <c r="F8" i="11"/>
  <c r="E8" i="11"/>
  <c r="D8" i="11"/>
  <c r="G8" i="11" s="1"/>
  <c r="C8" i="11"/>
  <c r="B8" i="11"/>
  <c r="G13" i="10"/>
  <c r="F13" i="10"/>
  <c r="E13" i="10"/>
  <c r="G12" i="10"/>
  <c r="F12" i="10"/>
  <c r="E12" i="10"/>
  <c r="G11" i="10"/>
  <c r="F11" i="10"/>
  <c r="E11" i="10"/>
  <c r="G10" i="10"/>
  <c r="F10" i="10"/>
  <c r="E10" i="10"/>
  <c r="E8" i="10" s="1"/>
  <c r="G9" i="10"/>
  <c r="F9" i="10"/>
  <c r="E9" i="10"/>
  <c r="F8" i="10"/>
  <c r="D8" i="10"/>
  <c r="C8" i="10"/>
  <c r="B8" i="10"/>
  <c r="G8" i="10" s="1"/>
  <c r="A2" i="10"/>
  <c r="D44" i="9"/>
  <c r="C44" i="9"/>
  <c r="B44" i="9"/>
  <c r="G32" i="9"/>
  <c r="F32" i="9"/>
  <c r="E32" i="9"/>
  <c r="G29" i="9"/>
  <c r="F29" i="9"/>
  <c r="E29" i="9"/>
  <c r="F27" i="9"/>
  <c r="E27" i="9"/>
  <c r="D27" i="9"/>
  <c r="C27" i="9"/>
  <c r="B27" i="9"/>
  <c r="G27" i="9" s="1"/>
  <c r="O26" i="9"/>
  <c r="O28" i="9" s="1"/>
  <c r="D26" i="9"/>
  <c r="C26" i="9"/>
  <c r="B26" i="9"/>
  <c r="F25" i="9"/>
  <c r="D25" i="9"/>
  <c r="E25" i="9" s="1"/>
  <c r="C25" i="9"/>
  <c r="B25" i="9"/>
  <c r="G25" i="9" s="1"/>
  <c r="D24" i="9"/>
  <c r="C24" i="9"/>
  <c r="B24" i="9"/>
  <c r="F23" i="9"/>
  <c r="D23" i="9"/>
  <c r="E23" i="9" s="1"/>
  <c r="C23" i="9"/>
  <c r="B23" i="9"/>
  <c r="G23" i="9" s="1"/>
  <c r="D22" i="9"/>
  <c r="C22" i="9"/>
  <c r="B22" i="9"/>
  <c r="F21" i="9"/>
  <c r="D21" i="9"/>
  <c r="E21" i="9" s="1"/>
  <c r="C21" i="9"/>
  <c r="C20" i="9" s="1"/>
  <c r="C17" i="9" s="1"/>
  <c r="B21" i="9"/>
  <c r="D20" i="9"/>
  <c r="F19" i="9"/>
  <c r="D19" i="9"/>
  <c r="E19" i="9" s="1"/>
  <c r="C19" i="9"/>
  <c r="B19" i="9"/>
  <c r="G19" i="9" s="1"/>
  <c r="D18" i="9"/>
  <c r="C18" i="9"/>
  <c r="B18" i="9"/>
  <c r="D15" i="9"/>
  <c r="C15" i="9"/>
  <c r="B15" i="9"/>
  <c r="F14" i="9"/>
  <c r="D14" i="9"/>
  <c r="E14" i="9" s="1"/>
  <c r="C14" i="9"/>
  <c r="B14" i="9"/>
  <c r="G14" i="9" s="1"/>
  <c r="D13" i="9"/>
  <c r="C13" i="9"/>
  <c r="B13" i="9"/>
  <c r="F12" i="9"/>
  <c r="D12" i="9"/>
  <c r="E12" i="9" s="1"/>
  <c r="C12" i="9"/>
  <c r="B12" i="9"/>
  <c r="G12" i="9" s="1"/>
  <c r="D11" i="9"/>
  <c r="C11" i="9"/>
  <c r="B11" i="9"/>
  <c r="C10" i="9"/>
  <c r="C8" i="9" s="1"/>
  <c r="D25" i="8"/>
  <c r="D20" i="4" s="1"/>
  <c r="D39" i="7"/>
  <c r="G38" i="7"/>
  <c r="G24" i="7"/>
  <c r="D17" i="7"/>
  <c r="D17" i="4" s="1"/>
  <c r="C28" i="6"/>
  <c r="D14" i="4" s="1"/>
  <c r="D72" i="5"/>
  <c r="E20" i="4"/>
  <c r="G18" i="4"/>
  <c r="F18" i="4"/>
  <c r="E18" i="4"/>
  <c r="D18" i="4"/>
  <c r="E17" i="4"/>
  <c r="C16" i="4"/>
  <c r="C8" i="4" s="1"/>
  <c r="B16" i="4"/>
  <c r="B8" i="4" s="1"/>
  <c r="G12" i="4"/>
  <c r="D12" i="4"/>
  <c r="E12" i="4" s="1"/>
  <c r="E10" i="4"/>
  <c r="G29" i="3"/>
  <c r="F29" i="3"/>
  <c r="E29" i="3"/>
  <c r="F28" i="3"/>
  <c r="E28" i="3"/>
  <c r="D28" i="3"/>
  <c r="C28" i="3"/>
  <c r="B28" i="3"/>
  <c r="G28" i="3" s="1"/>
  <c r="G26" i="3"/>
  <c r="F26" i="3"/>
  <c r="E26" i="3"/>
  <c r="G24" i="3"/>
  <c r="F24" i="3"/>
  <c r="E24" i="3"/>
  <c r="F23" i="3"/>
  <c r="E23" i="3"/>
  <c r="D23" i="3"/>
  <c r="C23" i="3"/>
  <c r="B23" i="3"/>
  <c r="G23" i="3" s="1"/>
  <c r="G21" i="3"/>
  <c r="F21" i="3"/>
  <c r="E21" i="3"/>
  <c r="G20" i="3"/>
  <c r="F20" i="3"/>
  <c r="E20" i="3"/>
  <c r="F19" i="3"/>
  <c r="E19" i="3"/>
  <c r="D19" i="3"/>
  <c r="C19" i="3"/>
  <c r="B19" i="3"/>
  <c r="G19" i="3" s="1"/>
  <c r="G17" i="3"/>
  <c r="F17" i="3"/>
  <c r="E17" i="3"/>
  <c r="F16" i="3"/>
  <c r="D16" i="3"/>
  <c r="E16" i="3" s="1"/>
  <c r="C16" i="3"/>
  <c r="B16" i="3"/>
  <c r="G16" i="3" s="1"/>
  <c r="G14" i="3"/>
  <c r="F14" i="3"/>
  <c r="E14" i="3"/>
  <c r="G13" i="3"/>
  <c r="F13" i="3"/>
  <c r="E13" i="3"/>
  <c r="G12" i="3"/>
  <c r="F12" i="3"/>
  <c r="E12" i="3"/>
  <c r="G11" i="3"/>
  <c r="F11" i="3"/>
  <c r="E11" i="3"/>
  <c r="D10" i="3"/>
  <c r="C10" i="3"/>
  <c r="B10" i="3"/>
  <c r="C8" i="3"/>
  <c r="B26" i="2"/>
  <c r="T18" i="2"/>
  <c r="T17" i="2"/>
  <c r="T16" i="2"/>
  <c r="T15" i="2"/>
  <c r="T14" i="2"/>
  <c r="T13" i="2"/>
  <c r="T12" i="2"/>
  <c r="T11" i="2"/>
  <c r="B52" i="2"/>
  <c r="B51" i="2"/>
  <c r="B50" i="2"/>
  <c r="C9" i="22" l="1"/>
  <c r="E31" i="22"/>
  <c r="E35" i="22"/>
  <c r="E39" i="22"/>
  <c r="E43" i="22"/>
  <c r="E48" i="22"/>
  <c r="E52" i="22"/>
  <c r="E56" i="22"/>
  <c r="E96" i="22"/>
  <c r="E113" i="22"/>
  <c r="E117" i="22"/>
  <c r="E121" i="22"/>
  <c r="E125" i="22"/>
  <c r="E129" i="22"/>
  <c r="E134" i="22"/>
  <c r="E138" i="22"/>
  <c r="E142" i="22"/>
  <c r="E146" i="22"/>
  <c r="E150" i="22"/>
  <c r="E159" i="22"/>
  <c r="E164" i="22"/>
  <c r="E32" i="22"/>
  <c r="E36" i="22"/>
  <c r="E40" i="22"/>
  <c r="E44" i="22"/>
  <c r="E49" i="22"/>
  <c r="E53" i="22"/>
  <c r="E98" i="22"/>
  <c r="E114" i="22"/>
  <c r="E118" i="22"/>
  <c r="E122" i="22"/>
  <c r="E126" i="22"/>
  <c r="E130" i="22"/>
  <c r="E135" i="22"/>
  <c r="E139" i="22"/>
  <c r="E143" i="22"/>
  <c r="E147" i="22"/>
  <c r="E156" i="22"/>
  <c r="E160" i="22"/>
  <c r="E165" i="22"/>
  <c r="D9" i="22"/>
  <c r="E11" i="22" s="1"/>
  <c r="E29" i="22"/>
  <c r="E33" i="22"/>
  <c r="E37" i="22"/>
  <c r="E41" i="22"/>
  <c r="E45" i="22"/>
  <c r="E50" i="22"/>
  <c r="E54" i="22"/>
  <c r="E94" i="22"/>
  <c r="E99" i="22"/>
  <c r="E111" i="22"/>
  <c r="E115" i="22"/>
  <c r="E119" i="22"/>
  <c r="E123" i="22"/>
  <c r="E127" i="22"/>
  <c r="E131" i="22"/>
  <c r="E136" i="22"/>
  <c r="E140" i="22"/>
  <c r="E144" i="22"/>
  <c r="E148" i="22"/>
  <c r="E157" i="22"/>
  <c r="E161" i="22"/>
  <c r="E166" i="22"/>
  <c r="E30" i="22"/>
  <c r="E34" i="22"/>
  <c r="E38" i="22"/>
  <c r="E42" i="22"/>
  <c r="E47" i="22"/>
  <c r="E51" i="22"/>
  <c r="E112" i="22"/>
  <c r="E116" i="22"/>
  <c r="E120" i="22"/>
  <c r="E124" i="22"/>
  <c r="E128" i="22"/>
  <c r="E132" i="22"/>
  <c r="E137" i="22"/>
  <c r="E141" i="22"/>
  <c r="E145" i="22"/>
  <c r="E149" i="22"/>
  <c r="E158" i="22"/>
  <c r="E162" i="22"/>
  <c r="B8" i="3"/>
  <c r="F10" i="3"/>
  <c r="D8" i="3"/>
  <c r="E10" i="3"/>
  <c r="G10" i="3"/>
  <c r="B10" i="9"/>
  <c r="F13" i="9"/>
  <c r="E13" i="9"/>
  <c r="G13" i="9"/>
  <c r="F18" i="9"/>
  <c r="G18" i="9"/>
  <c r="E18" i="9"/>
  <c r="E20" i="9"/>
  <c r="F22" i="9"/>
  <c r="G22" i="9"/>
  <c r="E22" i="9"/>
  <c r="C32" i="2"/>
  <c r="C28" i="2"/>
  <c r="C35" i="2"/>
  <c r="C31" i="2"/>
  <c r="C33" i="2"/>
  <c r="C29" i="2"/>
  <c r="E14" i="4"/>
  <c r="F14" i="4"/>
  <c r="F11" i="9"/>
  <c r="D10" i="9"/>
  <c r="G11" i="9"/>
  <c r="E11" i="9"/>
  <c r="F20" i="9"/>
  <c r="D17" i="9"/>
  <c r="F44" i="9"/>
  <c r="E44" i="9"/>
  <c r="G44" i="9"/>
  <c r="C30" i="2"/>
  <c r="G14" i="4"/>
  <c r="G17" i="4"/>
  <c r="D16" i="4"/>
  <c r="D8" i="4" s="1"/>
  <c r="F17" i="4"/>
  <c r="G20" i="4"/>
  <c r="F20" i="4"/>
  <c r="B20" i="9"/>
  <c r="B17" i="9" s="1"/>
  <c r="G21" i="9"/>
  <c r="F26" i="9"/>
  <c r="G26" i="9"/>
  <c r="E26" i="9"/>
  <c r="C34" i="2"/>
  <c r="F15" i="9"/>
  <c r="G15" i="9"/>
  <c r="E15" i="9"/>
  <c r="F24" i="9"/>
  <c r="E24" i="9"/>
  <c r="G24" i="9"/>
  <c r="F12" i="4"/>
  <c r="E15" i="22" l="1"/>
  <c r="E16" i="22"/>
  <c r="E12" i="22"/>
  <c r="E13" i="22"/>
  <c r="E14" i="22"/>
  <c r="E17" i="22"/>
  <c r="F8" i="4"/>
  <c r="E8" i="4"/>
  <c r="G8" i="4"/>
  <c r="G17" i="9"/>
  <c r="F17" i="9"/>
  <c r="G8" i="3"/>
  <c r="E8" i="3"/>
  <c r="F8" i="3"/>
  <c r="C26" i="2"/>
  <c r="B8" i="9"/>
  <c r="E10" i="9"/>
  <c r="E17" i="9"/>
  <c r="G20" i="9"/>
  <c r="G16" i="4"/>
  <c r="F16" i="4"/>
  <c r="E16" i="4"/>
  <c r="G10" i="9"/>
  <c r="D8" i="9"/>
  <c r="F10" i="9"/>
  <c r="B48" i="2" l="1"/>
  <c r="F8" i="9"/>
  <c r="G8" i="9"/>
  <c r="E8" i="9"/>
  <c r="B49" i="2"/>
  <c r="B47" i="2" l="1"/>
  <c r="B45" i="2" l="1"/>
  <c r="C47" i="2" s="1"/>
  <c r="C52" i="2" l="1"/>
  <c r="C50" i="2"/>
  <c r="C51" i="2"/>
  <c r="C48" i="2"/>
  <c r="C49" i="2"/>
  <c r="C45" i="2" l="1"/>
</calcChain>
</file>

<file path=xl/sharedStrings.xml><?xml version="1.0" encoding="utf-8"?>
<sst xmlns="http://schemas.openxmlformats.org/spreadsheetml/2006/main" count="3872" uniqueCount="1876">
  <si>
    <t>INGRESOS PRESUPUESTARIOS</t>
  </si>
  <si>
    <t>DEL 1 DE ABRIL AL 30 DE JUNIO DE 2016</t>
  </si>
  <si>
    <t>( Pesos )</t>
  </si>
  <si>
    <t>CONCEPTO</t>
  </si>
  <si>
    <t>RECAUDACIÓN</t>
  </si>
  <si>
    <t>VARIACIÓN RESPECTO A:</t>
  </si>
  <si>
    <t>OBTENIDO
 ABRIL-JUNIO 2015</t>
  </si>
  <si>
    <t>ABRIL-JUNIO 2016</t>
  </si>
  <si>
    <t>RECAUDACIÓN ESTIMADA:</t>
  </si>
  <si>
    <t>ESTIMADA</t>
  </si>
  <si>
    <t>OBTENIDA</t>
  </si>
  <si>
    <t>IMPORTE</t>
  </si>
  <si>
    <t>%</t>
  </si>
  <si>
    <t xml:space="preserve"> %  Real * </t>
  </si>
  <si>
    <t>TOTAL</t>
  </si>
  <si>
    <t>Ingresos de Gestión</t>
  </si>
  <si>
    <t>Impuestos</t>
  </si>
  <si>
    <t>Contribuciones de Mejoras</t>
  </si>
  <si>
    <t>N/R</t>
  </si>
  <si>
    <t>Derechos</t>
  </si>
  <si>
    <t xml:space="preserve">Productos </t>
  </si>
  <si>
    <t xml:space="preserve">Aprovechamientos  </t>
  </si>
  <si>
    <t xml:space="preserve">     Incentivos Derivados de la Colaboración Fiscal </t>
  </si>
  <si>
    <t xml:space="preserve">      Aprovechamientos del Estado</t>
  </si>
  <si>
    <t>Contribuciones no comprendidas en las fracciones de la Ley de Ingresos causados en ejercicios fiscales anteriores pendientes de liquidación o pago</t>
  </si>
  <si>
    <t>Participaciones y Aportaciones Transferencias, Asignaciones, Subsidios y Otras Ayudas</t>
  </si>
  <si>
    <t>Participaciones y Aportaciones</t>
  </si>
  <si>
    <t xml:space="preserve">Participaciones </t>
  </si>
  <si>
    <t xml:space="preserve">Aportaciones                                          </t>
  </si>
  <si>
    <t xml:space="preserve"> </t>
  </si>
  <si>
    <t>Convenios</t>
  </si>
  <si>
    <t>Transferencias, Asignaciones, Subsidios y Otras Ayudas</t>
  </si>
  <si>
    <t>Otros ingresos</t>
  </si>
  <si>
    <t>*Deflactado de acuerdo al Indice Nacional de Precios al Consumidor (INPC)</t>
  </si>
  <si>
    <t>N/R:No Representativo</t>
  </si>
  <si>
    <t xml:space="preserve">INGRESOS DEL SECTOR PUBLICO PRESUPUESTARIO  </t>
  </si>
  <si>
    <t>( Miles de Pesos )</t>
  </si>
  <si>
    <t>ENERO - JULIO 2004</t>
  </si>
  <si>
    <t>NOVIEMBRE/DICIEMBRE 2004</t>
  </si>
  <si>
    <t>Ingresos Propios</t>
  </si>
  <si>
    <t>Participaciones e Incentivos Federales</t>
  </si>
  <si>
    <t>Fondos de Aportaciones Federales ( Ramo 33 )</t>
  </si>
  <si>
    <t xml:space="preserve">Transferencias  por Convenios de Coordinación </t>
  </si>
  <si>
    <t xml:space="preserve">Transferencias por Convenios de Coordinación </t>
  </si>
  <si>
    <t>Programa de Apoyo para el Fortalecimiento de las Entidades Federativas ( PAFEF- Ramo 39 )</t>
  </si>
  <si>
    <t>Fideicomiso para la Infraestructura en los Estados (FIES)</t>
  </si>
  <si>
    <t>Fideicomiso para la Infraestructura en los Estados ( FIES )</t>
  </si>
  <si>
    <t xml:space="preserve">Ingresos derivados de Entidades del Sector Paraestatal </t>
  </si>
  <si>
    <t>Ingresos derivados de Entidades del Sector Paraestatal</t>
  </si>
  <si>
    <t>Ingresos por Empréstitos</t>
  </si>
  <si>
    <t>(  Pesos )</t>
  </si>
  <si>
    <t>ABRIL-JUNIO 
2016</t>
  </si>
  <si>
    <t>Aportaciones</t>
  </si>
  <si>
    <t>Transferencias, Asignaciones,Subsidios y Otras Ayudas</t>
  </si>
  <si>
    <t>IMPUESTOS</t>
  </si>
  <si>
    <t>Impuestos Sobre Los Ingresos</t>
  </si>
  <si>
    <t>Sobre Rifas, Sorteos, Loterías y Concursos</t>
  </si>
  <si>
    <t>Sobre Diversiones y Espectáculos Públicos</t>
  </si>
  <si>
    <t>Cedular a los Ingresos por el Otorgamiento del Uso o Goce Temporal de Bienes Inmuebles</t>
  </si>
  <si>
    <t>Sobre las Demasías Caducas</t>
  </si>
  <si>
    <t>Impuestos Sobre el Patrimonio</t>
  </si>
  <si>
    <t>Sobre Tenencia o Uso de  Vehículos</t>
  </si>
  <si>
    <t>Impuestos Sobre la Producción, el Comercio, el Consumo y las Transacciones o Asimilables</t>
  </si>
  <si>
    <t>Impuesto Sobre la Adquisición de Vehículos  de Motor Usados</t>
  </si>
  <si>
    <t>Sobre la Prestación de Servicios de Hospedaje</t>
  </si>
  <si>
    <t>Impuesto sobre Erogaciones por Remuneraciones al Trabajo Personal</t>
  </si>
  <si>
    <t>Accesorios</t>
  </si>
  <si>
    <t>Otros Impuestos</t>
  </si>
  <si>
    <t>Para el Desarrollo Social</t>
  </si>
  <si>
    <t>OTROS INGRESOS DE GESTIÓN</t>
  </si>
  <si>
    <t>Productos</t>
  </si>
  <si>
    <t>Aprovechamientos</t>
  </si>
  <si>
    <t>Incentivos Derivados de                                Colaboracion Fiscal</t>
  </si>
  <si>
    <t xml:space="preserve">   Aprovechamientos del Estado</t>
  </si>
  <si>
    <t>DERECHOS</t>
  </si>
  <si>
    <t>DERECHOS POR EL USO, GOCE, APROVECHAMIENTO O EXPLOTACIÓN DE BIENES DE DOMINIO PÚBLICO</t>
  </si>
  <si>
    <t>Secretaría de las Culturas  y Artes de Oaxaca</t>
  </si>
  <si>
    <t>Secretaría de Administración</t>
  </si>
  <si>
    <t>Secretaría de Turismo y Desarrollo Económico</t>
  </si>
  <si>
    <t>DERECHOS POR PRESTACIÓN DE SERVICIOS PÚBLICOS</t>
  </si>
  <si>
    <t>Administración Pública</t>
  </si>
  <si>
    <t>Comunes</t>
  </si>
  <si>
    <t>Transparencia</t>
  </si>
  <si>
    <t>Secretaría General de Gobierno</t>
  </si>
  <si>
    <t>Legalización y Registro de Documentos</t>
  </si>
  <si>
    <t>Registro Civil</t>
  </si>
  <si>
    <t>Registro Público de la Propiedad y del Comercio</t>
  </si>
  <si>
    <t>Protección Civil</t>
  </si>
  <si>
    <t>Regularización de la Tenencia de la Tierra Urbana</t>
  </si>
  <si>
    <t>Servicios en materia de Control y Confianza</t>
  </si>
  <si>
    <t>Consejería Jurídica del Gobierno del Estado</t>
  </si>
  <si>
    <t>Ejercicio Notarial</t>
  </si>
  <si>
    <t>Publicaciones</t>
  </si>
  <si>
    <t>Secretaría de Seguridad Pública</t>
  </si>
  <si>
    <t>Servicios que presta la Secretaría de Seguridad Pública</t>
  </si>
  <si>
    <t>Secretaría de Vialidad y Transporte</t>
  </si>
  <si>
    <t>Servicio Público de Transporte y Control Vehicular</t>
  </si>
  <si>
    <t xml:space="preserve">Secretaría de Salud </t>
  </si>
  <si>
    <t>Atención en Salud</t>
  </si>
  <si>
    <t>Vigilancia y Control Sanitario</t>
  </si>
  <si>
    <t>Secretaría de las Infraestructruras y el Ordenamiento Territorial Sustentable</t>
  </si>
  <si>
    <t>Servicios relacionados con  Obra Pública y Protección Ambiental</t>
  </si>
  <si>
    <t>Eventos Lunes del Cerro</t>
  </si>
  <si>
    <t>Secretaría de las Culturas y Artes de Oaxaca</t>
  </si>
  <si>
    <t xml:space="preserve">Casa de la Cultura Oaxaqueña </t>
  </si>
  <si>
    <t>Artes Plásticas Rufino Tamayo</t>
  </si>
  <si>
    <t>Centro de Iniciación Musical de Oaxaca</t>
  </si>
  <si>
    <t>Secretaría de Desarrollo  Agropecuario, Forestal, Pesca y Acuacultura</t>
  </si>
  <si>
    <t>Control Zoosanitario</t>
  </si>
  <si>
    <t>Secretaría de Finanzas</t>
  </si>
  <si>
    <t>Relacionados con la Hacienda Pública Estatal</t>
  </si>
  <si>
    <t>Servicios Catastrales</t>
  </si>
  <si>
    <t>Relacionados con el Registro y Permisos</t>
  </si>
  <si>
    <t xml:space="preserve">Archivo del Poder Ejecutivo </t>
  </si>
  <si>
    <t>Secretaría de la Contraloría y Transparencia Gubernamental</t>
  </si>
  <si>
    <t>Servicios que presta la Secretaría de Contraloría y Transparencia Gubernamental</t>
  </si>
  <si>
    <t xml:space="preserve"> POR LOS SERVICIOS QUE SE PRESTAN EN MATERIA EDUCATIVA</t>
  </si>
  <si>
    <t>DERECHOS POR PRESTACIÓN DE SERVICIOS RELACIONADOS DE AGUA, ALCANTARILLADO Y DRENAJE</t>
  </si>
  <si>
    <t>Comisión Estatal del Agua</t>
  </si>
  <si>
    <t>Servicios de Agua Potable y Alcantarillado de Oaxaca</t>
  </si>
  <si>
    <t>DERECHOS POR PRESTACIÓN DE SERVICIOS A CARGO DEL SISTEMA PARA EL DESARROLLO INTEGRAL DE LA FAMILIA</t>
  </si>
  <si>
    <t>Sistema DIF</t>
  </si>
  <si>
    <t>OTROS DERECHOS</t>
  </si>
  <si>
    <t>ACCESORIOS</t>
  </si>
  <si>
    <t>PRODUCTOS</t>
  </si>
  <si>
    <t>Productos Derivados de Uso, Goce y  Aprovechamiento de Bienes no Sujetos a Régimen de Dominio Público</t>
  </si>
  <si>
    <t>Productos Financieros Estatales</t>
  </si>
  <si>
    <t>Enajenación de Bienes Muebles e Inmuebles</t>
  </si>
  <si>
    <t>Otros Productos que Generen Ingresos Corrientes</t>
  </si>
  <si>
    <t>APROVECHAMIENTOS</t>
  </si>
  <si>
    <t>INCENTIVOS DERIVADOS DE COLABORACIÓN FISCAL</t>
  </si>
  <si>
    <t>Impuesto sobre Automóviles Nuevos</t>
  </si>
  <si>
    <t xml:space="preserve">Actos de Fiscalización </t>
  </si>
  <si>
    <t>Otros Incentivos</t>
  </si>
  <si>
    <t xml:space="preserve">Retenciones  de  5  al Millar </t>
  </si>
  <si>
    <t>ZOFEMAT</t>
  </si>
  <si>
    <t>De los Ingresos por la Enajenación de Terrenos, construcciones o terrenos y construcciones</t>
  </si>
  <si>
    <t>Impuestos a las Ventas Finales de Gasolinas y Diesel</t>
  </si>
  <si>
    <t xml:space="preserve">Incentivo Régimen de Incorporación Fiscal </t>
  </si>
  <si>
    <t xml:space="preserve">Incentivo derivado del Impuesto sobre la Renta </t>
  </si>
  <si>
    <t xml:space="preserve">Fondo Resarcitorio del Impuesto sobre Automóviles Nuevos </t>
  </si>
  <si>
    <t>Fondo de Compensación del Régimen de Pequeños Contribuyentes y Régimen de Intermedios</t>
  </si>
  <si>
    <t xml:space="preserve">    </t>
  </si>
  <si>
    <t>MULTAS</t>
  </si>
  <si>
    <t>OTROS APROVECHAMIENTOS</t>
  </si>
  <si>
    <t>Otros Aprovechamientos (Administración de</t>
  </si>
  <si>
    <t xml:space="preserve">Contribuciones Municipales, Fianzas, </t>
  </si>
  <si>
    <t>Retardos e Inasistencias, entre otros)</t>
  </si>
  <si>
    <t xml:space="preserve"> TOTAL                                                                                   </t>
  </si>
  <si>
    <t>CONTRIBUCIONES NO COMPRENDIDAS EN LAS FRACCIONES DE LA LEY DE INGRESOS CAUSADOS EN EJERCICIOS FISCALES ANTERIORES PENDIENTES DE LIQUIDACIÓN O PAGO</t>
  </si>
  <si>
    <t>Contribuciones no Comprendidas en las Fraccciones de la Ley de Ingresos Causados en Ejercicios Fiscales Anteriores Pendientes de Liquidación o Pago</t>
  </si>
  <si>
    <t>PARTICIPACIONES, APORTACIONES, TRANSFERENCIAS, ASIGNACIONES, SUBSIDIOS Y OTRAS AYUDAS</t>
  </si>
  <si>
    <t xml:space="preserve">PARTICIPACIONES </t>
  </si>
  <si>
    <t>Fondo General de Participaciones</t>
  </si>
  <si>
    <t>Fondo de Fomento Municipal</t>
  </si>
  <si>
    <t>Participaciones en Impuestos Especiales</t>
  </si>
  <si>
    <t>Fondo de Fiscalización para los Estados</t>
  </si>
  <si>
    <t xml:space="preserve">  </t>
  </si>
  <si>
    <t>Fondo de Compensación</t>
  </si>
  <si>
    <t>APORTACIONES</t>
  </si>
  <si>
    <t>Fondo  de Aportaciones para la Nómina Educativa y Gasto operativo</t>
  </si>
  <si>
    <t>Fondo de Aportaciones para los Servicios de Salud</t>
  </si>
  <si>
    <t>Fondo de Aportaciones para la Infraestructura Social</t>
  </si>
  <si>
    <t xml:space="preserve">     Municipal</t>
  </si>
  <si>
    <t xml:space="preserve">     Estatal</t>
  </si>
  <si>
    <t xml:space="preserve">Fondo de Aportaciones para el Fortalecimiento de los Municipios y de las Demarcaciones Territoriales del Distrito Federal 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</si>
  <si>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</si>
  <si>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</si>
  <si>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</si>
  <si>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 ( FAFEF )</t>
  </si>
  <si>
    <t>CONVENIOS</t>
  </si>
  <si>
    <t>TRANSFERENCIAS,ASIGNACIONES,SUBSIDIOS Y OTRAS AYUDAS</t>
  </si>
  <si>
    <t>Participaciones</t>
  </si>
  <si>
    <t>Transferencias, Asignaciones, Subsidis y Otras Ayudas</t>
  </si>
  <si>
    <t>PARTICIPACIONES</t>
  </si>
  <si>
    <t>(  de Pesos )</t>
  </si>
  <si>
    <t>OTROS INGRESOS</t>
  </si>
  <si>
    <t>Interes ganados de valores, Créditos, Bonos y Otros (Productos Financieros de Recursos Federales)</t>
  </si>
  <si>
    <t>Otros Ingresos</t>
  </si>
  <si>
    <t>GOBIERNO DEL ESTADO DE OAXACA</t>
  </si>
  <si>
    <t>PRESUPUESTO DE EGRESOS 2016</t>
  </si>
  <si>
    <t>PLAN ESTATAL DE DESARROLLO (PED)</t>
  </si>
  <si>
    <t>SEGUNDO TRIMESTRE</t>
  </si>
  <si>
    <t>EJES</t>
  </si>
  <si>
    <t xml:space="preserve">ESTATAL </t>
  </si>
  <si>
    <t>RAMO 33</t>
  </si>
  <si>
    <t>FEDERAL</t>
  </si>
  <si>
    <t>DEVENGADO</t>
  </si>
  <si>
    <t>TOTAL GENERAL</t>
  </si>
  <si>
    <t>ESTADO DE DERECHO, GOBERNABILIDAD Y SEGURIDAD</t>
  </si>
  <si>
    <t>CRECIMIENTO ECONÓMICO, COMPETITIVIDAD Y EMPLEO</t>
  </si>
  <si>
    <t xml:space="preserve">DESARROLLO SOCIAL Y HUMANO </t>
  </si>
  <si>
    <t xml:space="preserve">GOBIERNO HONESTO Y DE RESULTADOS </t>
  </si>
  <si>
    <t>PED (ESTADO DE DERECHO, GOBERNABILIDAD Y SEGURIDAD)</t>
  </si>
  <si>
    <t>NUEVA GOBERNABILIDAD DEMOCRÁTICA</t>
  </si>
  <si>
    <t>COLABORACIÓN ENTRE PODERES Y CONSOLIDACIÓN DE ÓRGANOS AUTÓNOMOS</t>
  </si>
  <si>
    <t>FORTALECIMIENTO DEL MUNICIPIO</t>
  </si>
  <si>
    <t>FORTALECIMIENTO DE LA LIBRE DETERMINACIÓN Y AUTONOMÍA INDÍGENA</t>
  </si>
  <si>
    <t>CERTEZA JURÍDICA Y JUSTICIA PARA TODOS</t>
  </si>
  <si>
    <t>REGULARIZACIÓN DE LA TENENCIA DE LA TIERRA Y RESOLUCIÓN DE CONFLICTOS AGRARIOS</t>
  </si>
  <si>
    <t>SEGURIDAD PÚBLICA Y PAZ SOCIAL</t>
  </si>
  <si>
    <t>PED (CRECIMIENTO ECONÓMICO, COMPETITIVIDAD Y EMPLEO</t>
  </si>
  <si>
    <t>INVERSIÓN Y FOMENTO PRODUCTIVO</t>
  </si>
  <si>
    <t>EMPLEO PRODUCTIVO Y MEJOR REMUNERADO</t>
  </si>
  <si>
    <t>CIENCIA , TECNOLOGÍA E INNOVACIÓN</t>
  </si>
  <si>
    <t>APOYO AL DESARROLLO AGROPECUARIO, FORESTAL Y PESQUERO</t>
  </si>
  <si>
    <t>DESARROLLO COMUNITARIO CON IDENTIDAD CULTURAL</t>
  </si>
  <si>
    <t>TURISMO: PALANCA DEL DESARROLLO</t>
  </si>
  <si>
    <t>ORDENAMIENTO TERRITORIAL E INFRAESTRUCTURAS</t>
  </si>
  <si>
    <t>PED (DESARROLLO SOCIAL Y HUMANO)</t>
  </si>
  <si>
    <t>COMBATE A LA POBREZA, LA DESIGUALDAD Y A LA MARGINACIÓN</t>
  </si>
  <si>
    <t>EDUCACIÓN: FACTOR DE PROGRESO</t>
  </si>
  <si>
    <t>ARTE, CULTURA Y DEPORTE</t>
  </si>
  <si>
    <t>OAXACA SALUDABLE</t>
  </si>
  <si>
    <t>NUEVAS REALIDADES Y NECESIDADES SOCIALES: NIÑOS, JÓVENES, ADULTOS MAYORES Y FAMILIAS</t>
  </si>
  <si>
    <t>ATENCIÓN A GRUPOS EN CONDICIONES DE VULNERABILIDAD</t>
  </si>
  <si>
    <t>APOYO A MIGRANTES</t>
  </si>
  <si>
    <t>PED (GOBIERNO HONESTO Y DE RESULTADOS)</t>
  </si>
  <si>
    <t>TRANSPARENCIA, RENDICIÓN DE CUENTAS Y COMBATE A LA CORRUPCIÓN</t>
  </si>
  <si>
    <t>FORTALECIMIENTO DE LAS FINANZAS Y EFICIENCIA DEL GASTO PÚBLICO</t>
  </si>
  <si>
    <t>GOBIERNO EFICAZ Y EFICIENTE</t>
  </si>
  <si>
    <t>PROFESIONALIZACIÓN Y DESEMPEÑO DE LOS SERVIDORES PÚBLICOS</t>
  </si>
  <si>
    <t>COORDINACIÓN INSTITUCIONAL</t>
  </si>
  <si>
    <t>RESUMEN POR TIPO Y OBJETO DE GASTO</t>
  </si>
  <si>
    <t>VARIACION</t>
  </si>
  <si>
    <t xml:space="preserve">DEVENGADO </t>
  </si>
  <si>
    <t>APROBADO</t>
  </si>
  <si>
    <t>APROBADO   DEVENGADO</t>
  </si>
  <si>
    <t>TOATAL GENERAL</t>
  </si>
  <si>
    <t xml:space="preserve">GASTO CORRIENTE </t>
  </si>
  <si>
    <t>GASTO DE OPERACIÓN</t>
  </si>
  <si>
    <t>SERVICIOS PERSONALES</t>
  </si>
  <si>
    <t>MATERIALES Y SUMINISTROS</t>
  </si>
  <si>
    <t>SERVICIOS GENERALES</t>
  </si>
  <si>
    <t>PROYECTOS PPS</t>
  </si>
  <si>
    <t>INGRESOS Y DERECHOS AFECTOS A FIDEICOMISOS</t>
  </si>
  <si>
    <t>TRANSFERENCIAS CORRIENTES</t>
  </si>
  <si>
    <t>TRANSFERENCIAS, ASIGNACIONES, SUBSIDIOS Y OTRAS AYUDAS</t>
  </si>
  <si>
    <t>PARTICIPACIONES Y APORTACIONES</t>
  </si>
  <si>
    <t>GASTO DE CAPITAL</t>
  </si>
  <si>
    <t>INVERSIÓN PÚBLICA</t>
  </si>
  <si>
    <t>BIENES MUEBLES, INMUEBLES E INTANGIBLES</t>
  </si>
  <si>
    <t>OBRA PÚBLICA</t>
  </si>
  <si>
    <t>ACCIONES PRODUCTIVAS</t>
  </si>
  <si>
    <t>ACCIONES DE FOMENTO</t>
  </si>
  <si>
    <t>TRANSFERENCIAS DE CAPITAL</t>
  </si>
  <si>
    <t>AMORTIZACIÓN DE LA DEUDA Y DISMINUCIÓN DE PASIVOS</t>
  </si>
  <si>
    <t>DEUDA PÚBLICA</t>
  </si>
  <si>
    <t>ADEFAS</t>
  </si>
  <si>
    <t>PENSIONES Y JUBILACIONES</t>
  </si>
  <si>
    <t>CLASIFICACIÓN POR OBJETO DEL GASTO POR FUENTE DE INANCIAMIENTO</t>
  </si>
  <si>
    <t xml:space="preserve">CLASIFICACIÓN FUNCIONAL </t>
  </si>
  <si>
    <t>FINALIDAD</t>
  </si>
  <si>
    <t>GOBIERNO</t>
  </si>
  <si>
    <t>DESARROLLO SOCIAL</t>
  </si>
  <si>
    <t xml:space="preserve">DESARROLLO ECONÓMICO </t>
  </si>
  <si>
    <t>OTRAS NO CLASIFICADAS EN FUNCIONES ANTERIORES</t>
  </si>
  <si>
    <t>CLASIFICACIÓN FINALIDAD-FUNCIÓN (GOBIERNO)</t>
  </si>
  <si>
    <t>LEGISLACIÓN</t>
  </si>
  <si>
    <t>JUSTICIA</t>
  </si>
  <si>
    <t>COORDINACIÓN  DE LA POLÍTICA DE GOBIERNO</t>
  </si>
  <si>
    <t>ASUNTOS FINANCIEROS Y HACENDARIOS</t>
  </si>
  <si>
    <t>ASUNTOS DE ORDEN PUBLICO Y DE SEGURIDAD</t>
  </si>
  <si>
    <t>OTROS SERVICIOS GENERALES</t>
  </si>
  <si>
    <t>CLASIFICACIÓN FINALIDAD-FUNCIÓN (DESARROLLO SOCIAL)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</si>
  <si>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</si>
  <si>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</si>
  <si>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</si>
  <si>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</si>
  <si>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</si>
  <si>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</si>
  <si>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</si>
  <si>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CLASIFICACIÓN FINALIDAD-FUNCIÓN (DESARROLLO ECONÓMICO)</t>
  </si>
  <si>
    <t>ASUNTOS ECONÓMICOS, COMERCIALES Y LABORALES EN GENERAL</t>
  </si>
  <si>
    <t>AGROPECUARIA, SILVICULTURA, PESCA Y CAZA</t>
  </si>
  <si>
    <t>MINERÍA, MANUFACTURAS Y CONSTRUCCIÓN</t>
  </si>
  <si>
    <t>COMBUSTIBLES Y ENERGÍA</t>
  </si>
  <si>
    <t>TRANSPORTE</t>
  </si>
  <si>
    <t>COMUNICACIONES</t>
  </si>
  <si>
    <t>TURISMO</t>
  </si>
  <si>
    <t>CIENCIA, TECNOLOGÍA E INNOVACIÓN</t>
  </si>
  <si>
    <t>OTRAS INDUSTRIAS Y OTROS ASUNTOS ECONÓMICOS</t>
  </si>
  <si>
    <t>CLASIFICACIÓN FINALIDAD-FUNCIÓN (OTRAS NO CLASIFICADAS EN FUNCIONES ANTERIORES)</t>
  </si>
  <si>
    <t>TRANSACCIONES DE LA DEUDA PUBLICA/COSTO FINANCIERO DE LA DEUDA</t>
  </si>
  <si>
    <t>TRANSFERENCIAS, PARTICIPACIONES Y APORTACIONES ENTRE DIFERENTES NIVELES Y ORDENES DE GOBIERNO</t>
  </si>
  <si>
    <t>ADEUDOS DE EJERCICIOS FISCALES ANTERIORES</t>
  </si>
  <si>
    <t>RESUMEN POR FINALIDAD FUNCIÓN POR FUENTE DE FINANCIAMIENTO</t>
  </si>
  <si>
    <t>RESUMEN POR FINALIDAD FUNCIÓN (GOBIERNO)</t>
  </si>
  <si>
    <t>RESUMEN POR FINALIDAD FUNCIÓN (DESARROLLO SOCIAL)</t>
  </si>
  <si>
    <t>RESUMEN POR FINALIDAD FUNCIÓN (DESARROLLO ECONÓMICO)</t>
  </si>
  <si>
    <t>RESUMEN POR FINALIDAD FUNCIÓN (OTRAS NO CLASIFICADAS EN FUNCIONES ANTERIORES)</t>
  </si>
  <si>
    <t xml:space="preserve">TOTAL GENERAL </t>
  </si>
  <si>
    <t>IMPULSO A LA COMPETITIVIDAD</t>
  </si>
  <si>
    <t>POLÍTICA INDUSTRIAL Y MIPyMES</t>
  </si>
  <si>
    <t>LENGUA, CULTURA E IDENTIDAD INDÍGENA</t>
  </si>
  <si>
    <t>DIGNIFICACIÓN Y NUEVA CULTURA DEL SERVICIO PÚBLICO</t>
  </si>
  <si>
    <t>CLASIFICACIÓN ADMINISTRATIVA</t>
  </si>
  <si>
    <t>ADMINISTRACION PUBLICA CENTRALIZADA</t>
  </si>
  <si>
    <t>PODER LEGISLATIVO</t>
  </si>
  <si>
    <t>PODER JUDICIAL</t>
  </si>
  <si>
    <t>ORGANOS AUTONOMOS</t>
  </si>
  <si>
    <t>ORGANISMOS PUBLICOS DESCENTRALIZADOS</t>
  </si>
  <si>
    <t>FIDEICOMISOS PUBLICOS</t>
  </si>
  <si>
    <t>INSTITUCIONES PÚBLICAS DE SEGURIDAD SOCIAL</t>
  </si>
  <si>
    <t>ADMINISTRACIÓN PÚBLICA CENTRALIZADA</t>
  </si>
  <si>
    <t xml:space="preserve"> GENERAL</t>
  </si>
  <si>
    <t>GUBERNATURA</t>
  </si>
  <si>
    <t>SECRETARIA GENERAL DE GOBIERNO</t>
  </si>
  <si>
    <t>PROCURADURÍA GENERAL DE JUSTICIA DEL ESTADO</t>
  </si>
  <si>
    <t>SECRETARIA DE SEGURIDAD PUBLICA</t>
  </si>
  <si>
    <t>SECRETARIA DE SALUD</t>
  </si>
  <si>
    <t>SECRETARIA DE LAS INFRAESTRUCTURAS Y EL ORDENAMIENTO TERRITORIAL SUSTENTABLE</t>
  </si>
  <si>
    <t>SECRETARIA DE TURISMO Y DESARROLLO ECONOMICO</t>
  </si>
  <si>
    <t>SECRETARIA DEL TRABAJO</t>
  </si>
  <si>
    <t>SECRETARIA DE VIALIDAD Y TRANSPORTE</t>
  </si>
  <si>
    <t>SECRETARIA DE LAS CULTURAS Y ARTES DE OAXACA</t>
  </si>
  <si>
    <t>SECRETARIA DE DESARROLLO SOCIAL Y HUMANO</t>
  </si>
  <si>
    <t>SECRETARIA DE ASUNTOS INDIGENAS</t>
  </si>
  <si>
    <t>SECRETARIA DE DESARROLLO AGROPECUARIO, PESCA Y ACUACULTURA</t>
  </si>
  <si>
    <t>SECRETARIA DE FINANZAS</t>
  </si>
  <si>
    <t>SECRETARIA DE FINANZAS-NORMATIVA</t>
  </si>
  <si>
    <t>SECRETARIA DE ADMINISTRACION</t>
  </si>
  <si>
    <t>SECRETARIA DE ADMINISTRACION-DIRECCION DE RECURSOS HUMANOS</t>
  </si>
  <si>
    <t>SECRETARIA DE LA CONTRALORIA Y TRANSPARENCIA GUBERNAMENTAL</t>
  </si>
  <si>
    <t>JEFATURA DE LA GUBERNATURA</t>
  </si>
  <si>
    <t>CONSEJERIA JURIDICA DEL GOBIERNO DEL ESTADO</t>
  </si>
  <si>
    <t>COORDINACION GENERAL DE EDUCACION MEDIA SUPERIOR Y SUPERIOR, CIENCIA Y TECNOLOGIA</t>
  </si>
  <si>
    <t>REPRESENTACION DEL GOBIERNO DEL ESTADO DE OAXACA EN EL DISTRITO FEDERAL</t>
  </si>
  <si>
    <t>COORDINACIÓN GENERAL DE COMUNICACIÓN SOCIAL</t>
  </si>
  <si>
    <t>COORDINACION PARA LA ATENCION DE LOS DERECHOS HUMANOS</t>
  </si>
  <si>
    <t>COORDINACIÓN GENERAL DEL COMITÉ ESTATAL DE PLANEACIÓN PARA EL DESARROLLO DE OAXACA</t>
  </si>
  <si>
    <t>SECRETARIADO EJECUTIVO DEL SISTEMA ESTATAL DE SEGURIDAD PÚBLICA</t>
  </si>
  <si>
    <t>MUNICIPIOS - PARTICIPACIONES Y APORTACIONES</t>
  </si>
  <si>
    <t>MUNICIPIOS INVERSION CONCERTADA - PLANEACION</t>
  </si>
  <si>
    <t>CONGRESO DEL ESTADO</t>
  </si>
  <si>
    <t>AUDITORIA SUPERIOR DEL ESTADO DE OAXACA</t>
  </si>
  <si>
    <t>TRIBUNAL SUPERIOR DE JUSTICIA</t>
  </si>
  <si>
    <t>CONSEJO DE LA JUDICATURA</t>
  </si>
  <si>
    <t>ÓRGANOS AUTÓNOMOS</t>
  </si>
  <si>
    <t>DEFENSORIA DE LOS DERECHOS HUMANOS DEL PUEBLO DE OAXACA</t>
  </si>
  <si>
    <t>INSTITUTO ESTATAL ELECTORAL Y DE PARTICIPACION CIUDADANA</t>
  </si>
  <si>
    <t>UNIVERSIDAD AUTONOMA "BENITO JUAREZ" DE OAXACA</t>
  </si>
  <si>
    <t>COMISION ESTATAL DE ARBITRAJE MEDICO DE OAXACA</t>
  </si>
  <si>
    <t>INSTITUTO DE ACCESO A LA INFORMACIÓN PÚBLICA Y PROTECCIÓN DE DATOS PERSONALES</t>
  </si>
  <si>
    <t>TRIBUNAL ELECTORAL DEL ESTADO DE OAXACA</t>
  </si>
  <si>
    <t>ORGANISMOS PÚBLICOS DESCENTRALIZADOS</t>
  </si>
  <si>
    <t>CAMINOS Y AEROPISTAS DE OAXACA</t>
  </si>
  <si>
    <t>CASA DE LA CULTURA OAXAQUEÑA</t>
  </si>
  <si>
    <t>CENTRO DE DISEÑO DE OAXACA</t>
  </si>
  <si>
    <t>CENTRO DE LAS ARTES DE SAN AGUSTIN</t>
  </si>
  <si>
    <t>COLEGIO DE BACHILLERES DEL ESTADO DE OAXACA</t>
  </si>
  <si>
    <t>COLEGIO DE ESTUDIOS CIENTIFICOS Y TECNOLOGICOS DEL ESTADO DE OAXACA</t>
  </si>
  <si>
    <t>COLEGIO SUPERIOR PARA LA EDUCACIÓN INTEGRAL INTERCULTURAL DE OAXACA</t>
  </si>
  <si>
    <t>COMISIÓN DE LA VERDAD</t>
  </si>
  <si>
    <t>COMISION ESTATAL DE CULTURA FISICA Y DEPORTE</t>
  </si>
  <si>
    <t>COMISION ESTATAL DE VIVIENDA</t>
  </si>
  <si>
    <t>COMISION ESTATAL DEL AGUA</t>
  </si>
  <si>
    <t>COMISIÓN ESTATAL FORESTAL</t>
  </si>
  <si>
    <t>COMISION ESTATAL PARA LA PLANEACION DE  LA  EDUCACIÓN  SUPERIOR</t>
  </si>
  <si>
    <t>COMISION ESTATAL PARA LA PLANEACION Y LA PROGRAMACION DE LA  EDUCACION MEDIA SUPERIOR</t>
  </si>
  <si>
    <t>COMISION PARA LA REGULARIZACIÓN DE LA TENENCIA DE LA TIERRA URBANA DEL ESTADO DE OAXACA</t>
  </si>
  <si>
    <t>CONSEJO ESTATAL DE PREVENCION Y CONTROL DEL SIDA</t>
  </si>
  <si>
    <t>CONSEJO OAXAQUEÑO DE CIENCIA Y TECNOLOGIA</t>
  </si>
  <si>
    <t>CONSEJO ESTATAL DEL CAFÉ DE OAXACA</t>
  </si>
  <si>
    <t>COORDINACION ESTATAL DE PROTECCION CIVIL DE OAXACA</t>
  </si>
  <si>
    <t>CORPORACION OAXAQUEÑA DE RADIO Y TELEVISION</t>
  </si>
  <si>
    <t>DIRECCION GENERAL DE POBLACION DE OAXACA</t>
  </si>
  <si>
    <t>HOSPITAL DE LA NIÑEZ OAXAQUEÑA</t>
  </si>
  <si>
    <t>INSTITUTO DE CAPACITACIÓN Y PRODUCTIVIDAD PARA EL TRABAJO DEL ESTADO DE OAXACA</t>
  </si>
  <si>
    <t>INSTITUTO DE ESTUDIOS DE BACHILLERATO DEL ESTADO DE OAXACA</t>
  </si>
  <si>
    <t>INSTITUTO DE LA JUVENTUD DEL ESTADO DE OAXACA</t>
  </si>
  <si>
    <t>INSTITUTO DE LA MUJER OAXAQUEÑA</t>
  </si>
  <si>
    <t>INSTITUTO DEL PATRIMONIO CULTURAL DEL ESTADO DE OAXACA</t>
  </si>
  <si>
    <t>INSTITUTO ESTATAL DE ECOLOGIA Y DESARROLLO SUSTENTABLE</t>
  </si>
  <si>
    <t>INSTITUTO ESTATAL DE EDUCACION PARA ADULTOS</t>
  </si>
  <si>
    <t>INSTITUTO ESTATAL DE EDUCACION PUBLICA DE OAXACA</t>
  </si>
  <si>
    <t>INSTITUTO OAXAQUEÑO CONSTRUCTOR DE INFRAESTRUCTURA FISICA EDUCATIVA</t>
  </si>
  <si>
    <t>INSTITUTO OAXAQUEÑO DE ATENCION AL MIGRANTE</t>
  </si>
  <si>
    <t>INSTITUTO OAXAQUEÑO DE LAS ARTESANIAS</t>
  </si>
  <si>
    <t>INSTITUTO TECNOLÓGICO SUPERIOR DE SAN MIGUEL EL GRANDE</t>
  </si>
  <si>
    <t>INSTITUTO TECNOLOGICO SUPERIOR DE TEPOSCOLULA</t>
  </si>
  <si>
    <t>NOVAUNIVERSITAS-OCOTLAN</t>
  </si>
  <si>
    <t>SERVICIOS DE AGUA POTABLE Y ALCANTARILLADO DE OAXACA</t>
  </si>
  <si>
    <t>SERVICIOS DE SALUD DEL ESTADO DE OAXACA</t>
  </si>
  <si>
    <t>SISTEMA PARA EL DESARROLLO INTEGRAL DE LA FAMILIA DEL ESTADO DE OAXACA</t>
  </si>
  <si>
    <t>UNIVERSIDAD DE CHALCATONGO</t>
  </si>
  <si>
    <t>continua….</t>
  </si>
  <si>
    <t>continua ….</t>
  </si>
  <si>
    <t>UNIVERSIDAD DE LA CAÑADA</t>
  </si>
  <si>
    <t>UNIVERSIDAD DE LA COSTA</t>
  </si>
  <si>
    <t>UNIVERSIDAD DE LA SIERRA JUAREZ</t>
  </si>
  <si>
    <t>UNIVERSIDAD DE LA SIERRA SUR</t>
  </si>
  <si>
    <t>UNIVERSIDAD DEL ISTMO</t>
  </si>
  <si>
    <t>UNIVERSIDAD DEL MAR</t>
  </si>
  <si>
    <t>UNIVERSIDAD DEL PAPALOAPAN</t>
  </si>
  <si>
    <t>UNIVERSIDAD TECNOLOGICA DE LA MIXTECA</t>
  </si>
  <si>
    <t>UNIVERSIDAD TECNOLOGICA DE LA SIERRA SUR DE OAXACA</t>
  </si>
  <si>
    <t>UNIVERSIDAD TECNOLOGICA DE LOS VALLES CENTRALES</t>
  </si>
  <si>
    <t>RÉGIMEN ESTATAL DE PROTECCIÓN SOCIAL EN SALUD</t>
  </si>
  <si>
    <t>DEFENSORÍA PÚBLICA DEL ESTADO DE OAXACA</t>
  </si>
  <si>
    <t>FIDEICOMISO PARA EL DESARROLLO LOGISTICO DEL ESTADO DE OAXACA</t>
  </si>
  <si>
    <t>FIDEICOMISO DE FOMENTO PARA EL ESTADO DE OAXACA</t>
  </si>
  <si>
    <t>OFICINA DE CONVENCIONES Y VISITANTES DE OAXACA</t>
  </si>
  <si>
    <t>OFICINA DE PENSIONES DEL ESTADO DE OAXACA</t>
  </si>
  <si>
    <t>PRESUPUESTO EJERCIDO POR LOS 570 MUNICIPIOS DEL ESTADO DE OAXACA</t>
  </si>
  <si>
    <t>PARTICIPACIONES FEDERALES</t>
  </si>
  <si>
    <t>DEL 1 DE ENERO AL 30 DE JUNIO DE 2016</t>
  </si>
  <si>
    <t>N°</t>
  </si>
  <si>
    <t>MUNICIPIO</t>
  </si>
  <si>
    <t>Fondo Municipal de Participaciones</t>
  </si>
  <si>
    <t>Fondo Municipal Sobre  el Impuesto a las Ventas Finales de  Gasolina y Diesel</t>
  </si>
  <si>
    <t>Suma</t>
  </si>
  <si>
    <t>001</t>
  </si>
  <si>
    <t xml:space="preserve"> ABEJONES</t>
  </si>
  <si>
    <t>002</t>
  </si>
  <si>
    <t xml:space="preserve"> ACATLAN DE PEREZ FIGUEROA</t>
  </si>
  <si>
    <t>003</t>
  </si>
  <si>
    <t xml:space="preserve"> ASUNCION CACALOTEPEC</t>
  </si>
  <si>
    <t>004</t>
  </si>
  <si>
    <t xml:space="preserve"> ASUNCION CUYOTEPEJI</t>
  </si>
  <si>
    <t>005</t>
  </si>
  <si>
    <t xml:space="preserve"> ASUNCION IXTALTEPEC</t>
  </si>
  <si>
    <t>006</t>
  </si>
  <si>
    <t xml:space="preserve"> ASUNCION NOCHIXTLAN</t>
  </si>
  <si>
    <t>007</t>
  </si>
  <si>
    <t xml:space="preserve"> ASUNCION OCOTLAN</t>
  </si>
  <si>
    <t>008</t>
  </si>
  <si>
    <t xml:space="preserve"> ASUNCION TLACOLULITA</t>
  </si>
  <si>
    <t>009</t>
  </si>
  <si>
    <t xml:space="preserve"> AYOTZINTEPEC</t>
  </si>
  <si>
    <t>010</t>
  </si>
  <si>
    <t xml:space="preserve"> EL BARRIO DE LA SOLEDAD</t>
  </si>
  <si>
    <t>011</t>
  </si>
  <si>
    <t xml:space="preserve"> CALIHUALA</t>
  </si>
  <si>
    <t>012</t>
  </si>
  <si>
    <t xml:space="preserve"> CANDELARIA LOXICHA</t>
  </si>
  <si>
    <t>013</t>
  </si>
  <si>
    <t xml:space="preserve"> CIENEGA DE ZIMATLAN</t>
  </si>
  <si>
    <t>014</t>
  </si>
  <si>
    <t xml:space="preserve"> CIUDAD IXTEPEC</t>
  </si>
  <si>
    <t>015</t>
  </si>
  <si>
    <t xml:space="preserve"> COATECAS ALTAS</t>
  </si>
  <si>
    <t>016</t>
  </si>
  <si>
    <t xml:space="preserve"> COICOYAN DE LAS FLORES</t>
  </si>
  <si>
    <t>017</t>
  </si>
  <si>
    <t xml:space="preserve"> LA COMPAÑIA</t>
  </si>
  <si>
    <t>018</t>
  </si>
  <si>
    <t xml:space="preserve"> CONCEPCION BUENAVISTA</t>
  </si>
  <si>
    <t>019</t>
  </si>
  <si>
    <t xml:space="preserve"> CONCEPCION PAPALO</t>
  </si>
  <si>
    <t>020</t>
  </si>
  <si>
    <t xml:space="preserve"> CONSTANCIA DEL ROSARIO</t>
  </si>
  <si>
    <t>021</t>
  </si>
  <si>
    <t xml:space="preserve"> COSOLAPA</t>
  </si>
  <si>
    <t>022</t>
  </si>
  <si>
    <t xml:space="preserve"> COSOLTEPEC</t>
  </si>
  <si>
    <t>023</t>
  </si>
  <si>
    <t xml:space="preserve"> CUILAPAM DE GUERRERO</t>
  </si>
  <si>
    <t>024</t>
  </si>
  <si>
    <t xml:space="preserve"> CUYAMECALCO VILLA DE ZARAGOZA</t>
  </si>
  <si>
    <t>025</t>
  </si>
  <si>
    <t xml:space="preserve"> CHAHUITES</t>
  </si>
  <si>
    <t>026</t>
  </si>
  <si>
    <t xml:space="preserve"> CHALCATONGO DE HIDALGO</t>
  </si>
  <si>
    <t>027</t>
  </si>
  <si>
    <t xml:space="preserve"> CHIQUIHUITLAN DE BENITO JUAREZ</t>
  </si>
  <si>
    <t>028</t>
  </si>
  <si>
    <t xml:space="preserve"> HEROICA CIUDAD DE EJUTLA DE CRESPO</t>
  </si>
  <si>
    <t>029</t>
  </si>
  <si>
    <t xml:space="preserve"> ELOXOCHITLAN DE FLORES MAGON</t>
  </si>
  <si>
    <t>030</t>
  </si>
  <si>
    <t xml:space="preserve"> EL ESPINAL</t>
  </si>
  <si>
    <t>031</t>
  </si>
  <si>
    <t xml:space="preserve"> TAMAZULAPAM DEL ESPIRITU SANTO</t>
  </si>
  <si>
    <t>032</t>
  </si>
  <si>
    <t xml:space="preserve"> FRESNILLO DE TRUJANO</t>
  </si>
  <si>
    <t>033</t>
  </si>
  <si>
    <t xml:space="preserve"> GUADALUPE ETLA</t>
  </si>
  <si>
    <t>034</t>
  </si>
  <si>
    <t xml:space="preserve"> GUADALUPE DE RAMIREZ</t>
  </si>
  <si>
    <t>035</t>
  </si>
  <si>
    <t xml:space="preserve"> GUELATAO DE JUAREZ</t>
  </si>
  <si>
    <t>036</t>
  </si>
  <si>
    <t xml:space="preserve"> GUEVEA DE HUMBOLDT</t>
  </si>
  <si>
    <t>037</t>
  </si>
  <si>
    <t xml:space="preserve"> MESONES HIDALGO</t>
  </si>
  <si>
    <t>038</t>
  </si>
  <si>
    <t xml:space="preserve"> VILLA HIDALGO</t>
  </si>
  <si>
    <t>039</t>
  </si>
  <si>
    <t xml:space="preserve"> HEROICA CIUDAD DE HUAJUAPAN DE LEON</t>
  </si>
  <si>
    <t>040</t>
  </si>
  <si>
    <t xml:space="preserve"> HUAUTEPEC</t>
  </si>
  <si>
    <t>041</t>
  </si>
  <si>
    <t xml:space="preserve"> HUAUTLA DE JIMENEZ</t>
  </si>
  <si>
    <t>042</t>
  </si>
  <si>
    <t xml:space="preserve"> IXTLAN DE JUAREZ</t>
  </si>
  <si>
    <t>043</t>
  </si>
  <si>
    <t xml:space="preserve"> HEROICA CIUDAD DE JUCHITAN DE ZARAGOZA</t>
  </si>
  <si>
    <t>044</t>
  </si>
  <si>
    <t xml:space="preserve"> LOMA BONITA</t>
  </si>
  <si>
    <t>045</t>
  </si>
  <si>
    <t xml:space="preserve"> MAGDALENA APASCO</t>
  </si>
  <si>
    <t>046</t>
  </si>
  <si>
    <t xml:space="preserve"> MAGDALENA JALTEPEC</t>
  </si>
  <si>
    <t>047</t>
  </si>
  <si>
    <t xml:space="preserve"> SANTA MAGDALENA JICOTLAN</t>
  </si>
  <si>
    <t>048</t>
  </si>
  <si>
    <t xml:space="preserve"> MAGDALENA MIXTEPEC</t>
  </si>
  <si>
    <t>049</t>
  </si>
  <si>
    <t xml:space="preserve"> MAGDALENA OCOTLAN</t>
  </si>
  <si>
    <t>050</t>
  </si>
  <si>
    <t xml:space="preserve"> MAGDALENA PEÑASCO</t>
  </si>
  <si>
    <t>051</t>
  </si>
  <si>
    <t xml:space="preserve"> MAGDALENA TEITIPAC</t>
  </si>
  <si>
    <t>052</t>
  </si>
  <si>
    <t xml:space="preserve"> MAGDALENA TEQUISISTLAN</t>
  </si>
  <si>
    <t>053</t>
  </si>
  <si>
    <t xml:space="preserve"> MAGDALENA TLACOTEPEC</t>
  </si>
  <si>
    <t>054</t>
  </si>
  <si>
    <t xml:space="preserve"> MAGDALENA ZAHUATLAN</t>
  </si>
  <si>
    <t>055</t>
  </si>
  <si>
    <t xml:space="preserve"> MARISCALA DE JUAREZ</t>
  </si>
  <si>
    <t>056</t>
  </si>
  <si>
    <t xml:space="preserve"> MARTIRES DE TACUBAYA</t>
  </si>
  <si>
    <t>057</t>
  </si>
  <si>
    <t xml:space="preserve"> MATIAS ROMERO AVENDAÑO</t>
  </si>
  <si>
    <t>058</t>
  </si>
  <si>
    <t xml:space="preserve"> MAZATLAN VILLA DE FLORES</t>
  </si>
  <si>
    <t>059</t>
  </si>
  <si>
    <t xml:space="preserve"> MIAHUATLAN DE PORFIRIO DIAZ</t>
  </si>
  <si>
    <t>060</t>
  </si>
  <si>
    <t xml:space="preserve"> MIXISTLAN DE LA REFORMA</t>
  </si>
  <si>
    <t>061</t>
  </si>
  <si>
    <t xml:space="preserve"> MONJAS</t>
  </si>
  <si>
    <t>062</t>
  </si>
  <si>
    <t xml:space="preserve"> NATIVIDAD</t>
  </si>
  <si>
    <t>063</t>
  </si>
  <si>
    <t xml:space="preserve"> NAZARENO ETLA</t>
  </si>
  <si>
    <t>064</t>
  </si>
  <si>
    <t xml:space="preserve"> NEJAPA DE MADERO</t>
  </si>
  <si>
    <t>065</t>
  </si>
  <si>
    <t xml:space="preserve"> IXPANTEPEC NIEVES</t>
  </si>
  <si>
    <t>066</t>
  </si>
  <si>
    <t xml:space="preserve"> SANTIAGO NILTEPEC</t>
  </si>
  <si>
    <t>067</t>
  </si>
  <si>
    <t xml:space="preserve"> OAXACA DE JUAREZ</t>
  </si>
  <si>
    <t>068</t>
  </si>
  <si>
    <t xml:space="preserve"> OCOTLAN DE MORELOS</t>
  </si>
  <si>
    <t>069</t>
  </si>
  <si>
    <t xml:space="preserve"> LA PE</t>
  </si>
  <si>
    <t>070</t>
  </si>
  <si>
    <t xml:space="preserve"> PINOTEPA DE DON LUIS</t>
  </si>
  <si>
    <t>071</t>
  </si>
  <si>
    <t xml:space="preserve"> PLUMA HIDALGO</t>
  </si>
  <si>
    <t>072</t>
  </si>
  <si>
    <t xml:space="preserve"> SAN JOSE DEL PROGRESO</t>
  </si>
  <si>
    <t>073</t>
  </si>
  <si>
    <t xml:space="preserve"> PUTLA VILLA DE GUERRERO</t>
  </si>
  <si>
    <t>074</t>
  </si>
  <si>
    <t xml:space="preserve"> SANTA CATARINA QUIOQUITANI</t>
  </si>
  <si>
    <t>075</t>
  </si>
  <si>
    <t xml:space="preserve"> REFORMA DE PINEDA</t>
  </si>
  <si>
    <t>076</t>
  </si>
  <si>
    <t xml:space="preserve"> LA REFORMA</t>
  </si>
  <si>
    <t>077</t>
  </si>
  <si>
    <t xml:space="preserve"> REYES ETLA</t>
  </si>
  <si>
    <t>078</t>
  </si>
  <si>
    <t xml:space="preserve"> ROJAS DE CUAUHTEMOC</t>
  </si>
  <si>
    <t>079</t>
  </si>
  <si>
    <t xml:space="preserve"> SALINA CRUZ</t>
  </si>
  <si>
    <t>080</t>
  </si>
  <si>
    <t xml:space="preserve"> SAN AGUSTIN AMATENGO</t>
  </si>
  <si>
    <t>081</t>
  </si>
  <si>
    <t xml:space="preserve"> SAN AGUSTIN ATENANGO</t>
  </si>
  <si>
    <t>082</t>
  </si>
  <si>
    <t xml:space="preserve"> SAN AGUSTIN CHAYUCO</t>
  </si>
  <si>
    <t>083</t>
  </si>
  <si>
    <t xml:space="preserve"> SAN AGUSTIN DE LAS JUNTAS</t>
  </si>
  <si>
    <t>084</t>
  </si>
  <si>
    <t xml:space="preserve"> SAN AGUSTIN ETLA</t>
  </si>
  <si>
    <t>085</t>
  </si>
  <si>
    <t xml:space="preserve"> SAN AGUSTIN LOXICHA</t>
  </si>
  <si>
    <t>086</t>
  </si>
  <si>
    <t xml:space="preserve"> SAN AGUSTIN TLACOTEPEC</t>
  </si>
  <si>
    <t>087</t>
  </si>
  <si>
    <t xml:space="preserve"> SAN AGUSTIN YATARENI</t>
  </si>
  <si>
    <t>088</t>
  </si>
  <si>
    <t xml:space="preserve"> SAN ANDRES CABECERA NUEVA</t>
  </si>
  <si>
    <t>089</t>
  </si>
  <si>
    <t xml:space="preserve"> SAN ANDRES DINICUITI</t>
  </si>
  <si>
    <t>090</t>
  </si>
  <si>
    <t xml:space="preserve"> SAN ANDRES HUAXPALTEPEC</t>
  </si>
  <si>
    <t>091</t>
  </si>
  <si>
    <t xml:space="preserve"> SAN ANDRES HUAYAPAM</t>
  </si>
  <si>
    <t>092</t>
  </si>
  <si>
    <t xml:space="preserve"> SAN ANDRES IXTLAHUACA</t>
  </si>
  <si>
    <t>093</t>
  </si>
  <si>
    <t xml:space="preserve"> SAN ANDRES LAGUNAS</t>
  </si>
  <si>
    <t>094</t>
  </si>
  <si>
    <t xml:space="preserve"> SAN ANDRES NUXIÑO</t>
  </si>
  <si>
    <t>095</t>
  </si>
  <si>
    <t xml:space="preserve"> SAN ANDRES PAXTLAN</t>
  </si>
  <si>
    <t>096</t>
  </si>
  <si>
    <t xml:space="preserve"> SAN ANDRES SINAXTLA</t>
  </si>
  <si>
    <t>097</t>
  </si>
  <si>
    <t xml:space="preserve"> SAN ANDRES SOLAGA</t>
  </si>
  <si>
    <t>098</t>
  </si>
  <si>
    <t xml:space="preserve"> SAN ANDRES TEOTILALPAM</t>
  </si>
  <si>
    <t>099</t>
  </si>
  <si>
    <t xml:space="preserve"> SAN ANDRES TEPETLAPA</t>
  </si>
  <si>
    <t>100</t>
  </si>
  <si>
    <t xml:space="preserve"> SAN ANDRES YAA</t>
  </si>
  <si>
    <t>101</t>
  </si>
  <si>
    <t xml:space="preserve"> SAN ANDRES ZABACHE</t>
  </si>
  <si>
    <t>102</t>
  </si>
  <si>
    <t xml:space="preserve"> SAN ANDRES ZAUTLA</t>
  </si>
  <si>
    <t>103</t>
  </si>
  <si>
    <t xml:space="preserve"> SAN ANTONINO CASTILLO VELASCO</t>
  </si>
  <si>
    <t>104</t>
  </si>
  <si>
    <t xml:space="preserve"> SAN ANTONINO EL ALTO</t>
  </si>
  <si>
    <t>105</t>
  </si>
  <si>
    <t xml:space="preserve"> SAN ANTONINO MONTE VERDE</t>
  </si>
  <si>
    <t>106</t>
  </si>
  <si>
    <t xml:space="preserve"> SAN ANTONIO ACUTLA</t>
  </si>
  <si>
    <t>107</t>
  </si>
  <si>
    <t xml:space="preserve"> SAN ANTONIO DE LA CAL</t>
  </si>
  <si>
    <t>108</t>
  </si>
  <si>
    <t xml:space="preserve"> SAN ANTONIO HUITEPEC</t>
  </si>
  <si>
    <t>109</t>
  </si>
  <si>
    <t xml:space="preserve"> SAN ANTONIO NANAHUATIPAM</t>
  </si>
  <si>
    <t>110</t>
  </si>
  <si>
    <t xml:space="preserve"> SAN ANTONIO SINICAHUA</t>
  </si>
  <si>
    <t>111</t>
  </si>
  <si>
    <t xml:space="preserve"> SAN ANTONIO TEPETLAPA</t>
  </si>
  <si>
    <t>112</t>
  </si>
  <si>
    <t xml:space="preserve"> SAN BALTAZAR CHICHICAPAM</t>
  </si>
  <si>
    <t>113</t>
  </si>
  <si>
    <t xml:space="preserve"> SAN BALTAZAR LOXICHA</t>
  </si>
  <si>
    <t>114</t>
  </si>
  <si>
    <t xml:space="preserve"> SAN BALTAZAR YATZACHI EL BAJO</t>
  </si>
  <si>
    <t>115</t>
  </si>
  <si>
    <t xml:space="preserve"> SAN BARTOLO COYOTEPEC</t>
  </si>
  <si>
    <t>116</t>
  </si>
  <si>
    <t xml:space="preserve"> SAN BARTOLOME AYAUTLA</t>
  </si>
  <si>
    <t>117</t>
  </si>
  <si>
    <t xml:space="preserve"> SAN BARTOLOME LOXICHA</t>
  </si>
  <si>
    <t>118</t>
  </si>
  <si>
    <t xml:space="preserve"> SAN BARTOLOME QUIALANA</t>
  </si>
  <si>
    <t>119</t>
  </si>
  <si>
    <t xml:space="preserve"> SAN BARTOLOME YUCUAÑE</t>
  </si>
  <si>
    <t>120</t>
  </si>
  <si>
    <t xml:space="preserve"> SAN BARTOLOME ZOOGOCHO</t>
  </si>
  <si>
    <t>121</t>
  </si>
  <si>
    <t xml:space="preserve"> SAN BARTOLO SOYALTEPEC</t>
  </si>
  <si>
    <t>122</t>
  </si>
  <si>
    <t xml:space="preserve"> SAN BARTOLO YAUTEPEC</t>
  </si>
  <si>
    <t>123</t>
  </si>
  <si>
    <t xml:space="preserve"> SAN BERNARDO MIXTEPEC</t>
  </si>
  <si>
    <t>124</t>
  </si>
  <si>
    <t xml:space="preserve"> SAN BLAS ATEMPA</t>
  </si>
  <si>
    <t>125</t>
  </si>
  <si>
    <t xml:space="preserve"> SAN CARLOS YAUTEPEC</t>
  </si>
  <si>
    <t>126</t>
  </si>
  <si>
    <t xml:space="preserve"> SAN CRISTOBAL AMATLAN</t>
  </si>
  <si>
    <t>127</t>
  </si>
  <si>
    <t xml:space="preserve"> SAN CRISTOBAL AMOLTEPEC</t>
  </si>
  <si>
    <t>128</t>
  </si>
  <si>
    <t xml:space="preserve"> SAN CRISTOBAL LACHIRIOAG</t>
  </si>
  <si>
    <t>129</t>
  </si>
  <si>
    <t xml:space="preserve"> SAN CRISTOBAL SUCHIXTLAHUACA</t>
  </si>
  <si>
    <t>130</t>
  </si>
  <si>
    <t xml:space="preserve"> SAN DIONISIO DEL MAR</t>
  </si>
  <si>
    <t>131</t>
  </si>
  <si>
    <t xml:space="preserve"> SAN DIONISIO OCOTEPEC</t>
  </si>
  <si>
    <t>132</t>
  </si>
  <si>
    <t xml:space="preserve"> SAN DIONISIO OCOTLAN</t>
  </si>
  <si>
    <t>133</t>
  </si>
  <si>
    <t xml:space="preserve"> SAN ESTEBAN ATATLAHUCA</t>
  </si>
  <si>
    <t>134</t>
  </si>
  <si>
    <t xml:space="preserve"> SAN FELIPE JALAPA DE DIAZ</t>
  </si>
  <si>
    <t>135</t>
  </si>
  <si>
    <t xml:space="preserve"> SAN FELIPE TEJALAPAM</t>
  </si>
  <si>
    <t>136</t>
  </si>
  <si>
    <t xml:space="preserve"> SAN FELIPE USILA</t>
  </si>
  <si>
    <t>137</t>
  </si>
  <si>
    <t xml:space="preserve"> SAN FRANCISCO CAHUACUA</t>
  </si>
  <si>
    <t>138</t>
  </si>
  <si>
    <t xml:space="preserve"> SAN FRANCISCO CAJONOS</t>
  </si>
  <si>
    <t>139</t>
  </si>
  <si>
    <t xml:space="preserve"> SAN FRANCISCO CHAPULAPA</t>
  </si>
  <si>
    <t>140</t>
  </si>
  <si>
    <t xml:space="preserve"> SAN FRANCISCO CHINDUA</t>
  </si>
  <si>
    <t>141</t>
  </si>
  <si>
    <t xml:space="preserve"> SAN FRANCISCO DEL MAR</t>
  </si>
  <si>
    <t>142</t>
  </si>
  <si>
    <t xml:space="preserve"> SAN FRANCISCO HUEHUETLAN</t>
  </si>
  <si>
    <t>143</t>
  </si>
  <si>
    <t xml:space="preserve"> SAN FRANCISCO IXHUATAN</t>
  </si>
  <si>
    <t>144</t>
  </si>
  <si>
    <t xml:space="preserve"> SAN FRANCISCO JALTEPETONGO</t>
  </si>
  <si>
    <t>145</t>
  </si>
  <si>
    <t xml:space="preserve"> SAN FRANCISCO LACHIGOLO</t>
  </si>
  <si>
    <t>146</t>
  </si>
  <si>
    <t xml:space="preserve"> SAN FRANCISCO LOGUECHE</t>
  </si>
  <si>
    <t>147</t>
  </si>
  <si>
    <t xml:space="preserve"> SAN FRANCISCO NUXAÑO</t>
  </si>
  <si>
    <t>148</t>
  </si>
  <si>
    <t xml:space="preserve"> SAN FRANCISCO OZOLOTEPEC</t>
  </si>
  <si>
    <t>149</t>
  </si>
  <si>
    <t xml:space="preserve"> SAN FRANCISCO SOLA</t>
  </si>
  <si>
    <t>150</t>
  </si>
  <si>
    <t xml:space="preserve"> SAN FRANCISCO TELIXTLAHUACA</t>
  </si>
  <si>
    <t>151</t>
  </si>
  <si>
    <t xml:space="preserve"> SAN FRANCISCO TEOPAN</t>
  </si>
  <si>
    <t>152</t>
  </si>
  <si>
    <t xml:space="preserve"> SAN FRANCISCO TLAPANCINGO</t>
  </si>
  <si>
    <t>153</t>
  </si>
  <si>
    <t xml:space="preserve"> SAN GABRIEL MIXTEPEC</t>
  </si>
  <si>
    <t>154</t>
  </si>
  <si>
    <t xml:space="preserve"> SAN ILDEFONSO AMATLAN</t>
  </si>
  <si>
    <t>155</t>
  </si>
  <si>
    <t xml:space="preserve"> SAN ILDEFONSO SOLA</t>
  </si>
  <si>
    <t>156</t>
  </si>
  <si>
    <t xml:space="preserve"> SAN ILDEFONSO VILLA ALTA</t>
  </si>
  <si>
    <t>157</t>
  </si>
  <si>
    <t xml:space="preserve"> SAN JACINTO AMILPAS</t>
  </si>
  <si>
    <t>158</t>
  </si>
  <si>
    <t xml:space="preserve"> SAN JACINTO TLACOTEPEC</t>
  </si>
  <si>
    <t>159</t>
  </si>
  <si>
    <t xml:space="preserve"> SAN JERONIMO COATLAN</t>
  </si>
  <si>
    <t>160</t>
  </si>
  <si>
    <t xml:space="preserve"> SAN JERONIMO SILACAYOAPILLA</t>
  </si>
  <si>
    <t>161</t>
  </si>
  <si>
    <t xml:space="preserve"> SAN JERONIMO SOSOLA</t>
  </si>
  <si>
    <t>162</t>
  </si>
  <si>
    <t xml:space="preserve"> SAN JERONIMO TAVICHE</t>
  </si>
  <si>
    <t>163</t>
  </si>
  <si>
    <t xml:space="preserve"> SAN JERONIMO TECOATL</t>
  </si>
  <si>
    <t>164</t>
  </si>
  <si>
    <t xml:space="preserve"> SAN JORGE NUCHITA</t>
  </si>
  <si>
    <t>165</t>
  </si>
  <si>
    <t xml:space="preserve"> SAN JOSE AYUQUILA</t>
  </si>
  <si>
    <t>166</t>
  </si>
  <si>
    <t xml:space="preserve"> SAN JOSE CHILTEPEC</t>
  </si>
  <si>
    <t>167</t>
  </si>
  <si>
    <t xml:space="preserve"> SAN JOSE DEL PEÑASCO</t>
  </si>
  <si>
    <t>168</t>
  </si>
  <si>
    <t xml:space="preserve"> SAN JOSE ESTANCIA GRANDE</t>
  </si>
  <si>
    <t>169</t>
  </si>
  <si>
    <t xml:space="preserve"> SAN JOSE INDEPENDENCIA</t>
  </si>
  <si>
    <t>170</t>
  </si>
  <si>
    <t xml:space="preserve"> SAN JOSE LACHIGUIRI</t>
  </si>
  <si>
    <t>171</t>
  </si>
  <si>
    <t xml:space="preserve"> SAN JOSE TENANGO</t>
  </si>
  <si>
    <t>172</t>
  </si>
  <si>
    <t xml:space="preserve"> SAN JUAN ACHIUTLA</t>
  </si>
  <si>
    <t>173</t>
  </si>
  <si>
    <t xml:space="preserve"> SAN JUAN ATEPEC</t>
  </si>
  <si>
    <t>174</t>
  </si>
  <si>
    <t xml:space="preserve"> ANIMAS TRUJANO</t>
  </si>
  <si>
    <t>175</t>
  </si>
  <si>
    <t xml:space="preserve"> SAN JUAN BAUTISTA ATATLAHUCA</t>
  </si>
  <si>
    <t>176</t>
  </si>
  <si>
    <t xml:space="preserve"> SAN JUAN BAUTISTA COIXTLAHUACA</t>
  </si>
  <si>
    <t>177</t>
  </si>
  <si>
    <t xml:space="preserve"> SAN JUAN BAUTISTA CUICATLAN</t>
  </si>
  <si>
    <t>178</t>
  </si>
  <si>
    <t xml:space="preserve"> SAN JUAN BAUTISTA GUELACHE</t>
  </si>
  <si>
    <t>179</t>
  </si>
  <si>
    <t xml:space="preserve"> SAN JUAN BAUTISTA JAYACATLAN</t>
  </si>
  <si>
    <t>180</t>
  </si>
  <si>
    <t xml:space="preserve"> SAN JUAN BAUTISTA LO DE SOTO</t>
  </si>
  <si>
    <t>181</t>
  </si>
  <si>
    <t xml:space="preserve"> SAN JUAN BAUTISTA SUCHITEPEC</t>
  </si>
  <si>
    <t>182</t>
  </si>
  <si>
    <t xml:space="preserve"> SAN JUAN BAUTISTA TLACOATZINTEPEC</t>
  </si>
  <si>
    <t>183</t>
  </si>
  <si>
    <t xml:space="preserve"> SAN JUAN BAUTISTA TLACHICHILCO</t>
  </si>
  <si>
    <t>184</t>
  </si>
  <si>
    <t xml:space="preserve"> SAN JUAN BAUTISTA TUXTEPEC</t>
  </si>
  <si>
    <t>185</t>
  </si>
  <si>
    <t xml:space="preserve"> SAN JUAN CACAHUATEPEC</t>
  </si>
  <si>
    <t>186</t>
  </si>
  <si>
    <t xml:space="preserve"> SAN JUAN CIENEGUILLA</t>
  </si>
  <si>
    <t>187</t>
  </si>
  <si>
    <t xml:space="preserve"> SAN JUAN COATZOSPAM</t>
  </si>
  <si>
    <t>188</t>
  </si>
  <si>
    <t xml:space="preserve"> SAN JUAN COLORADO</t>
  </si>
  <si>
    <t>189</t>
  </si>
  <si>
    <t xml:space="preserve"> SAN JUAN COMALTEPEC</t>
  </si>
  <si>
    <t>190</t>
  </si>
  <si>
    <t xml:space="preserve"> SAN JUAN COTZOCON</t>
  </si>
  <si>
    <t>191</t>
  </si>
  <si>
    <t xml:space="preserve"> SAN JUAN CHICOMEZUCHIL</t>
  </si>
  <si>
    <t>192</t>
  </si>
  <si>
    <t xml:space="preserve"> SAN JUAN CHILATECA</t>
  </si>
  <si>
    <t>193</t>
  </si>
  <si>
    <t xml:space="preserve"> SAN JUAN DEL ESTADO</t>
  </si>
  <si>
    <t>194</t>
  </si>
  <si>
    <t xml:space="preserve"> SAN JUAN DEL RIO</t>
  </si>
  <si>
    <t>195</t>
  </si>
  <si>
    <t xml:space="preserve"> SAN JUAN DIUXI</t>
  </si>
  <si>
    <t>196</t>
  </si>
  <si>
    <t xml:space="preserve"> SAN JUAN EVANGELISTA ANALCO</t>
  </si>
  <si>
    <t>197</t>
  </si>
  <si>
    <t xml:space="preserve"> SAN JUAN GUELAVIA</t>
  </si>
  <si>
    <t>198</t>
  </si>
  <si>
    <t xml:space="preserve"> SAN JUAN GUICHICOVI</t>
  </si>
  <si>
    <t>199</t>
  </si>
  <si>
    <t xml:space="preserve"> SAN JUAN IHUALTEPEC</t>
  </si>
  <si>
    <t>200</t>
  </si>
  <si>
    <t xml:space="preserve"> SAN JUAN JUQUILA MIXES</t>
  </si>
  <si>
    <t>201</t>
  </si>
  <si>
    <t xml:space="preserve"> SAN JUAN JUQUILA VIJANOS</t>
  </si>
  <si>
    <t>202</t>
  </si>
  <si>
    <t xml:space="preserve"> SAN JUAN LACHAO</t>
  </si>
  <si>
    <t>203</t>
  </si>
  <si>
    <t xml:space="preserve"> SAN JUAN LACHIGALLA</t>
  </si>
  <si>
    <t>204</t>
  </si>
  <si>
    <t xml:space="preserve"> SAN JUAN LAJARCIA</t>
  </si>
  <si>
    <t>205</t>
  </si>
  <si>
    <t xml:space="preserve"> SAN JUAN LALANA</t>
  </si>
  <si>
    <t>206</t>
  </si>
  <si>
    <t xml:space="preserve"> SAN JUAN DE LOS CUES</t>
  </si>
  <si>
    <t>207</t>
  </si>
  <si>
    <t xml:space="preserve"> SAN JUAN MAZATLAN</t>
  </si>
  <si>
    <t>208</t>
  </si>
  <si>
    <t xml:space="preserve"> SAN JUAN MIXTEPEC - DTO. 08 -</t>
  </si>
  <si>
    <t>209</t>
  </si>
  <si>
    <t xml:space="preserve"> SAN JUAN MIXTEPEC - DTO. 26 -</t>
  </si>
  <si>
    <t>210</t>
  </si>
  <si>
    <t xml:space="preserve"> SAN JUAN ÑUMI</t>
  </si>
  <si>
    <t>211</t>
  </si>
  <si>
    <t xml:space="preserve"> SAN JUAN OZOLOTEPEC</t>
  </si>
  <si>
    <t>212</t>
  </si>
  <si>
    <t xml:space="preserve"> SAN JUAN PETLAPA</t>
  </si>
  <si>
    <t>213</t>
  </si>
  <si>
    <t xml:space="preserve"> SAN JUAN QUIAHIJE</t>
  </si>
  <si>
    <t>214</t>
  </si>
  <si>
    <t xml:space="preserve"> SAN JUAN QUIOTEPEC</t>
  </si>
  <si>
    <t>215</t>
  </si>
  <si>
    <t xml:space="preserve"> SAN JUAN SAYULTEPEC</t>
  </si>
  <si>
    <t>216</t>
  </si>
  <si>
    <t xml:space="preserve"> SAN JUAN TABAA</t>
  </si>
  <si>
    <t>217</t>
  </si>
  <si>
    <t xml:space="preserve"> SAN JUAN TAMAZOLA</t>
  </si>
  <si>
    <t>218</t>
  </si>
  <si>
    <t xml:space="preserve"> SAN JUAN TEITA</t>
  </si>
  <si>
    <t>219</t>
  </si>
  <si>
    <t xml:space="preserve"> SAN JUAN TEITIPAC</t>
  </si>
  <si>
    <t>220</t>
  </si>
  <si>
    <t xml:space="preserve"> SAN JUAN TEPEUXILA</t>
  </si>
  <si>
    <t>221</t>
  </si>
  <si>
    <t xml:space="preserve"> SAN JUAN TEPOSCOLULA</t>
  </si>
  <si>
    <t>222</t>
  </si>
  <si>
    <t xml:space="preserve"> SAN JUAN YAEE</t>
  </si>
  <si>
    <t>223</t>
  </si>
  <si>
    <t xml:space="preserve"> SAN JUAN YATZONA</t>
  </si>
  <si>
    <t>224</t>
  </si>
  <si>
    <t xml:space="preserve"> SAN JUAN YUCUITA</t>
  </si>
  <si>
    <t>225</t>
  </si>
  <si>
    <t xml:space="preserve"> SAN LORENZO</t>
  </si>
  <si>
    <t>226</t>
  </si>
  <si>
    <t xml:space="preserve"> SAN LORENZO ALBARRADAS</t>
  </si>
  <si>
    <t>227</t>
  </si>
  <si>
    <t xml:space="preserve"> SAN LORENZO CACAOTEPEC</t>
  </si>
  <si>
    <t>228</t>
  </si>
  <si>
    <t xml:space="preserve"> SAN LORENZO CUAUNECUILTITLA</t>
  </si>
  <si>
    <t>229</t>
  </si>
  <si>
    <t xml:space="preserve"> SAN LORENZO TEXMELUCAN</t>
  </si>
  <si>
    <t>230</t>
  </si>
  <si>
    <t xml:space="preserve"> SAN LORENZO VICTORIA</t>
  </si>
  <si>
    <t>231</t>
  </si>
  <si>
    <t xml:space="preserve"> SAN LUCAS CAMOTLAN</t>
  </si>
  <si>
    <t>232</t>
  </si>
  <si>
    <t xml:space="preserve"> SAN LUCAS OJITLAN</t>
  </si>
  <si>
    <t>233</t>
  </si>
  <si>
    <t xml:space="preserve"> SAN LUCAS QUIAVINI</t>
  </si>
  <si>
    <t>234</t>
  </si>
  <si>
    <t xml:space="preserve"> SAN LUCAS ZOQUIAPAM</t>
  </si>
  <si>
    <t>235</t>
  </si>
  <si>
    <t xml:space="preserve"> SAN LUIS AMATLAN</t>
  </si>
  <si>
    <t>236</t>
  </si>
  <si>
    <t xml:space="preserve"> SAN MARCIAL OZOLOTEPEC</t>
  </si>
  <si>
    <t>237</t>
  </si>
  <si>
    <t xml:space="preserve"> SAN MARCOS ARTEAGA</t>
  </si>
  <si>
    <t>238</t>
  </si>
  <si>
    <t xml:space="preserve"> SAN MARTIN DE LOS CANSECOS</t>
  </si>
  <si>
    <t>239</t>
  </si>
  <si>
    <t xml:space="preserve"> SAN MARTIN HUAMELULPAM</t>
  </si>
  <si>
    <t>240</t>
  </si>
  <si>
    <t xml:space="preserve"> SAN MARTIN ITUNYOSO</t>
  </si>
  <si>
    <t>241</t>
  </si>
  <si>
    <t xml:space="preserve"> SAN MARTIN LACHILA</t>
  </si>
  <si>
    <t>242</t>
  </si>
  <si>
    <t xml:space="preserve"> SAN MARTIN PERAS</t>
  </si>
  <si>
    <t>243</t>
  </si>
  <si>
    <t xml:space="preserve"> SAN MARTIN TILCAJETE</t>
  </si>
  <si>
    <t>244</t>
  </si>
  <si>
    <t xml:space="preserve"> SAN MARTIN TOXPALAN</t>
  </si>
  <si>
    <t>245</t>
  </si>
  <si>
    <t xml:space="preserve"> SAN MARTIN ZACATEPEC</t>
  </si>
  <si>
    <t>246</t>
  </si>
  <si>
    <t xml:space="preserve"> SAN MATEO CAJONOS</t>
  </si>
  <si>
    <t>247</t>
  </si>
  <si>
    <t xml:space="preserve"> CAPULALPAM DE MENDEZ</t>
  </si>
  <si>
    <t>248</t>
  </si>
  <si>
    <t xml:space="preserve"> SAN MATEO DEL MAR</t>
  </si>
  <si>
    <t>249</t>
  </si>
  <si>
    <t xml:space="preserve"> SAN MATEO YOLOXOCHITLAN</t>
  </si>
  <si>
    <t>250</t>
  </si>
  <si>
    <t xml:space="preserve"> SAN MATEO ETLATONGO</t>
  </si>
  <si>
    <t>251</t>
  </si>
  <si>
    <t xml:space="preserve"> SAN MATEO NEJAPAM</t>
  </si>
  <si>
    <t>252</t>
  </si>
  <si>
    <t xml:space="preserve"> SAN MATEO PEÑASCO</t>
  </si>
  <si>
    <t>253</t>
  </si>
  <si>
    <t xml:space="preserve"> SAN MATEO PIÑAS</t>
  </si>
  <si>
    <t>254</t>
  </si>
  <si>
    <t xml:space="preserve"> SAN MATEO RIO HONDO</t>
  </si>
  <si>
    <t>255</t>
  </si>
  <si>
    <t xml:space="preserve"> SAN MATEO SINDIHUI</t>
  </si>
  <si>
    <t>256</t>
  </si>
  <si>
    <t xml:space="preserve"> SAN MATEO TLAPILTEPEC</t>
  </si>
  <si>
    <t>257</t>
  </si>
  <si>
    <t xml:space="preserve"> SAN MELCHOR BETAZA</t>
  </si>
  <si>
    <t>258</t>
  </si>
  <si>
    <t xml:space="preserve"> SAN MIGUEL ACHIUTLA</t>
  </si>
  <si>
    <t>259</t>
  </si>
  <si>
    <t xml:space="preserve"> SAN MIGUEL AHUEHUETITLAN</t>
  </si>
  <si>
    <t>260</t>
  </si>
  <si>
    <t xml:space="preserve"> SAN MIGUEL ALOAPAM</t>
  </si>
  <si>
    <t>261</t>
  </si>
  <si>
    <t xml:space="preserve"> SAN MIGUEL AMATITLAN</t>
  </si>
  <si>
    <t>262</t>
  </si>
  <si>
    <t xml:space="preserve"> SAN MIGUEL AMATLAN</t>
  </si>
  <si>
    <t>263</t>
  </si>
  <si>
    <t xml:space="preserve"> SAN MIGUEL COATLAN</t>
  </si>
  <si>
    <t>264</t>
  </si>
  <si>
    <t xml:space="preserve"> SAN MIGUEL CHICAHUA</t>
  </si>
  <si>
    <t>265</t>
  </si>
  <si>
    <t xml:space="preserve"> SAN MIGUEL CHIMALAPA</t>
  </si>
  <si>
    <t>266</t>
  </si>
  <si>
    <t xml:space="preserve"> SAN MIGUEL DEL PUERTO</t>
  </si>
  <si>
    <t>267</t>
  </si>
  <si>
    <t xml:space="preserve"> SAN MIGUEL DEL RIO</t>
  </si>
  <si>
    <t>268</t>
  </si>
  <si>
    <t xml:space="preserve"> SAN MIGUEL EJUTLA</t>
  </si>
  <si>
    <t>269</t>
  </si>
  <si>
    <t xml:space="preserve"> SAN MIGUEL EL GRANDE</t>
  </si>
  <si>
    <t>270</t>
  </si>
  <si>
    <t xml:space="preserve"> SAN MIGUEL HUAUTLA</t>
  </si>
  <si>
    <t>271</t>
  </si>
  <si>
    <t xml:space="preserve"> SAN MIGUEL MIXTEPEC</t>
  </si>
  <si>
    <t>272</t>
  </si>
  <si>
    <t xml:space="preserve"> SAN MIGUEL PANIXTLAHUACA</t>
  </si>
  <si>
    <t>273</t>
  </si>
  <si>
    <t xml:space="preserve"> SAN MIGUEL PERAS</t>
  </si>
  <si>
    <t>274</t>
  </si>
  <si>
    <t xml:space="preserve"> SAN MIGUEL PIEDRAS</t>
  </si>
  <si>
    <t>275</t>
  </si>
  <si>
    <t xml:space="preserve"> SAN MIGUEL QUETZALTEPEC</t>
  </si>
  <si>
    <t>276</t>
  </si>
  <si>
    <t xml:space="preserve"> SAN MIGUEL SANTA FLOR</t>
  </si>
  <si>
    <t>277</t>
  </si>
  <si>
    <t xml:space="preserve"> VILLA SOLA DE VEGA</t>
  </si>
  <si>
    <t>278</t>
  </si>
  <si>
    <t xml:space="preserve"> SAN MIGUEL SOYALTEPEC</t>
  </si>
  <si>
    <t>279</t>
  </si>
  <si>
    <t xml:space="preserve"> SAN MIGUEL SUCHIXTEPEC</t>
  </si>
  <si>
    <t>280</t>
  </si>
  <si>
    <t xml:space="preserve"> VILLA TALEA DE CASTRO</t>
  </si>
  <si>
    <t>281</t>
  </si>
  <si>
    <t xml:space="preserve"> SAN MIGUEL TECOMATLAN</t>
  </si>
  <si>
    <t>282</t>
  </si>
  <si>
    <t xml:space="preserve"> SAN MIGUEL TENANGO</t>
  </si>
  <si>
    <t>283</t>
  </si>
  <si>
    <t xml:space="preserve"> SAN MIGUEL TEQUIXTEPEC</t>
  </si>
  <si>
    <t>284</t>
  </si>
  <si>
    <t xml:space="preserve"> SAN MIGUEL TILQUIAPAM</t>
  </si>
  <si>
    <t>285</t>
  </si>
  <si>
    <t xml:space="preserve"> SAN MIGUEL TLACAMAMA</t>
  </si>
  <si>
    <t>286</t>
  </si>
  <si>
    <t xml:space="preserve"> SAN MIGUEL TLACOTEPEC</t>
  </si>
  <si>
    <t>287</t>
  </si>
  <si>
    <t xml:space="preserve"> SAN MIGUEL TULANCINGO</t>
  </si>
  <si>
    <t>288</t>
  </si>
  <si>
    <t xml:space="preserve"> SAN MIGUEL YOTAO</t>
  </si>
  <si>
    <t>289</t>
  </si>
  <si>
    <t xml:space="preserve"> SAN NICOLAS</t>
  </si>
  <si>
    <t>290</t>
  </si>
  <si>
    <t xml:space="preserve"> SAN NICOLAS HIDALGO</t>
  </si>
  <si>
    <t>291</t>
  </si>
  <si>
    <t xml:space="preserve"> SAN PABLO COATLAN</t>
  </si>
  <si>
    <t>292</t>
  </si>
  <si>
    <t xml:space="preserve"> SAN PABLO CUATRO VENADOS</t>
  </si>
  <si>
    <t>293</t>
  </si>
  <si>
    <t xml:space="preserve"> SAN PABLO ETLA</t>
  </si>
  <si>
    <t>294</t>
  </si>
  <si>
    <t xml:space="preserve"> SAN PABLO HUITZO</t>
  </si>
  <si>
    <t>295</t>
  </si>
  <si>
    <t xml:space="preserve"> SAN PABLO HUIXTEPEC</t>
  </si>
  <si>
    <t>296</t>
  </si>
  <si>
    <t xml:space="preserve"> SAN PABLO MACUILTIANGUIS</t>
  </si>
  <si>
    <t>297</t>
  </si>
  <si>
    <t xml:space="preserve"> SAN PABLO TIJALTEPEC</t>
  </si>
  <si>
    <t>298</t>
  </si>
  <si>
    <t xml:space="preserve"> SAN PABLO VILLA DE MITLA</t>
  </si>
  <si>
    <t>299</t>
  </si>
  <si>
    <t xml:space="preserve"> SAN PABLO YAGANIZA</t>
  </si>
  <si>
    <t>300</t>
  </si>
  <si>
    <t xml:space="preserve"> SAN PEDRO AMUZGOS</t>
  </si>
  <si>
    <t>301</t>
  </si>
  <si>
    <t xml:space="preserve"> SAN PEDRO APOSTOL</t>
  </si>
  <si>
    <t>302</t>
  </si>
  <si>
    <t xml:space="preserve"> SAN PEDRO ATOYAC</t>
  </si>
  <si>
    <t>303</t>
  </si>
  <si>
    <t xml:space="preserve"> SAN PEDRO CAJONOS</t>
  </si>
  <si>
    <t>304</t>
  </si>
  <si>
    <t xml:space="preserve"> SAN PEDRO COXCALTEPEC CANTAROS</t>
  </si>
  <si>
    <t>305</t>
  </si>
  <si>
    <t xml:space="preserve"> SAN PEDRO COMITANCILLO</t>
  </si>
  <si>
    <t>306</t>
  </si>
  <si>
    <t xml:space="preserve"> SAN PEDRO EL ALTO</t>
  </si>
  <si>
    <t>307</t>
  </si>
  <si>
    <t xml:space="preserve"> SAN PEDRO HUAMELULA</t>
  </si>
  <si>
    <t>308</t>
  </si>
  <si>
    <t xml:space="preserve"> SAN PEDRO HUILOTEPEC</t>
  </si>
  <si>
    <t>309</t>
  </si>
  <si>
    <t xml:space="preserve"> SAN PEDRO IXCATLAN</t>
  </si>
  <si>
    <t>310</t>
  </si>
  <si>
    <t xml:space="preserve"> SAN PEDRO IXTLAHUACA</t>
  </si>
  <si>
    <t>311</t>
  </si>
  <si>
    <t xml:space="preserve"> SAN PEDRO JALTEPETONGO</t>
  </si>
  <si>
    <t>312</t>
  </si>
  <si>
    <t xml:space="preserve"> SAN PEDRO JICAYAN</t>
  </si>
  <si>
    <t>313</t>
  </si>
  <si>
    <t xml:space="preserve"> SAN PEDRO JOCOTIPAC</t>
  </si>
  <si>
    <t>314</t>
  </si>
  <si>
    <t xml:space="preserve"> SAN PEDRO JUCHATENGO</t>
  </si>
  <si>
    <t>315</t>
  </si>
  <si>
    <t xml:space="preserve"> SAN PEDRO MARTIR</t>
  </si>
  <si>
    <t>316</t>
  </si>
  <si>
    <t xml:space="preserve"> SAN PEDRO MARTIR QUIECHAPA</t>
  </si>
  <si>
    <t>317</t>
  </si>
  <si>
    <t xml:space="preserve"> SAN PEDRO MARTIR YUCUXACO</t>
  </si>
  <si>
    <t>318</t>
  </si>
  <si>
    <t xml:space="preserve"> SAN PEDRO MIXTEPEC - DTO. 22 -</t>
  </si>
  <si>
    <t>319</t>
  </si>
  <si>
    <t xml:space="preserve"> SAN PEDRO MIXTEPEC - DTO. 26 -</t>
  </si>
  <si>
    <t>320</t>
  </si>
  <si>
    <t xml:space="preserve"> SAN PEDRO MOLINOS</t>
  </si>
  <si>
    <t>321</t>
  </si>
  <si>
    <t xml:space="preserve"> SAN PEDRO NOPALA</t>
  </si>
  <si>
    <t>322</t>
  </si>
  <si>
    <t xml:space="preserve"> SAN PEDRO OCOPETATILLO</t>
  </si>
  <si>
    <t>323</t>
  </si>
  <si>
    <t xml:space="preserve"> SAN PEDRO OCOTEPEC</t>
  </si>
  <si>
    <t>324</t>
  </si>
  <si>
    <t xml:space="preserve"> SAN PEDRO POCHUTLA</t>
  </si>
  <si>
    <t>325</t>
  </si>
  <si>
    <t xml:space="preserve"> SAN PEDRO QUIATONI</t>
  </si>
  <si>
    <t>326</t>
  </si>
  <si>
    <t xml:space="preserve"> SAN PEDRO SOCHIAPAM</t>
  </si>
  <si>
    <t>327</t>
  </si>
  <si>
    <t xml:space="preserve"> SAN PEDRO TAPANATEPEC</t>
  </si>
  <si>
    <t>328</t>
  </si>
  <si>
    <t xml:space="preserve"> SAN PEDRO TAVICHE</t>
  </si>
  <si>
    <t>329</t>
  </si>
  <si>
    <t xml:space="preserve"> SAN PEDRO TEOZACOALCO</t>
  </si>
  <si>
    <t>330</t>
  </si>
  <si>
    <t xml:space="preserve"> SAN PEDRO TEUTILA</t>
  </si>
  <si>
    <t>331</t>
  </si>
  <si>
    <t xml:space="preserve"> SAN PEDRO TIDAA</t>
  </si>
  <si>
    <t>332</t>
  </si>
  <si>
    <t xml:space="preserve"> SAN PEDRO TOPILTEPEC</t>
  </si>
  <si>
    <t>333</t>
  </si>
  <si>
    <t xml:space="preserve"> SAN PEDRO TOTOLAPAM</t>
  </si>
  <si>
    <t>334</t>
  </si>
  <si>
    <t xml:space="preserve"> VILLA DE TUTUTEPEC DE MELCHOR OCAMPO</t>
  </si>
  <si>
    <t>335</t>
  </si>
  <si>
    <t xml:space="preserve"> SAN PEDRO YANERI</t>
  </si>
  <si>
    <t>336</t>
  </si>
  <si>
    <t xml:space="preserve"> SAN PEDRO YOLOX</t>
  </si>
  <si>
    <t>337</t>
  </si>
  <si>
    <t xml:space="preserve"> SAN PEDRO Y SAN PABLO AYUTLA</t>
  </si>
  <si>
    <t>338</t>
  </si>
  <si>
    <t xml:space="preserve"> VILLA DE ETLA</t>
  </si>
  <si>
    <t>339</t>
  </si>
  <si>
    <t xml:space="preserve"> SAN PEDRO Y SAN PABLO TEPOSCOLULA</t>
  </si>
  <si>
    <t>340</t>
  </si>
  <si>
    <t xml:space="preserve"> SAN PEDRO Y SAN PABLO TEQUIXTEPEC</t>
  </si>
  <si>
    <t>341</t>
  </si>
  <si>
    <t xml:space="preserve"> SAN PEDRO YUCUNAMA</t>
  </si>
  <si>
    <t>342</t>
  </si>
  <si>
    <t xml:space="preserve"> SAN RAYMUNDO JALPAN</t>
  </si>
  <si>
    <t>343</t>
  </si>
  <si>
    <t xml:space="preserve"> SAN SEBASTIAN ABASOLO</t>
  </si>
  <si>
    <t>344</t>
  </si>
  <si>
    <t xml:space="preserve"> SAN SEBASTIAN COATLAN</t>
  </si>
  <si>
    <t>345</t>
  </si>
  <si>
    <t xml:space="preserve"> SAN SEBASTIAN IXCAPA</t>
  </si>
  <si>
    <t>346</t>
  </si>
  <si>
    <t xml:space="preserve"> SAN SEBASTIAN NICANANDUTA</t>
  </si>
  <si>
    <t>347</t>
  </si>
  <si>
    <t xml:space="preserve"> SAN SEBASTIAN RIO HONDO</t>
  </si>
  <si>
    <t>348</t>
  </si>
  <si>
    <t xml:space="preserve"> SAN SEBASTIAN TECOMAXTLAHUACA</t>
  </si>
  <si>
    <t>349</t>
  </si>
  <si>
    <t xml:space="preserve"> SAN SEBASTIAN TEITIPAC</t>
  </si>
  <si>
    <t>350</t>
  </si>
  <si>
    <t xml:space="preserve"> SAN SEBASTIAN TUTLA</t>
  </si>
  <si>
    <t>351</t>
  </si>
  <si>
    <t xml:space="preserve"> SAN SIMON ALMOLONGAS</t>
  </si>
  <si>
    <t>352</t>
  </si>
  <si>
    <t xml:space="preserve"> SAN SIMON ZAHUATLAN</t>
  </si>
  <si>
    <t>353</t>
  </si>
  <si>
    <t xml:space="preserve"> SANTA ANA</t>
  </si>
  <si>
    <t>354</t>
  </si>
  <si>
    <t xml:space="preserve"> SANTA ANA ATEIXTLAHUACA</t>
  </si>
  <si>
    <t>355</t>
  </si>
  <si>
    <t xml:space="preserve"> SANTA ANA CUAUHTEMOC</t>
  </si>
  <si>
    <t>356</t>
  </si>
  <si>
    <t xml:space="preserve"> SANTA ANA DEL VALLE</t>
  </si>
  <si>
    <t>357</t>
  </si>
  <si>
    <t xml:space="preserve"> SANTA ANA TAVELA</t>
  </si>
  <si>
    <t>358</t>
  </si>
  <si>
    <t xml:space="preserve"> SANTA ANA TLAPACOYAN</t>
  </si>
  <si>
    <t>359</t>
  </si>
  <si>
    <t xml:space="preserve"> SANTA ANA YARENI</t>
  </si>
  <si>
    <t>360</t>
  </si>
  <si>
    <t xml:space="preserve"> SANTA ANA ZEGACHE</t>
  </si>
  <si>
    <t>361</t>
  </si>
  <si>
    <t xml:space="preserve"> SANTA CATALINA QUIERI</t>
  </si>
  <si>
    <t>362</t>
  </si>
  <si>
    <t xml:space="preserve"> SANTA CATARINA CUIXTLA</t>
  </si>
  <si>
    <t>363</t>
  </si>
  <si>
    <t xml:space="preserve"> SANTA CATARINA IXTEPEJI</t>
  </si>
  <si>
    <t>364</t>
  </si>
  <si>
    <t xml:space="preserve"> SANTA CATARINA JUQUILA</t>
  </si>
  <si>
    <t>365</t>
  </si>
  <si>
    <t xml:space="preserve"> SANTA CATARINA LACHATAO</t>
  </si>
  <si>
    <t>366</t>
  </si>
  <si>
    <t xml:space="preserve"> SANTA CATARINA LOXICHA</t>
  </si>
  <si>
    <t>367</t>
  </si>
  <si>
    <t xml:space="preserve"> SANTA CATARINA MECHOACAN</t>
  </si>
  <si>
    <t>368</t>
  </si>
  <si>
    <t xml:space="preserve"> SANTA CATARINA MINAS</t>
  </si>
  <si>
    <t>369</t>
  </si>
  <si>
    <t xml:space="preserve"> SANTA CATARINA QUIANE</t>
  </si>
  <si>
    <t>370</t>
  </si>
  <si>
    <t xml:space="preserve"> SANTA CATARINA TAYATA</t>
  </si>
  <si>
    <t>371</t>
  </si>
  <si>
    <t xml:space="preserve"> SANTA CATARINA TICUA</t>
  </si>
  <si>
    <t>372</t>
  </si>
  <si>
    <t xml:space="preserve"> SANTA CATARINA YOSONOTU</t>
  </si>
  <si>
    <t>373</t>
  </si>
  <si>
    <t xml:space="preserve"> SANTA CATARINA ZAPOQUILA</t>
  </si>
  <si>
    <t>374</t>
  </si>
  <si>
    <t xml:space="preserve"> SANTA CRUZ ACATEPEC</t>
  </si>
  <si>
    <t>375</t>
  </si>
  <si>
    <t xml:space="preserve"> SANTA CRUZ AMILPAS</t>
  </si>
  <si>
    <t>376</t>
  </si>
  <si>
    <t xml:space="preserve"> SANTA CRUZ DE BRAVO</t>
  </si>
  <si>
    <t>377</t>
  </si>
  <si>
    <t xml:space="preserve"> SANTA CRUZ ITUNDUJIA</t>
  </si>
  <si>
    <t>378</t>
  </si>
  <si>
    <t xml:space="preserve"> SANTA CRUZ MIXTEPEC</t>
  </si>
  <si>
    <t>379</t>
  </si>
  <si>
    <t xml:space="preserve"> SANTA CRUZ NUNDACO</t>
  </si>
  <si>
    <t>380</t>
  </si>
  <si>
    <t xml:space="preserve"> SANTA CRUZ PAPALUTLA</t>
  </si>
  <si>
    <t>381</t>
  </si>
  <si>
    <t xml:space="preserve"> SANTA CRUZ TACACHE DE MINA</t>
  </si>
  <si>
    <t>382</t>
  </si>
  <si>
    <t xml:space="preserve"> SANTA CRUZ TACAHUA</t>
  </si>
  <si>
    <t>383</t>
  </si>
  <si>
    <t xml:space="preserve"> SANTA CRUZ TAYATA</t>
  </si>
  <si>
    <t>384</t>
  </si>
  <si>
    <t xml:space="preserve"> SANTA CRUZ XITLA</t>
  </si>
  <si>
    <t>385</t>
  </si>
  <si>
    <t xml:space="preserve"> SANTA CRUZ XOXOCOTLAN</t>
  </si>
  <si>
    <t>386</t>
  </si>
  <si>
    <t xml:space="preserve"> SANTA CRUZ ZENZONTEPEC</t>
  </si>
  <si>
    <t>387</t>
  </si>
  <si>
    <t xml:space="preserve"> SANTA GERTRUDIS</t>
  </si>
  <si>
    <t>388</t>
  </si>
  <si>
    <t xml:space="preserve"> SANTA INES DEL MONTE</t>
  </si>
  <si>
    <t>389</t>
  </si>
  <si>
    <t xml:space="preserve"> SANTA INES YATZECHE</t>
  </si>
  <si>
    <t>390</t>
  </si>
  <si>
    <t xml:space="preserve"> SANTA LUCIA DEL CAMINO</t>
  </si>
  <si>
    <t>391</t>
  </si>
  <si>
    <t xml:space="preserve"> SANTA LUCIA MIAHUATLAN</t>
  </si>
  <si>
    <t>392</t>
  </si>
  <si>
    <t xml:space="preserve"> SANTA LUCIA MONTEVERDE</t>
  </si>
  <si>
    <t>393</t>
  </si>
  <si>
    <t xml:space="preserve"> SANTA LUCIA OCOTLAN</t>
  </si>
  <si>
    <t>394</t>
  </si>
  <si>
    <t xml:space="preserve"> SANTA MARIA ALOTEPEC</t>
  </si>
  <si>
    <t>395</t>
  </si>
  <si>
    <t xml:space="preserve"> SANTA MARIA APAZCO</t>
  </si>
  <si>
    <t>396</t>
  </si>
  <si>
    <t xml:space="preserve"> SANTA MARIA LA ASUNCION</t>
  </si>
  <si>
    <t>397</t>
  </si>
  <si>
    <t xml:space="preserve"> HEROICA CIUDAD DE TLAXIACO</t>
  </si>
  <si>
    <t>398</t>
  </si>
  <si>
    <t xml:space="preserve"> AYOQUEZCO DE ALDAMA</t>
  </si>
  <si>
    <t>399</t>
  </si>
  <si>
    <t xml:space="preserve"> SANTA MARIA ATZOMPA</t>
  </si>
  <si>
    <t>400</t>
  </si>
  <si>
    <t xml:space="preserve"> SANTA MARIA CAMOTLAN</t>
  </si>
  <si>
    <t>401</t>
  </si>
  <si>
    <t xml:space="preserve"> SANTA MARIA COLOTEPEC</t>
  </si>
  <si>
    <t>402</t>
  </si>
  <si>
    <t xml:space="preserve"> SANTA MARIA CORTIJO</t>
  </si>
  <si>
    <t>403</t>
  </si>
  <si>
    <t xml:space="preserve"> SANTA MARIA COYOTEPEC</t>
  </si>
  <si>
    <t>404</t>
  </si>
  <si>
    <t xml:space="preserve"> SANTA MARIA CHACHOAPAM</t>
  </si>
  <si>
    <t>405</t>
  </si>
  <si>
    <t xml:space="preserve"> VILLA DE CHILAPA DE DIAZ</t>
  </si>
  <si>
    <t>406</t>
  </si>
  <si>
    <t xml:space="preserve"> SANTA MARIA CHILCHOTLA</t>
  </si>
  <si>
    <t>407</t>
  </si>
  <si>
    <t xml:space="preserve"> SANTA MARIA CHIMALAPA</t>
  </si>
  <si>
    <t>408</t>
  </si>
  <si>
    <t xml:space="preserve"> SANTA MARIA DEL ROSARIO</t>
  </si>
  <si>
    <t>409</t>
  </si>
  <si>
    <t xml:space="preserve"> SANTA MARIA DEL TULE</t>
  </si>
  <si>
    <t>410</t>
  </si>
  <si>
    <t xml:space="preserve"> SANTA MARIA ECATEPEC</t>
  </si>
  <si>
    <t>411</t>
  </si>
  <si>
    <t xml:space="preserve"> SANTA MARIA GUELACE</t>
  </si>
  <si>
    <t>412</t>
  </si>
  <si>
    <t xml:space="preserve"> SANTA MARIA GUIENAGATI</t>
  </si>
  <si>
    <t>413</t>
  </si>
  <si>
    <t xml:space="preserve"> SANTA MARIA HUATULCO</t>
  </si>
  <si>
    <t>414</t>
  </si>
  <si>
    <t xml:space="preserve"> SANTA MARIA HUAZOLOTITLAN</t>
  </si>
  <si>
    <t>415</t>
  </si>
  <si>
    <t xml:space="preserve"> SANTA MARIA IPALAPA</t>
  </si>
  <si>
    <t>416</t>
  </si>
  <si>
    <t xml:space="preserve"> SANTA MARIA IXCATLAN</t>
  </si>
  <si>
    <t>417</t>
  </si>
  <si>
    <t xml:space="preserve"> SANTA MARIA JACATEPEC</t>
  </si>
  <si>
    <t>418</t>
  </si>
  <si>
    <t xml:space="preserve"> SANTA MARIA JALAPA DEL MARQUES</t>
  </si>
  <si>
    <t>419</t>
  </si>
  <si>
    <t xml:space="preserve"> SANTA MARIA JALTIANGUIS</t>
  </si>
  <si>
    <t>420</t>
  </si>
  <si>
    <t xml:space="preserve"> SANTA MARIA LACHIXIO</t>
  </si>
  <si>
    <t>421</t>
  </si>
  <si>
    <t xml:space="preserve"> SANTA MARIA MIXTEQUILLA</t>
  </si>
  <si>
    <t>422</t>
  </si>
  <si>
    <t xml:space="preserve"> SANTA MARIA NATIVITAS</t>
  </si>
  <si>
    <t>423</t>
  </si>
  <si>
    <t xml:space="preserve"> SANTA MARIA NDUAYACO</t>
  </si>
  <si>
    <t>424</t>
  </si>
  <si>
    <t xml:space="preserve"> SANTA MARIA OZOLOTEPEC</t>
  </si>
  <si>
    <t>425</t>
  </si>
  <si>
    <t xml:space="preserve"> SANTA MARIA PAPALO</t>
  </si>
  <si>
    <t>426</t>
  </si>
  <si>
    <t xml:space="preserve"> SANTA MARIA PEÑOLES</t>
  </si>
  <si>
    <t>427</t>
  </si>
  <si>
    <t xml:space="preserve"> SANTA MARIA PETAPA</t>
  </si>
  <si>
    <t>428</t>
  </si>
  <si>
    <t xml:space="preserve"> SANTA MARIA QUIEGOLANI</t>
  </si>
  <si>
    <t>429</t>
  </si>
  <si>
    <t xml:space="preserve"> SANTA MARIA SOLA</t>
  </si>
  <si>
    <t>430</t>
  </si>
  <si>
    <t xml:space="preserve"> SANTA MARIA TATALTEPEC</t>
  </si>
  <si>
    <t>431</t>
  </si>
  <si>
    <t xml:space="preserve"> SANTA MARIA TECOMAVACA</t>
  </si>
  <si>
    <t>432</t>
  </si>
  <si>
    <t xml:space="preserve"> SANTA MARIA TEMAXCALAPA</t>
  </si>
  <si>
    <t>433</t>
  </si>
  <si>
    <t xml:space="preserve"> SANTA MARIA TEMAXCALTEPEC</t>
  </si>
  <si>
    <t>434</t>
  </si>
  <si>
    <t xml:space="preserve"> SANTA MARIA TEOPOXCO</t>
  </si>
  <si>
    <t>435</t>
  </si>
  <si>
    <t xml:space="preserve"> SANTA MARIA TEPANTLALI</t>
  </si>
  <si>
    <t>436</t>
  </si>
  <si>
    <t xml:space="preserve"> SANTA MARIA TEXCATITLAN</t>
  </si>
  <si>
    <t>437</t>
  </si>
  <si>
    <t xml:space="preserve"> SANTA MARIA TLAHUITOLTEPEC</t>
  </si>
  <si>
    <t>438</t>
  </si>
  <si>
    <t xml:space="preserve"> SANTA MARIA TLALIXTAC</t>
  </si>
  <si>
    <t>439</t>
  </si>
  <si>
    <t xml:space="preserve"> SANTA MARIA TONAMECA</t>
  </si>
  <si>
    <t>440</t>
  </si>
  <si>
    <t xml:space="preserve"> SANTA MARIA TOTOLAPILLA</t>
  </si>
  <si>
    <t>441</t>
  </si>
  <si>
    <t xml:space="preserve"> SANTA MARIA XADANI</t>
  </si>
  <si>
    <t>442</t>
  </si>
  <si>
    <t xml:space="preserve"> SANTA MARIA YALINA</t>
  </si>
  <si>
    <t>443</t>
  </si>
  <si>
    <t xml:space="preserve"> SANTA MARIA YAVESIA</t>
  </si>
  <si>
    <t>444</t>
  </si>
  <si>
    <t xml:space="preserve"> SANTA MARIA YOLOTEPEC</t>
  </si>
  <si>
    <t>445</t>
  </si>
  <si>
    <t xml:space="preserve"> SANTA MARIA YOSOYUA</t>
  </si>
  <si>
    <t>446</t>
  </si>
  <si>
    <t xml:space="preserve"> SANTA MARIA YUCUHITI</t>
  </si>
  <si>
    <t>447</t>
  </si>
  <si>
    <t xml:space="preserve"> SANTA MARIA ZACATEPEC</t>
  </si>
  <si>
    <t>448</t>
  </si>
  <si>
    <t xml:space="preserve"> SANTA MARIA ZANIZA</t>
  </si>
  <si>
    <t>449</t>
  </si>
  <si>
    <t xml:space="preserve"> SANTA MARIA ZOQUITLAN</t>
  </si>
  <si>
    <t>450</t>
  </si>
  <si>
    <t xml:space="preserve"> SANTIAGO AMOLTEPEC</t>
  </si>
  <si>
    <t>451</t>
  </si>
  <si>
    <t xml:space="preserve"> SANTIAGO APOALA</t>
  </si>
  <si>
    <t>452</t>
  </si>
  <si>
    <t xml:space="preserve"> SANTIAGO APOSTOL</t>
  </si>
  <si>
    <t>453</t>
  </si>
  <si>
    <t xml:space="preserve"> SANTIAGO ASTATA</t>
  </si>
  <si>
    <t>454</t>
  </si>
  <si>
    <t xml:space="preserve"> SANTIAGO ATITLAN</t>
  </si>
  <si>
    <t>455</t>
  </si>
  <si>
    <t xml:space="preserve"> SANTIAGO AYUQUILILLA</t>
  </si>
  <si>
    <t>456</t>
  </si>
  <si>
    <t xml:space="preserve"> SANTIAGO CACALOXTEPEC</t>
  </si>
  <si>
    <t>457</t>
  </si>
  <si>
    <t xml:space="preserve"> SANTIAGO CAMOTLAN</t>
  </si>
  <si>
    <t>458</t>
  </si>
  <si>
    <t xml:space="preserve"> SANTIAGO COMALTEPEC</t>
  </si>
  <si>
    <t>459</t>
  </si>
  <si>
    <t xml:space="preserve"> SANTIAGO CHAZUMBA</t>
  </si>
  <si>
    <t>460</t>
  </si>
  <si>
    <t xml:space="preserve"> SANTIAGO CHOAPAM</t>
  </si>
  <si>
    <t>461</t>
  </si>
  <si>
    <t xml:space="preserve"> SANTIAGO DEL RIO</t>
  </si>
  <si>
    <t>462</t>
  </si>
  <si>
    <t xml:space="preserve"> SANTIAGO HUAJOLOTITLAN</t>
  </si>
  <si>
    <t>463</t>
  </si>
  <si>
    <t xml:space="preserve"> SANTIAGO HUAUCLILLA</t>
  </si>
  <si>
    <t>464</t>
  </si>
  <si>
    <t xml:space="preserve"> SANTIAGO IHUITLAN PLUMAS</t>
  </si>
  <si>
    <t>465</t>
  </si>
  <si>
    <t xml:space="preserve"> SANTIAGO IXCUINTEPEC</t>
  </si>
  <si>
    <t>466</t>
  </si>
  <si>
    <t xml:space="preserve"> SANTIAGO IXTAYUTLA</t>
  </si>
  <si>
    <t>467</t>
  </si>
  <si>
    <t xml:space="preserve"> SANTIAGO JAMILTEPEC</t>
  </si>
  <si>
    <t>468</t>
  </si>
  <si>
    <t xml:space="preserve"> SANTIAGO JOCOTEPEC</t>
  </si>
  <si>
    <t>469</t>
  </si>
  <si>
    <t xml:space="preserve"> SANTIAGO JUXTLAHUACA</t>
  </si>
  <si>
    <t>470</t>
  </si>
  <si>
    <t xml:space="preserve"> SANTIAGO LACHIGUIRI</t>
  </si>
  <si>
    <t>471</t>
  </si>
  <si>
    <t xml:space="preserve"> SANTIAGO LALOPA</t>
  </si>
  <si>
    <t>472</t>
  </si>
  <si>
    <t xml:space="preserve"> SANTIAGO LAOLLAGA</t>
  </si>
  <si>
    <t>473</t>
  </si>
  <si>
    <t xml:space="preserve"> SANTIAGO LAXOPA</t>
  </si>
  <si>
    <t>474</t>
  </si>
  <si>
    <t xml:space="preserve"> SANTIAGO LLANO GRANDE</t>
  </si>
  <si>
    <t>475</t>
  </si>
  <si>
    <t xml:space="preserve"> SANTIAGO MATATLAN</t>
  </si>
  <si>
    <t>476</t>
  </si>
  <si>
    <t xml:space="preserve"> SANTIAGO MILTEPEC</t>
  </si>
  <si>
    <t>477</t>
  </si>
  <si>
    <t xml:space="preserve"> SANTIAGO MINAS</t>
  </si>
  <si>
    <t>478</t>
  </si>
  <si>
    <t xml:space="preserve"> SANTIAGO NACALTEPEC</t>
  </si>
  <si>
    <t>479</t>
  </si>
  <si>
    <t xml:space="preserve"> SANTIAGO NEJAPILLA</t>
  </si>
  <si>
    <t>480</t>
  </si>
  <si>
    <t xml:space="preserve"> SANTIAGO NUNDICHE</t>
  </si>
  <si>
    <t>481</t>
  </si>
  <si>
    <t xml:space="preserve"> SANTIAGO NUYOO</t>
  </si>
  <si>
    <t>482</t>
  </si>
  <si>
    <t xml:space="preserve"> SANTIAGO PINOTEPA NACIONAL</t>
  </si>
  <si>
    <t>483</t>
  </si>
  <si>
    <t xml:space="preserve"> SANTIAGO SUCHILQUITONGO</t>
  </si>
  <si>
    <t>484</t>
  </si>
  <si>
    <t xml:space="preserve"> SANTIAGO TAMAZOLA</t>
  </si>
  <si>
    <t>485</t>
  </si>
  <si>
    <t xml:space="preserve"> SANTIAGO TAPEXTLA</t>
  </si>
  <si>
    <t>486</t>
  </si>
  <si>
    <t xml:space="preserve"> VILLA TEJUPAM DE LA UNION</t>
  </si>
  <si>
    <t>487</t>
  </si>
  <si>
    <t xml:space="preserve"> SANTIAGO TENANGO</t>
  </si>
  <si>
    <t>488</t>
  </si>
  <si>
    <t xml:space="preserve"> SANTIAGO TEPETLAPA</t>
  </si>
  <si>
    <t>489</t>
  </si>
  <si>
    <t xml:space="preserve"> SANTIAGO TETEPEC</t>
  </si>
  <si>
    <t>490</t>
  </si>
  <si>
    <t xml:space="preserve"> SANTIAGO TEXCALCINGO</t>
  </si>
  <si>
    <t>491</t>
  </si>
  <si>
    <t xml:space="preserve"> SANTIAGO TEXTITLAN</t>
  </si>
  <si>
    <t>492</t>
  </si>
  <si>
    <t xml:space="preserve"> SANTIAGO TILANTONGO</t>
  </si>
  <si>
    <t>493</t>
  </si>
  <si>
    <t xml:space="preserve"> SANTIAGO TILLO</t>
  </si>
  <si>
    <t>494</t>
  </si>
  <si>
    <t xml:space="preserve"> SANTIAGO TLAZOYALTEPEC</t>
  </si>
  <si>
    <t>495</t>
  </si>
  <si>
    <t xml:space="preserve"> SANTIAGO XANICA</t>
  </si>
  <si>
    <t>496</t>
  </si>
  <si>
    <t xml:space="preserve"> SANTIAGO XIACUI</t>
  </si>
  <si>
    <t>497</t>
  </si>
  <si>
    <t xml:space="preserve"> SANTIAGO YAITEPEC</t>
  </si>
  <si>
    <t>498</t>
  </si>
  <si>
    <t xml:space="preserve"> SANTIAGO YAVEO</t>
  </si>
  <si>
    <t>499</t>
  </si>
  <si>
    <t xml:space="preserve"> SANTIAGO YOLOMECATL</t>
  </si>
  <si>
    <t>500</t>
  </si>
  <si>
    <t xml:space="preserve"> SANTIAGO YOSONDUA</t>
  </si>
  <si>
    <t>501</t>
  </si>
  <si>
    <t xml:space="preserve"> SANTIAGO YUCUYACHI</t>
  </si>
  <si>
    <t>502</t>
  </si>
  <si>
    <t xml:space="preserve"> SANTIAGO ZACATEPEC</t>
  </si>
  <si>
    <t>503</t>
  </si>
  <si>
    <t xml:space="preserve"> SANTIAGO ZOOCHILA</t>
  </si>
  <si>
    <t>504</t>
  </si>
  <si>
    <t xml:space="preserve"> NUEVO ZOQUIAPAM</t>
  </si>
  <si>
    <t>505</t>
  </si>
  <si>
    <t xml:space="preserve"> SANTO DOMINGO INGENIO</t>
  </si>
  <si>
    <t>506</t>
  </si>
  <si>
    <t xml:space="preserve"> SANTO DOMINGO ALBARRADAS</t>
  </si>
  <si>
    <t>507</t>
  </si>
  <si>
    <t xml:space="preserve"> SANTO DOMINGO ARMENTA</t>
  </si>
  <si>
    <t>508</t>
  </si>
  <si>
    <t xml:space="preserve"> SANTO DOMINGO CHIHUITAN</t>
  </si>
  <si>
    <t>509</t>
  </si>
  <si>
    <t xml:space="preserve"> SANTO DOMINGO DE MORELOS</t>
  </si>
  <si>
    <t>510</t>
  </si>
  <si>
    <t xml:space="preserve"> SANTO DOMINGO IXCATLAN</t>
  </si>
  <si>
    <t>511</t>
  </si>
  <si>
    <t xml:space="preserve"> SANTO DOMINGO NUXAA</t>
  </si>
  <si>
    <t>512</t>
  </si>
  <si>
    <t xml:space="preserve"> SANTO DOMINGO OZOLOTEPEC</t>
  </si>
  <si>
    <t>513</t>
  </si>
  <si>
    <t xml:space="preserve"> SANTO DOMINGO PETAPA</t>
  </si>
  <si>
    <t>514</t>
  </si>
  <si>
    <t xml:space="preserve"> SANTO DOMINGO ROAYAGA</t>
  </si>
  <si>
    <t>515</t>
  </si>
  <si>
    <t xml:space="preserve"> SANTO DOMINGO TEHUANTEPEC</t>
  </si>
  <si>
    <t>516</t>
  </si>
  <si>
    <t xml:space="preserve"> SANTO DOMINGO TEOJOMULCO</t>
  </si>
  <si>
    <t>517</t>
  </si>
  <si>
    <t xml:space="preserve"> SANTO DOMINGO TEPUXTEPEC</t>
  </si>
  <si>
    <t>518</t>
  </si>
  <si>
    <t xml:space="preserve"> SANTO DOMINGO TLATAYAPAM</t>
  </si>
  <si>
    <t>519</t>
  </si>
  <si>
    <t xml:space="preserve"> SANTO DOMINGO TOMALTEPEC</t>
  </si>
  <si>
    <t>520</t>
  </si>
  <si>
    <t xml:space="preserve"> SANTO DOMINGO TONALA</t>
  </si>
  <si>
    <t>521</t>
  </si>
  <si>
    <t xml:space="preserve"> SANTO DOMINGO TONALTEPEC</t>
  </si>
  <si>
    <t>522</t>
  </si>
  <si>
    <t xml:space="preserve"> SANTO DOMINGO XAGACIA</t>
  </si>
  <si>
    <t>523</t>
  </si>
  <si>
    <t xml:space="preserve"> SANTO DOMINGO YANHUITLAN</t>
  </si>
  <si>
    <t>524</t>
  </si>
  <si>
    <t xml:space="preserve"> SANTO DOMINGO YODOHINO</t>
  </si>
  <si>
    <t>525</t>
  </si>
  <si>
    <t xml:space="preserve"> SANTO DOMINGO ZANATEPEC</t>
  </si>
  <si>
    <t>526</t>
  </si>
  <si>
    <t xml:space="preserve"> SANTOS REYES NOPALA</t>
  </si>
  <si>
    <t>527</t>
  </si>
  <si>
    <t xml:space="preserve"> SANTOS REYES PAPALO</t>
  </si>
  <si>
    <t>528</t>
  </si>
  <si>
    <t xml:space="preserve"> SANTOS REYES TEPEJILLO</t>
  </si>
  <si>
    <t>529</t>
  </si>
  <si>
    <t xml:space="preserve"> SANTOS REYES YUCUNA</t>
  </si>
  <si>
    <t>530</t>
  </si>
  <si>
    <t xml:space="preserve"> SANTO TOMAS JALIEZA</t>
  </si>
  <si>
    <t>531</t>
  </si>
  <si>
    <t xml:space="preserve"> SANTO TOMAS MAZALTEPEC</t>
  </si>
  <si>
    <t>532</t>
  </si>
  <si>
    <t xml:space="preserve"> SANTO TOMAS OCOTEPEC</t>
  </si>
  <si>
    <t>533</t>
  </si>
  <si>
    <t xml:space="preserve"> SANTO TOMAS TAMAZULAPAN</t>
  </si>
  <si>
    <t>534</t>
  </si>
  <si>
    <t xml:space="preserve"> SAN VICENTE COATLAN</t>
  </si>
  <si>
    <t>535</t>
  </si>
  <si>
    <t xml:space="preserve"> SAN VICENTE LACHIXIO</t>
  </si>
  <si>
    <t>536</t>
  </si>
  <si>
    <t xml:space="preserve"> SAN VICENTE NUÑU</t>
  </si>
  <si>
    <t>537</t>
  </si>
  <si>
    <t xml:space="preserve"> SILACAYOAPAM</t>
  </si>
  <si>
    <t>538</t>
  </si>
  <si>
    <t xml:space="preserve"> SITIO DE XITLAPEHUA</t>
  </si>
  <si>
    <t>539</t>
  </si>
  <si>
    <t xml:space="preserve"> SOLEDAD ETLA</t>
  </si>
  <si>
    <t>540</t>
  </si>
  <si>
    <t xml:space="preserve"> VILLA DE TAMAZULAPAM DEL PROGRESO</t>
  </si>
  <si>
    <t>541</t>
  </si>
  <si>
    <t xml:space="preserve"> TANETZE DE ZARAGOZA</t>
  </si>
  <si>
    <t>542</t>
  </si>
  <si>
    <t xml:space="preserve"> TANICHE</t>
  </si>
  <si>
    <t>543</t>
  </si>
  <si>
    <t xml:space="preserve"> TATALTEPEC DE VALDES</t>
  </si>
  <si>
    <t>544</t>
  </si>
  <si>
    <t xml:space="preserve"> TEOCOCUILCO DE MARCOS PEREZ</t>
  </si>
  <si>
    <t>545</t>
  </si>
  <si>
    <t xml:space="preserve"> TEOTITLAN DE FLORES MAGON</t>
  </si>
  <si>
    <t>546</t>
  </si>
  <si>
    <t xml:space="preserve"> TEOTITLAN DEL VALLE</t>
  </si>
  <si>
    <t>547</t>
  </si>
  <si>
    <t xml:space="preserve"> TEOTONGO</t>
  </si>
  <si>
    <t>548</t>
  </si>
  <si>
    <t xml:space="preserve"> TEPELMEME VILLA DE MORELOS</t>
  </si>
  <si>
    <t>549</t>
  </si>
  <si>
    <t xml:space="preserve"> HEROICA VILLA TEZOATLAN DE SEGURA Y LUNA, CUNA DE LA INDEPENDENCIA DE OAXACA</t>
  </si>
  <si>
    <t>550</t>
  </si>
  <si>
    <t xml:space="preserve"> SAN JERONIMO TLACOCHAHUAYA</t>
  </si>
  <si>
    <t>551</t>
  </si>
  <si>
    <t xml:space="preserve"> TLACOLULA DE MATAMOROS</t>
  </si>
  <si>
    <t>552</t>
  </si>
  <si>
    <t xml:space="preserve"> TLACOTEPEC PLUMAS</t>
  </si>
  <si>
    <t>553</t>
  </si>
  <si>
    <t xml:space="preserve"> TLALIXTAC DE CABRERA</t>
  </si>
  <si>
    <t>554</t>
  </si>
  <si>
    <t xml:space="preserve"> TOTONTEPEC VILLA DE MORELOS</t>
  </si>
  <si>
    <t>555</t>
  </si>
  <si>
    <t xml:space="preserve"> TRINIDAD ZAACHILA</t>
  </si>
  <si>
    <t>556</t>
  </si>
  <si>
    <t xml:space="preserve"> LA TRINIDAD VISTA HERMOSA</t>
  </si>
  <si>
    <t>557</t>
  </si>
  <si>
    <t xml:space="preserve"> UNION HIDALGO</t>
  </si>
  <si>
    <t>558</t>
  </si>
  <si>
    <t xml:space="preserve"> VALERIO TRUJANO</t>
  </si>
  <si>
    <t>559</t>
  </si>
  <si>
    <t xml:space="preserve"> SAN JUAN BAUTISTA VALLE NACIONAL</t>
  </si>
  <si>
    <t>560</t>
  </si>
  <si>
    <t xml:space="preserve"> VILLA DIAZ ORDAZ</t>
  </si>
  <si>
    <t>561</t>
  </si>
  <si>
    <t xml:space="preserve"> YAXE</t>
  </si>
  <si>
    <t>562</t>
  </si>
  <si>
    <t xml:space="preserve"> MAGDALENA YODOCONO DE PORFIRIO DIAZ</t>
  </si>
  <si>
    <t>563</t>
  </si>
  <si>
    <t xml:space="preserve"> YOGANA</t>
  </si>
  <si>
    <t>564</t>
  </si>
  <si>
    <t xml:space="preserve"> YUTANDUCHI DE GUERRERO</t>
  </si>
  <si>
    <t>565</t>
  </si>
  <si>
    <t xml:space="preserve"> VILLA DE ZAACHILA</t>
  </si>
  <si>
    <t>566</t>
  </si>
  <si>
    <t xml:space="preserve"> SAN MATEO YACUTINDO</t>
  </si>
  <si>
    <t>567</t>
  </si>
  <si>
    <t xml:space="preserve"> ZAPOTITLAN LAGUNAS</t>
  </si>
  <si>
    <t>568</t>
  </si>
  <si>
    <t xml:space="preserve"> ZAPOTITLAN PALMAS</t>
  </si>
  <si>
    <t>569</t>
  </si>
  <si>
    <t xml:space="preserve"> SANTA INES DE ZARAGOZA</t>
  </si>
  <si>
    <t>570</t>
  </si>
  <si>
    <t xml:space="preserve"> ZIMATLAN DE ALVAREZ</t>
  </si>
  <si>
    <t>APORTACIONES FEDERALES</t>
  </si>
  <si>
    <t>1 DE ENERO AL 30 DE JUNIO DEL 2016</t>
  </si>
  <si>
    <t xml:space="preserve">Fondo de Aportaciones para el Fortalecimiento de los Municipios </t>
  </si>
  <si>
    <t xml:space="preserve"> HEROICA VILLA TEZOATLAN DE SEGURA Y LUNA</t>
  </si>
  <si>
    <t>EVOLUCIÓN  DE LA DEUDA PÚBLICA MUNICIPAL</t>
  </si>
  <si>
    <t>(Pesos)</t>
  </si>
  <si>
    <t>SALDO A       MARZO                   2016</t>
  </si>
  <si>
    <t>ENDEUDAMIENTO</t>
  </si>
  <si>
    <t>SALDO A       JUNIO                   2016</t>
  </si>
  <si>
    <t>DISPOSICIÓN</t>
  </si>
  <si>
    <t>AMORTIZACIÓN</t>
  </si>
  <si>
    <t>NETO</t>
  </si>
  <si>
    <t>Deuda Pública Municipal</t>
  </si>
  <si>
    <t>Banobras</t>
  </si>
  <si>
    <t>Interacciones</t>
  </si>
  <si>
    <t xml:space="preserve"> SALDO Y CARACTERÍSTICAS DE LA DEUDA PÚBLICA ESTATAL Y OBLIGACIONES DE PAGOS</t>
  </si>
  <si>
    <t>(cantidades en pesos)</t>
  </si>
  <si>
    <t>Deudor</t>
  </si>
  <si>
    <t>Acreedor</t>
  </si>
  <si>
    <t>Monto Contratado</t>
  </si>
  <si>
    <t>Saldo a                 junio 2016</t>
  </si>
  <si>
    <t>Tasa  Interés</t>
  </si>
  <si>
    <t>Sobre-tasa</t>
  </si>
  <si>
    <t>Fecha  Sucripción</t>
  </si>
  <si>
    <t>Plazo Meses</t>
  </si>
  <si>
    <t>Fecha de Vencimiento</t>
  </si>
  <si>
    <t>Fuente de Pago</t>
  </si>
  <si>
    <t>Califiación Créditicia</t>
  </si>
  <si>
    <t>A. Deuda Pública a Largo Plazo</t>
  </si>
  <si>
    <t>GOBIERNO DEL ESTADO</t>
  </si>
  <si>
    <t xml:space="preserve">TENEDORES   CERT.  BURSÁTILES OAXACA11 </t>
  </si>
  <si>
    <t>TIIE 91 DIAS</t>
  </si>
  <si>
    <t>FGP</t>
  </si>
  <si>
    <t>SP (mx AAA);   FITCH  (AAA mex);  HR  (HR AAA (E ))</t>
  </si>
  <si>
    <t>TENEDORES  CERT.  BURSÁTILES OAXACA13</t>
  </si>
  <si>
    <t>FAFEF - FGP</t>
  </si>
  <si>
    <t xml:space="preserve">GOBIERNO DEL ESTADO     </t>
  </si>
  <si>
    <t>BANOBRAS</t>
  </si>
  <si>
    <t>FISE</t>
  </si>
  <si>
    <t xml:space="preserve"> FITCH  AA+(mex)     </t>
  </si>
  <si>
    <r>
      <t>BANOBRAS</t>
    </r>
    <r>
      <rPr>
        <b/>
        <sz val="10"/>
        <rFont val="Arial"/>
        <family val="2"/>
      </rPr>
      <t xml:space="preserve"> /1</t>
    </r>
  </si>
  <si>
    <t>TASA BASE</t>
  </si>
  <si>
    <t xml:space="preserve"> FGP</t>
  </si>
  <si>
    <t xml:space="preserve">INTERACCIONES </t>
  </si>
  <si>
    <t>TIIE 28 DIAS</t>
  </si>
  <si>
    <t xml:space="preserve"> INTERACCIONES</t>
  </si>
  <si>
    <t xml:space="preserve">BBVA BANCOMER </t>
  </si>
  <si>
    <t xml:space="preserve"> FITCH   AA-(mex) </t>
  </si>
  <si>
    <t>SANTANDER</t>
  </si>
  <si>
    <t xml:space="preserve"> FITCH   AA(mex) </t>
  </si>
  <si>
    <t>B. Créditos Bono Cupón Cero  a Largo Plazo   /2</t>
  </si>
  <si>
    <t>BANOBRAS -  FONREC I</t>
  </si>
  <si>
    <t>6.84%-8.04%</t>
  </si>
  <si>
    <t xml:space="preserve">FITCH   AA(mex)  </t>
  </si>
  <si>
    <t>BANOBRAS - PROFISE</t>
  </si>
  <si>
    <t>6.91%-7.07%</t>
  </si>
  <si>
    <t>BANOBRAS  - FONREC II</t>
  </si>
  <si>
    <t>6.18% - 7.85%</t>
  </si>
  <si>
    <t>BANOBRAS -  FONREC III</t>
  </si>
  <si>
    <t>6.58% - 7.63%</t>
  </si>
  <si>
    <r>
      <t xml:space="preserve">BANOBRAS - JUSTICIA PENAL       </t>
    </r>
    <r>
      <rPr>
        <b/>
        <sz val="10"/>
        <rFont val="Arial"/>
        <family val="2"/>
      </rPr>
      <t>3/</t>
    </r>
  </si>
  <si>
    <t>7.10%-7.14%</t>
  </si>
  <si>
    <t>C.   Créditos Bancarios  a Corto Plazo  /4</t>
  </si>
  <si>
    <t>INTERACCIONES</t>
  </si>
  <si>
    <t>INGRESOS PROPIOS</t>
  </si>
  <si>
    <t>HSBC</t>
  </si>
  <si>
    <t>BANORTE</t>
  </si>
  <si>
    <r>
      <rPr>
        <b/>
        <sz val="10"/>
        <rFont val="Arial"/>
        <family val="2"/>
      </rPr>
      <t>1/</t>
    </r>
    <r>
      <rPr>
        <sz val="10"/>
        <rFont val="Arial"/>
        <family val="2"/>
      </rPr>
      <t xml:space="preserve">   Financiamiento en proceso de inscripción ante la SHCP.</t>
    </r>
  </si>
  <si>
    <r>
      <t xml:space="preserve">2/  </t>
    </r>
    <r>
      <rPr>
        <sz val="10"/>
        <color theme="1"/>
        <rFont val="Arial"/>
        <family val="2"/>
      </rPr>
      <t>Créditos considerados como Obligaciones de Pago,  debido a que el Estado solamente paga intereses; el principal será cubierto con bonos cupón  cero constituidos por el Gobierno Federal.</t>
    </r>
  </si>
  <si>
    <r>
      <t xml:space="preserve">3/  </t>
    </r>
    <r>
      <rPr>
        <sz val="10"/>
        <color theme="1"/>
        <rFont val="Arial"/>
        <family val="2"/>
      </rPr>
      <t>Crédito en proceso de disposición, cuenta con 18 meses para disponer del recurso.</t>
    </r>
  </si>
  <si>
    <r>
      <t xml:space="preserve">4/  </t>
    </r>
    <r>
      <rPr>
        <sz val="10"/>
        <color theme="1"/>
        <rFont val="Arial"/>
        <family val="2"/>
      </rPr>
      <t>Créditos considerados como Obligaciones de Pago.</t>
    </r>
  </si>
  <si>
    <t>SALDO DE LA DEUDA  BRUTA  O NETA DEL SECTOR PÚBLICO PRESUPUESTARIO POR VENCIMIENTO</t>
  </si>
  <si>
    <t>Concepto</t>
  </si>
  <si>
    <t xml:space="preserve">  Saldo a                  junio                       2016</t>
  </si>
  <si>
    <t>1. Deuda Neta</t>
  </si>
  <si>
    <t>(3-2)</t>
  </si>
  <si>
    <t>2. Activos   1/</t>
  </si>
  <si>
    <t>3. Deuda Bruta</t>
  </si>
  <si>
    <t>Largo Plazo</t>
  </si>
  <si>
    <t xml:space="preserve">Certificados Bursátiles </t>
  </si>
  <si>
    <t>Banca de Desarrollo</t>
  </si>
  <si>
    <t>Banca Múltiple</t>
  </si>
  <si>
    <r>
      <rPr>
        <b/>
        <sz val="9"/>
        <color theme="1"/>
        <rFont val="Arial"/>
        <family val="2"/>
      </rPr>
      <t>1/</t>
    </r>
    <r>
      <rPr>
        <sz val="9"/>
        <color theme="1"/>
        <rFont val="Arial"/>
        <family val="2"/>
      </rPr>
      <t xml:space="preserve">  Valor de mercado del  Bono Cupón Cero, adquirido en diciembre 2013, para el pago de la amoritzación voluntaria de la Emisión de Certificados Bursátiles Oaxaca 13.</t>
    </r>
  </si>
  <si>
    <t>ENDEUDAMIENTO NETO SECTOR PÚBLICO PRESUPUESTARIO</t>
  </si>
  <si>
    <t>Registrado</t>
  </si>
  <si>
    <t xml:space="preserve">ABR-JUN                                        </t>
  </si>
  <si>
    <t>T o t a l</t>
  </si>
  <si>
    <t xml:space="preserve">                    (1+2)</t>
  </si>
  <si>
    <t>1. Sector Gobierno</t>
  </si>
  <si>
    <t xml:space="preserve">                       (A-B)</t>
  </si>
  <si>
    <t xml:space="preserve">A. </t>
  </si>
  <si>
    <t>Financiamiento</t>
  </si>
  <si>
    <t xml:space="preserve">B. </t>
  </si>
  <si>
    <t>Amortizaciôn</t>
  </si>
  <si>
    <t>Certificados Bursátiles</t>
  </si>
  <si>
    <t>2. Sector Paraestal No Financiero</t>
  </si>
  <si>
    <t>A.</t>
  </si>
  <si>
    <t>B.</t>
  </si>
  <si>
    <t>Amortización</t>
  </si>
  <si>
    <t>COSTO FINANCIERO DE LA DEUDA DEL SECTOR PÚBLICO PRESUPUESTARIO</t>
  </si>
  <si>
    <t>Presupuesto</t>
  </si>
  <si>
    <t>ABR-JUN                                          2016</t>
  </si>
  <si>
    <t>T O T A L</t>
  </si>
  <si>
    <t>(1+2)</t>
  </si>
  <si>
    <t>Intereses</t>
  </si>
  <si>
    <t>Comisiones</t>
  </si>
  <si>
    <t xml:space="preserve">Gastos </t>
  </si>
  <si>
    <t>Costos por coberturas</t>
  </si>
  <si>
    <t>SALDO Y COSTO FINANCIERO DE LOS CRÉDITOS BONO CUPÓN CERO</t>
  </si>
  <si>
    <t>SALDO A             MARZO                2016</t>
  </si>
  <si>
    <t>SALDO A             JUNIO                2016</t>
  </si>
  <si>
    <r>
      <t xml:space="preserve">COSTO FINANCIERO 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/1</t>
    </r>
  </si>
  <si>
    <t>Crédito Bono Cupón Cero Largo Plazo</t>
  </si>
  <si>
    <t>Banobras- FONREC I</t>
  </si>
  <si>
    <t>Banobras- FONREC II</t>
  </si>
  <si>
    <t>Banobras- FONREC III</t>
  </si>
  <si>
    <t>Banobras- PROFISE</t>
  </si>
  <si>
    <t>Banobras- JUSTICIA PENAL</t>
  </si>
  <si>
    <r>
      <rPr>
        <b/>
        <sz val="8"/>
        <color theme="1"/>
        <rFont val="Arial"/>
        <family val="2"/>
      </rPr>
      <t xml:space="preserve">1/ </t>
    </r>
    <r>
      <rPr>
        <sz val="8"/>
        <color theme="1"/>
        <rFont val="Arial"/>
        <family val="2"/>
      </rPr>
      <t>El costo financierio incluye el pago de intereses y  gastos por servicios financieros</t>
    </r>
  </si>
  <si>
    <t>SALDO Y COSTO FINANCIERO DE LOS CRÉDITOS BANCARIOS  A CORTO PLAZO</t>
  </si>
  <si>
    <t>SALDO A        MARZO                 2016</t>
  </si>
  <si>
    <t>SALDO A        JUNIO                2016</t>
  </si>
  <si>
    <t>Crédito Bancario  Corto plazo</t>
  </si>
  <si>
    <t>Banorte</t>
  </si>
  <si>
    <r>
      <rPr>
        <b/>
        <sz val="8"/>
        <color theme="1"/>
        <rFont val="Arial"/>
        <family val="2"/>
      </rPr>
      <t xml:space="preserve">1/ </t>
    </r>
    <r>
      <rPr>
        <sz val="8"/>
        <color theme="1"/>
        <rFont val="Arial"/>
        <family val="2"/>
      </rPr>
      <t>El costo financierio incluye el pago de intereses y comisiones por servicios financieros</t>
    </r>
  </si>
  <si>
    <t>SERVICIO DE LA DEUDA PÚBLICA Y OBLIGACIONES DE PAGO POR FUENTE DE FINANCIAMIENTO</t>
  </si>
  <si>
    <t>ABRIL - JUNIO 2016</t>
  </si>
  <si>
    <t>R   E   C   U   R   S   O</t>
  </si>
  <si>
    <t>Totales</t>
  </si>
  <si>
    <t>FAFEF</t>
  </si>
  <si>
    <t>FORT.FINAN</t>
  </si>
  <si>
    <t>T o t  a  l</t>
  </si>
  <si>
    <t>Capital y/o  principal</t>
  </si>
  <si>
    <t>Gastos</t>
  </si>
  <si>
    <t>Costo por Coberturas</t>
  </si>
  <si>
    <t>PPTO</t>
  </si>
  <si>
    <t>RESUMEN DE INSTRUMENTOS DERIVADOS</t>
  </si>
  <si>
    <t>FINANCIAMIENTO</t>
  </si>
  <si>
    <t>INSTITUCION FINANCIERA CONTRATADA</t>
  </si>
  <si>
    <t>TIPO DE DERIVADO</t>
  </si>
  <si>
    <t>MONTO REFERENCIA Y VALOR NOMINAL</t>
  </si>
  <si>
    <t>ACTIVO SUBYACENTE  /  PRECIO EJERCICIO</t>
  </si>
  <si>
    <t>INICIO</t>
  </si>
  <si>
    <t xml:space="preserve">VENCIMIENTO </t>
  </si>
  <si>
    <t>OBJETIVOS</t>
  </si>
  <si>
    <t>Cetificados Bursátiles OAXACA 11</t>
  </si>
  <si>
    <t>Banobras               (Parte A)</t>
  </si>
  <si>
    <t xml:space="preserve">SWAP                   </t>
  </si>
  <si>
    <t>1,482,087,719.30 MXN</t>
  </si>
  <si>
    <t>TIIE 28 días / 5.85%</t>
  </si>
  <si>
    <t>1. Cubrir el riesgo del incremento abrupto de la tasa TIIE.</t>
  </si>
  <si>
    <t>2. Obligacion de contratación para disposicion de financiamiento</t>
  </si>
  <si>
    <t xml:space="preserve">SWAP                  </t>
  </si>
  <si>
    <t>464,912,280.70 MNX</t>
  </si>
  <si>
    <t>TIIE 28 días  / 8.95%</t>
  </si>
  <si>
    <t>2. Obligacion de contratación para disposicion del financiamiento</t>
  </si>
  <si>
    <t>Banamex                (Parte A)</t>
  </si>
  <si>
    <t>SWAP</t>
  </si>
  <si>
    <t>1,604,717,400.00 MNX</t>
  </si>
  <si>
    <t>TIIE 28 días  / 5.18%</t>
  </si>
  <si>
    <r>
      <t>Crédito BBVA Bancomer</t>
    </r>
    <r>
      <rPr>
        <vertAlign val="subscript"/>
        <sz val="9"/>
        <rFont val="Arial"/>
        <family val="2"/>
      </rPr>
      <t xml:space="preserve"> 1,000</t>
    </r>
  </si>
  <si>
    <t>BBVA Bancomer</t>
  </si>
  <si>
    <t>CAP</t>
  </si>
  <si>
    <t>1'000,000,000.00 MNX</t>
  </si>
  <si>
    <t>TIIE 28 días / 7.0%</t>
  </si>
  <si>
    <r>
      <t>Crédito Santader</t>
    </r>
    <r>
      <rPr>
        <vertAlign val="subscript"/>
        <sz val="9"/>
        <rFont val="Arial"/>
        <family val="2"/>
      </rPr>
      <t>2,400</t>
    </r>
  </si>
  <si>
    <t>2,400,000,000 .00MNX</t>
  </si>
  <si>
    <t>TIIE 28 días / 4.72%</t>
  </si>
  <si>
    <t>HSBC                    (Parte A)</t>
  </si>
  <si>
    <t>Indicadores de Postura Fiscal</t>
  </si>
  <si>
    <t>Del 01 de Abril al 30 de junio de 2016</t>
  </si>
  <si>
    <t>(pesos)</t>
  </si>
  <si>
    <t>Aprobado</t>
  </si>
  <si>
    <t>Devengado</t>
  </si>
  <si>
    <t>Recaudado/Devengado</t>
  </si>
  <si>
    <t>I. Ingresos Presupuestarios (I=1+2)</t>
  </si>
  <si>
    <t>1.- Ingresos del Gobierno de la Entidad Federativa</t>
  </si>
  <si>
    <t>2. Ingresos del Sector Paraestatal</t>
  </si>
  <si>
    <t>II. Egresos Presupuestarios (II=3+4)</t>
  </si>
  <si>
    <t>3. Egresos del Gobierno de la Entidad Federativa</t>
  </si>
  <si>
    <t>4. Egresos del Sector Paraestatal</t>
  </si>
  <si>
    <t>III. Balance Presupuestario (Superávit o Déficit) (III=I-II)</t>
  </si>
  <si>
    <t>III. Balance presupuestario (Superávit o Déficit)</t>
  </si>
  <si>
    <t>IV. Intereses, Comisiones  y Gastos de la Deuda</t>
  </si>
  <si>
    <t>V. Balance Primario (Superávit o Déficit) (V=III-IV)</t>
  </si>
  <si>
    <t>A. Financiamiento</t>
  </si>
  <si>
    <t>B. Amortizacion de la Deuda</t>
  </si>
  <si>
    <t>C. E ndeudamiento ó desendeudamiento (C=A-B)</t>
  </si>
  <si>
    <t>1.- Los ingresos que se presentan son los ingresos Presupuestario totales sin incluir los ingresos por financiamientos. Los Ingresos del Gobierno de la Entidad Federativa corresponden a los del Poder Ejecutivo, Legislativo Judicial y Autonomos.</t>
  </si>
  <si>
    <t>2.- Los egresos que se presentan son los egresos presupuestarios totales sin incluir los egresos por amortización. Los egresos del Gobierno de la Entidad Federativa corresponden a los del Poder Ejecutivo, Legislativo, Judicial y Organos Autonomos.</t>
  </si>
  <si>
    <t>3.- Para Ingresos se reportan los ingresos recaudados; para egresos se reportan los egresos devengados</t>
  </si>
  <si>
    <t>Endeudamiento Neto</t>
  </si>
  <si>
    <t>Del 01 de Enero al 30 de junio del 2016</t>
  </si>
  <si>
    <t>Identificación del Crédito o Instrumento</t>
  </si>
  <si>
    <t>Colocación</t>
  </si>
  <si>
    <t>A</t>
  </si>
  <si>
    <t>B</t>
  </si>
  <si>
    <t>C  = A - B</t>
  </si>
  <si>
    <t>Créditos Bancarios</t>
  </si>
  <si>
    <r>
      <t xml:space="preserve">Banobras </t>
    </r>
    <r>
      <rPr>
        <vertAlign val="subscript"/>
        <sz val="10"/>
        <color theme="1"/>
        <rFont val="Arial"/>
        <family val="2"/>
      </rPr>
      <t>FAIS</t>
    </r>
  </si>
  <si>
    <r>
      <t xml:space="preserve">Banobras </t>
    </r>
    <r>
      <rPr>
        <vertAlign val="subscript"/>
        <sz val="10"/>
        <color theme="1"/>
        <rFont val="Arial"/>
        <family val="2"/>
      </rPr>
      <t>1392</t>
    </r>
  </si>
  <si>
    <r>
      <t xml:space="preserve">Interacciones </t>
    </r>
    <r>
      <rPr>
        <vertAlign val="subscript"/>
        <sz val="11"/>
        <color theme="1"/>
        <rFont val="Calibri"/>
        <family val="2"/>
        <scheme val="minor"/>
      </rPr>
      <t xml:space="preserve"> 100</t>
    </r>
  </si>
  <si>
    <r>
      <t xml:space="preserve">Interacciones </t>
    </r>
    <r>
      <rPr>
        <vertAlign val="subscript"/>
        <sz val="11"/>
        <color theme="1"/>
        <rFont val="Calibri"/>
        <family val="2"/>
        <scheme val="minor"/>
      </rPr>
      <t>200</t>
    </r>
  </si>
  <si>
    <t>Santander</t>
  </si>
  <si>
    <t>Banobras Fonrec I</t>
  </si>
  <si>
    <t>Banobras Fonrec II</t>
  </si>
  <si>
    <t>Banobras Profise</t>
  </si>
  <si>
    <t>Banobras Fonrec III</t>
  </si>
  <si>
    <t>Banobras Justicia Penal</t>
  </si>
  <si>
    <t>Corto Plazo</t>
  </si>
  <si>
    <t>Interacciones cp</t>
  </si>
  <si>
    <t>Hsbc cp</t>
  </si>
  <si>
    <t>Total Crédito Bancarios</t>
  </si>
  <si>
    <t xml:space="preserve">Otros Instrumentos  de Deuda </t>
  </si>
  <si>
    <t>Certificados Bursátiles Oaxaca 11</t>
  </si>
  <si>
    <t>Certificados Bursátiles Oaxaca 13</t>
  </si>
  <si>
    <t>Total otros Instrumentos de Deuda</t>
  </si>
  <si>
    <t xml:space="preserve"> TOTAL</t>
  </si>
  <si>
    <t>Intereses de la Deuda</t>
  </si>
  <si>
    <t>Del 01 de enero al 30 de junio del 2016</t>
  </si>
  <si>
    <t>Pagado</t>
  </si>
  <si>
    <t>2° Informe de Avance de Cuenta Pública 2016</t>
  </si>
  <si>
    <t>Relacion de Bienes Inmuebles que componen el Patrimonio</t>
  </si>
  <si>
    <t>Del 1o. de enero al 30 de junio de 2016</t>
  </si>
  <si>
    <t>GOBIERNO ESTATAL CONSOLIDADO</t>
  </si>
  <si>
    <t>CÓDIGO</t>
  </si>
  <si>
    <t>DESCRIPCIÓN DEL BIEN</t>
  </si>
  <si>
    <t>1.2.3.1.0</t>
  </si>
  <si>
    <t>TERRENOS</t>
  </si>
  <si>
    <t>1.2.3.3.0</t>
  </si>
  <si>
    <t>EDIFICIOS NO RESIDENCIALES</t>
  </si>
  <si>
    <t>1.2.3.5.1</t>
  </si>
  <si>
    <t>EDIFICACIÓN HABITACIONAL EN PROCESO</t>
  </si>
  <si>
    <t>1.2.3.5.2</t>
  </si>
  <si>
    <t>EDIFICACIÓN NO HABITACIONAL EN PROCESO</t>
  </si>
  <si>
    <t>1.2.3.5.3</t>
  </si>
  <si>
    <t>CONSTRUCCIÓN DE OBRAS PARA EL ABASTECIMIENTO DE AGUA, PETRÓLEO, GAS, ELECTRICIDAD Y TELECOMUNICACION</t>
  </si>
  <si>
    <t>1.2.3.5.4</t>
  </si>
  <si>
    <t>DIVISIÓN DE TERRENOS Y CONSTRUCCIÓN DE OBRAS DE URBANIZACIÓN EN PROCESO</t>
  </si>
  <si>
    <t>1.2.3.5.5</t>
  </si>
  <si>
    <t>CONSTRUCCIÓN DE VÍAS DE COMUNICACIÓN EN PROCESO</t>
  </si>
  <si>
    <t>1.2.3.5.6</t>
  </si>
  <si>
    <t>OTRAS CONSTRUCCIONES DE INGENIERÍA CIVIL U OBRA PESADA EN PROCESO</t>
  </si>
  <si>
    <t>1.2.3.5.7</t>
  </si>
  <si>
    <t>INSTALACIONES Y EQUIPAMIENTO EN CONSTRUCCIONES EN PROCESO</t>
  </si>
  <si>
    <t>1.2.3.5.9</t>
  </si>
  <si>
    <t>TRABAJOS DE ACABADOS EN EDIFICACIONES Y OTROS TRABAJOS ESPECIALIZADOS EN PROCESO</t>
  </si>
  <si>
    <t>1.2.3.6.1</t>
  </si>
  <si>
    <t>1.2.3.6.2</t>
  </si>
  <si>
    <t>1.2.3.6.3</t>
  </si>
  <si>
    <t>1.2.3.6.4</t>
  </si>
  <si>
    <t>DIVISIÓN DE TERRENOS Y CONSTRUCCIÓN DE OBRAS DE URBANIZACIÓN</t>
  </si>
  <si>
    <t>1.2.3.6.5</t>
  </si>
  <si>
    <t>1.2.3.6.6</t>
  </si>
  <si>
    <t>1.2.3.6.7</t>
  </si>
  <si>
    <t>1.2.3.6.9</t>
  </si>
  <si>
    <t>1.2.3.9.0</t>
  </si>
  <si>
    <t>OTROS BIENES INMUEBLES</t>
  </si>
  <si>
    <t xml:space="preserve">TOTAL: </t>
  </si>
  <si>
    <t>1.2.4.1.1</t>
  </si>
  <si>
    <t>MUEBLES DE OFICINA Y ESTANTERÍA</t>
  </si>
  <si>
    <t>1.2.4.1.2</t>
  </si>
  <si>
    <t>MUEBLES, EXCEPTO DE OFICINA Y ESTANTERÍA</t>
  </si>
  <si>
    <t>1.2.4.1.3</t>
  </si>
  <si>
    <t>EQUIPO DE CÓMPUTO Y DE TECNOLOGÍAS DE LA INFORMACIÓN</t>
  </si>
  <si>
    <t>1.2.4.1.9</t>
  </si>
  <si>
    <t>OTROS MOBILIARIOS Y EQUIPOS DE ADMINISTRACIÓN</t>
  </si>
  <si>
    <t>1.2.4.2.1</t>
  </si>
  <si>
    <t>EQUIPOS Y APARATOS AUDIOVISUALES</t>
  </si>
  <si>
    <t>1.2.4.2.2</t>
  </si>
  <si>
    <t>APARATOS DEPORTIVOS</t>
  </si>
  <si>
    <t>1.2.4.2.3</t>
  </si>
  <si>
    <t>CÁMARAS FOTOGRÁFICAS Y DE VIDEO</t>
  </si>
  <si>
    <t>1.2.4.2.9</t>
  </si>
  <si>
    <t>OTRO MOBILIARIO Y EQUIPO EDUCACIONAL Y RECREATIVO</t>
  </si>
  <si>
    <t>1.2.4.3.1</t>
  </si>
  <si>
    <t>EQUIPO MÉDICO Y DE LABORATORIO</t>
  </si>
  <si>
    <t>1.2.4.3.2</t>
  </si>
  <si>
    <t>INSTRUMENTAL MÉDICO Y DE LABORATORIO</t>
  </si>
  <si>
    <t>1.2.4.4.1</t>
  </si>
  <si>
    <t>AUTOMÓVILES Y CAMIONES</t>
  </si>
  <si>
    <t>1.2.4.4.3</t>
  </si>
  <si>
    <t>EQUIPO AEROESPACIAL</t>
  </si>
  <si>
    <t>1.2.4.4.5</t>
  </si>
  <si>
    <t>EMBARCACIONES</t>
  </si>
  <si>
    <t>1.2.4.4.9</t>
  </si>
  <si>
    <t>OTROS EQUIPOS DE TRANSPORTE</t>
  </si>
  <si>
    <t>1.2.4.5.0</t>
  </si>
  <si>
    <t>EQUIPO DE DEFENSA Y SEGURIDAD</t>
  </si>
  <si>
    <t>1.2.4.6.1</t>
  </si>
  <si>
    <t>MAQUINARIA Y EQUIPO AGROPECUARIO</t>
  </si>
  <si>
    <t>1.2.4.6.2</t>
  </si>
  <si>
    <t>MAQUINARIA Y EQUIPO INDUSTRIAL</t>
  </si>
  <si>
    <t>1.2.4.6.3</t>
  </si>
  <si>
    <t>MAQUINARIA Y EQUIPO DE CONSTRUCCIÓN</t>
  </si>
  <si>
    <t>1.2.4.6.4</t>
  </si>
  <si>
    <t>SISTEMAS DE AIRE ACONDICIONADO, CALEFACCIÓN Y DE REFRIGERACIÓN INDUSTRIAL Y COMERCIAL</t>
  </si>
  <si>
    <t>1.2.4.6.5</t>
  </si>
  <si>
    <t>EQUIPO DE COMUNICACIÓN Y TELECOMUNICACIÓN</t>
  </si>
  <si>
    <t>1.2.4.6.6</t>
  </si>
  <si>
    <t>EQUIPOS DE GENERACIÓN ELÉCTRICA, APARATOS Y ACCESORIOS ELÉCTRICOS</t>
  </si>
  <si>
    <t>1.2.4.6.7</t>
  </si>
  <si>
    <t>HERRAMIENTAS Y MÁQUINAS-HERRAMIENTA</t>
  </si>
  <si>
    <t>1.2.4.6.9</t>
  </si>
  <si>
    <t>OTROS EQUIPOS</t>
  </si>
  <si>
    <t>1.2.4.7.1</t>
  </si>
  <si>
    <t>BIENES ARTISTICOS, CULTURALES Y CIENTIFICOS</t>
  </si>
  <si>
    <t>1.2.4.8.1</t>
  </si>
  <si>
    <t>BOVINOS</t>
  </si>
  <si>
    <t>1.2.4.8.3</t>
  </si>
  <si>
    <t>AVES</t>
  </si>
  <si>
    <t>1.2.4.8.4</t>
  </si>
  <si>
    <t>OVINOS Y CAPRINOS</t>
  </si>
  <si>
    <t>1.2.4.8.6</t>
  </si>
  <si>
    <t>EQUINOS</t>
  </si>
  <si>
    <t>1.2.4.8.7</t>
  </si>
  <si>
    <t>ESPECIES MENORES Y DE ZOOLÓGICO</t>
  </si>
  <si>
    <t>1.2.4.8.8</t>
  </si>
  <si>
    <t>ÁRBOLES Y PLANTAS</t>
  </si>
  <si>
    <t>1.2.4.8.9</t>
  </si>
  <si>
    <t>OTROS ACTIVOS BIOLÓGICOS</t>
  </si>
  <si>
    <t>TOTAL:</t>
  </si>
  <si>
    <t>PODER EJECUTIVO CONSOLIDADO</t>
  </si>
  <si>
    <t>Relacion de Bienes Muebles que componen el 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</si>
</sst>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"/>
    <numFmt numFmtId="165" formatCode="_-* #,##0_-;\-* #,##0_-;_-* &quot;-&quot;??_-;_-@_-"/>
    <numFmt numFmtId="166" formatCode="#,##0_ ;\-#,##0\ "/>
    <numFmt numFmtId="167" formatCode="_-[$€-2]* #,##0.00_-;\-[$€-2]* #,##0.00_-;_-[$€-2]* &quot;-&quot;??_-"/>
    <numFmt numFmtId="168" formatCode="_(* #,##0.00_);_(* \(#,##0.00\);_(* &quot;-&quot;??_);_(@_)"/>
    <numFmt numFmtId="169" formatCode="#,##0.00_);\-#,##0.00"/>
    <numFmt numFmtId="170" formatCode="#,##0.00_ ;\-#,##0.00\ "/>
    <numFmt numFmtId="171" formatCode="#,##0.00\ _€"/>
    <numFmt numFmtId="172" formatCode="0_ ;\-0\ "/>
    <numFmt numFmtId="173" formatCode="General_)"/>
    <numFmt numFmtId="174" formatCode="d\-mmm\-yy"/>
    <numFmt numFmtId="175" formatCode="*-;*-;*-;*-"/>
    <numFmt numFmtId="176" formatCode="_(* #,##0_);_(* \(#,##0\);_(* &quot;-&quot;??_);_(@_)"/>
    <numFmt numFmtId="177" formatCode="00"/>
    <numFmt numFmtId="178" formatCode="_-&quot;$&quot;* #,##0_-;\-&quot;$&quot;* #,##0_-;_-&quot;$&quot;* &quot;-&quot;??_-;_-@_-"/>
    <numFmt numFmtId="179" formatCode="#,##0_ ;[Red]\-#,##0\ "/>
  </numFmts>
  <fonts count="1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5"/>
      <name val="Arial"/>
      <family val="2"/>
    </font>
    <font>
      <b/>
      <sz val="5"/>
      <name val="Arial"/>
      <family val="2"/>
    </font>
    <font>
      <u/>
      <sz val="8"/>
      <name val="Arial"/>
      <family val="2"/>
    </font>
    <font>
      <sz val="5"/>
      <name val="Times New Roman"/>
      <family val="1"/>
    </font>
    <font>
      <sz val="6"/>
      <name val="Arial"/>
      <family val="2"/>
    </font>
    <font>
      <u/>
      <sz val="10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u/>
      <sz val="10.6"/>
      <color theme="10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mbria"/>
      <family val="1"/>
    </font>
    <font>
      <sz val="10"/>
      <color theme="1"/>
      <name val="Times New Roman"/>
      <family val="1"/>
    </font>
    <font>
      <b/>
      <u/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6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MS Sans Serif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b/>
      <sz val="8"/>
      <color theme="0"/>
      <name val="Arial Narrow"/>
      <family val="2"/>
    </font>
    <font>
      <b/>
      <sz val="8"/>
      <name val="Arial Narrow"/>
      <family val="2"/>
    </font>
    <font>
      <sz val="8"/>
      <color indexed="8"/>
      <name val="Arial Narrow"/>
      <family val="2"/>
    </font>
    <font>
      <b/>
      <sz val="8"/>
      <color theme="1"/>
      <name val="Arial Narrow"/>
      <family val="2"/>
    </font>
    <font>
      <b/>
      <strike/>
      <sz val="8"/>
      <color theme="1"/>
      <name val="Arial Narrow"/>
      <family val="2"/>
    </font>
    <font>
      <u/>
      <sz val="8"/>
      <name val="Arial Narrow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b/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 Narrow"/>
      <family val="2"/>
    </font>
    <font>
      <sz val="7"/>
      <color theme="1"/>
      <name val="Arial Narrow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5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8"/>
      <color theme="0"/>
      <name val="Arial"/>
      <family val="2"/>
    </font>
    <font>
      <vertAlign val="subscript"/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0"/>
      <color rgb="FF006100"/>
      <name val="Arial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0"/>
      <color rgb="FFFA7D00"/>
      <name val="Arial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sz val="10"/>
      <color rgb="FF3F3F76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i/>
      <sz val="11"/>
      <color indexed="23"/>
      <name val="Calibri"/>
      <family val="2"/>
    </font>
    <font>
      <b/>
      <sz val="15"/>
      <color indexed="44"/>
      <name val="Calibri"/>
      <family val="2"/>
    </font>
    <font>
      <b/>
      <sz val="13"/>
      <color indexed="44"/>
      <name val="Calibri"/>
      <family val="2"/>
    </font>
    <font>
      <b/>
      <sz val="11"/>
      <color indexed="44"/>
      <name val="Calibri"/>
      <family val="2"/>
    </font>
    <font>
      <sz val="10"/>
      <color rgb="FF9C0006"/>
      <name val="Arial"/>
      <family val="2"/>
    </font>
    <font>
      <sz val="10"/>
      <color indexed="20"/>
      <name val="Arial"/>
      <family val="2"/>
    </font>
    <font>
      <sz val="10"/>
      <name val="Courier"/>
      <family val="3"/>
    </font>
    <font>
      <sz val="10"/>
      <color rgb="FF9C6500"/>
      <name val="Arial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sz val="10"/>
      <color theme="1"/>
      <name val="Tahoma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b/>
      <sz val="10"/>
      <color indexed="63"/>
      <name val="Arial"/>
      <family val="2"/>
    </font>
    <font>
      <sz val="10"/>
      <color rgb="FFFF0000"/>
      <name val="Arial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i/>
      <sz val="10"/>
      <color rgb="FF7F7F7F"/>
      <name val="Arial"/>
      <family val="2"/>
    </font>
    <font>
      <i/>
      <sz val="10"/>
      <color indexed="23"/>
      <name val="Arial"/>
      <family val="2"/>
    </font>
    <font>
      <b/>
      <sz val="18"/>
      <color indexed="44"/>
      <name val="Cambria"/>
      <family val="2"/>
    </font>
    <font>
      <b/>
      <sz val="15"/>
      <color theme="3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theme="3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vertAlign val="subscript"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b/>
      <sz val="11"/>
      <color theme="0"/>
      <name val="Arial"/>
      <family val="2"/>
    </font>
  </fonts>
  <fills count="7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48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4"/>
      </top>
      <bottom style="double">
        <color indexed="4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344">
    <xf numFmtId="0" fontId="0" fillId="0" borderId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20" fillId="0" borderId="0" applyNumberFormat="0" applyFill="0" applyBorder="0" applyAlignment="0" applyProtection="0">
      <alignment vertical="top"/>
      <protection locked="0"/>
    </xf>
    <xf numFmtId="167" fontId="31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3" fillId="0" borderId="0"/>
    <xf numFmtId="0" fontId="33" fillId="0" borderId="0"/>
    <xf numFmtId="43" fontId="1" fillId="0" borderId="0" applyFont="0" applyFill="0" applyBorder="0" applyAlignment="0" applyProtection="0"/>
    <xf numFmtId="173" fontId="3" fillId="0" borderId="0"/>
    <xf numFmtId="167" fontId="3" fillId="0" borderId="0"/>
    <xf numFmtId="167" fontId="3" fillId="0" borderId="0"/>
    <xf numFmtId="0" fontId="54" fillId="0" borderId="0"/>
    <xf numFmtId="43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173" fontId="3" fillId="0" borderId="0"/>
    <xf numFmtId="0" fontId="67" fillId="44" borderId="0" applyNumberFormat="0" applyBorder="0" applyAlignment="0" applyProtection="0"/>
    <xf numFmtId="0" fontId="67" fillId="45" borderId="0" applyNumberFormat="0" applyBorder="0" applyAlignment="0" applyProtection="0"/>
    <xf numFmtId="0" fontId="67" fillId="46" borderId="0" applyNumberFormat="0" applyBorder="0" applyAlignment="0" applyProtection="0"/>
    <xf numFmtId="0" fontId="67" fillId="44" borderId="0" applyNumberFormat="0" applyBorder="0" applyAlignment="0" applyProtection="0"/>
    <xf numFmtId="0" fontId="67" fillId="47" borderId="0" applyNumberFormat="0" applyBorder="0" applyAlignment="0" applyProtection="0"/>
    <xf numFmtId="0" fontId="67" fillId="45" borderId="0" applyNumberFormat="0" applyBorder="0" applyAlignment="0" applyProtection="0"/>
    <xf numFmtId="0" fontId="61" fillId="10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31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1" fillId="10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1" fillId="14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31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1" fillId="14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1" fillId="18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31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1" fillId="18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1" fillId="22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31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1" fillId="22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1" fillId="26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31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1" fillId="26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1" fillId="30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31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1" fillId="30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52" borderId="0" applyNumberFormat="0" applyBorder="0" applyAlignment="0" applyProtection="0"/>
    <xf numFmtId="0" fontId="67" fillId="53" borderId="0" applyNumberFormat="0" applyBorder="0" applyAlignment="0" applyProtection="0"/>
    <xf numFmtId="0" fontId="67" fillId="54" borderId="0" applyNumberFormat="0" applyBorder="0" applyAlignment="0" applyProtection="0"/>
    <xf numFmtId="0" fontId="67" fillId="52" borderId="0" applyNumberFormat="0" applyBorder="0" applyAlignment="0" applyProtection="0"/>
    <xf numFmtId="0" fontId="67" fillId="47" borderId="0" applyNumberFormat="0" applyBorder="0" applyAlignment="0" applyProtection="0"/>
    <xf numFmtId="0" fontId="67" fillId="45" borderId="0" applyNumberFormat="0" applyBorder="0" applyAlignment="0" applyProtection="0"/>
    <xf numFmtId="0" fontId="61" fillId="11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31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1" fillId="11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1" fillId="15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31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1" fillId="15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1" fillId="19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31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1" fillId="19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1" fillId="23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31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1" fillId="23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1" fillId="27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31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1" fillId="27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1" fillId="31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31" fillId="57" borderId="0" applyNumberFormat="0" applyBorder="0" applyAlignment="0" applyProtection="0"/>
    <xf numFmtId="0" fontId="1" fillId="31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1" fillId="31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8" fillId="58" borderId="0" applyNumberFormat="0" applyBorder="0" applyAlignment="0" applyProtection="0"/>
    <xf numFmtId="0" fontId="68" fillId="53" borderId="0" applyNumberFormat="0" applyBorder="0" applyAlignment="0" applyProtection="0"/>
    <xf numFmtId="0" fontId="68" fillId="54" borderId="0" applyNumberFormat="0" applyBorder="0" applyAlignment="0" applyProtection="0"/>
    <xf numFmtId="0" fontId="68" fillId="52" borderId="0" applyNumberFormat="0" applyBorder="0" applyAlignment="0" applyProtection="0"/>
    <xf numFmtId="0" fontId="68" fillId="58" borderId="0" applyNumberFormat="0" applyBorder="0" applyAlignment="0" applyProtection="0"/>
    <xf numFmtId="0" fontId="68" fillId="45" borderId="0" applyNumberFormat="0" applyBorder="0" applyAlignment="0" applyProtection="0"/>
    <xf numFmtId="0" fontId="69" fillId="12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70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9" fillId="12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9" fillId="16" borderId="0" applyNumberFormat="0" applyBorder="0" applyAlignment="0" applyProtection="0"/>
    <xf numFmtId="0" fontId="68" fillId="53" borderId="0" applyNumberFormat="0" applyBorder="0" applyAlignment="0" applyProtection="0"/>
    <xf numFmtId="0" fontId="68" fillId="53" borderId="0" applyNumberFormat="0" applyBorder="0" applyAlignment="0" applyProtection="0"/>
    <xf numFmtId="0" fontId="68" fillId="53" borderId="0" applyNumberFormat="0" applyBorder="0" applyAlignment="0" applyProtection="0"/>
    <xf numFmtId="0" fontId="68" fillId="53" borderId="0" applyNumberFormat="0" applyBorder="0" applyAlignment="0" applyProtection="0"/>
    <xf numFmtId="0" fontId="70" fillId="53" borderId="0" applyNumberFormat="0" applyBorder="0" applyAlignment="0" applyProtection="0"/>
    <xf numFmtId="0" fontId="68" fillId="53" borderId="0" applyNumberFormat="0" applyBorder="0" applyAlignment="0" applyProtection="0"/>
    <xf numFmtId="0" fontId="68" fillId="53" borderId="0" applyNumberFormat="0" applyBorder="0" applyAlignment="0" applyProtection="0"/>
    <xf numFmtId="0" fontId="68" fillId="53" borderId="0" applyNumberFormat="0" applyBorder="0" applyAlignment="0" applyProtection="0"/>
    <xf numFmtId="0" fontId="68" fillId="53" borderId="0" applyNumberFormat="0" applyBorder="0" applyAlignment="0" applyProtection="0"/>
    <xf numFmtId="0" fontId="68" fillId="53" borderId="0" applyNumberFormat="0" applyBorder="0" applyAlignment="0" applyProtection="0"/>
    <xf numFmtId="0" fontId="68" fillId="53" borderId="0" applyNumberFormat="0" applyBorder="0" applyAlignment="0" applyProtection="0"/>
    <xf numFmtId="0" fontId="68" fillId="53" borderId="0" applyNumberFormat="0" applyBorder="0" applyAlignment="0" applyProtection="0"/>
    <xf numFmtId="0" fontId="68" fillId="53" borderId="0" applyNumberFormat="0" applyBorder="0" applyAlignment="0" applyProtection="0"/>
    <xf numFmtId="0" fontId="69" fillId="16" borderId="0" applyNumberFormat="0" applyBorder="0" applyAlignment="0" applyProtection="0"/>
    <xf numFmtId="0" fontId="68" fillId="53" borderId="0" applyNumberFormat="0" applyBorder="0" applyAlignment="0" applyProtection="0"/>
    <xf numFmtId="0" fontId="68" fillId="53" borderId="0" applyNumberFormat="0" applyBorder="0" applyAlignment="0" applyProtection="0"/>
    <xf numFmtId="0" fontId="68" fillId="53" borderId="0" applyNumberFormat="0" applyBorder="0" applyAlignment="0" applyProtection="0"/>
    <xf numFmtId="0" fontId="68" fillId="53" borderId="0" applyNumberFormat="0" applyBorder="0" applyAlignment="0" applyProtection="0"/>
    <xf numFmtId="0" fontId="68" fillId="53" borderId="0" applyNumberFormat="0" applyBorder="0" applyAlignment="0" applyProtection="0"/>
    <xf numFmtId="0" fontId="68" fillId="53" borderId="0" applyNumberFormat="0" applyBorder="0" applyAlignment="0" applyProtection="0"/>
    <xf numFmtId="0" fontId="68" fillId="53" borderId="0" applyNumberFormat="0" applyBorder="0" applyAlignment="0" applyProtection="0"/>
    <xf numFmtId="0" fontId="68" fillId="53" borderId="0" applyNumberFormat="0" applyBorder="0" applyAlignment="0" applyProtection="0"/>
    <xf numFmtId="0" fontId="68" fillId="53" borderId="0" applyNumberFormat="0" applyBorder="0" applyAlignment="0" applyProtection="0"/>
    <xf numFmtId="0" fontId="68" fillId="53" borderId="0" applyNumberFormat="0" applyBorder="0" applyAlignment="0" applyProtection="0"/>
    <xf numFmtId="0" fontId="68" fillId="53" borderId="0" applyNumberFormat="0" applyBorder="0" applyAlignment="0" applyProtection="0"/>
    <xf numFmtId="0" fontId="68" fillId="53" borderId="0" applyNumberFormat="0" applyBorder="0" applyAlignment="0" applyProtection="0"/>
    <xf numFmtId="0" fontId="68" fillId="53" borderId="0" applyNumberFormat="0" applyBorder="0" applyAlignment="0" applyProtection="0"/>
    <xf numFmtId="0" fontId="68" fillId="53" borderId="0" applyNumberFormat="0" applyBorder="0" applyAlignment="0" applyProtection="0"/>
    <xf numFmtId="0" fontId="68" fillId="53" borderId="0" applyNumberFormat="0" applyBorder="0" applyAlignment="0" applyProtection="0"/>
    <xf numFmtId="0" fontId="68" fillId="53" borderId="0" applyNumberFormat="0" applyBorder="0" applyAlignment="0" applyProtection="0"/>
    <xf numFmtId="0" fontId="68" fillId="53" borderId="0" applyNumberFormat="0" applyBorder="0" applyAlignment="0" applyProtection="0"/>
    <xf numFmtId="0" fontId="68" fillId="53" borderId="0" applyNumberFormat="0" applyBorder="0" applyAlignment="0" applyProtection="0"/>
    <xf numFmtId="0" fontId="68" fillId="53" borderId="0" applyNumberFormat="0" applyBorder="0" applyAlignment="0" applyProtection="0"/>
    <xf numFmtId="0" fontId="68" fillId="53" borderId="0" applyNumberFormat="0" applyBorder="0" applyAlignment="0" applyProtection="0"/>
    <xf numFmtId="0" fontId="68" fillId="53" borderId="0" applyNumberFormat="0" applyBorder="0" applyAlignment="0" applyProtection="0"/>
    <xf numFmtId="0" fontId="68" fillId="53" borderId="0" applyNumberFormat="0" applyBorder="0" applyAlignment="0" applyProtection="0"/>
    <xf numFmtId="0" fontId="68" fillId="53" borderId="0" applyNumberFormat="0" applyBorder="0" applyAlignment="0" applyProtection="0"/>
    <xf numFmtId="0" fontId="68" fillId="53" borderId="0" applyNumberFormat="0" applyBorder="0" applyAlignment="0" applyProtection="0"/>
    <xf numFmtId="0" fontId="68" fillId="53" borderId="0" applyNumberFormat="0" applyBorder="0" applyAlignment="0" applyProtection="0"/>
    <xf numFmtId="0" fontId="68" fillId="53" borderId="0" applyNumberFormat="0" applyBorder="0" applyAlignment="0" applyProtection="0"/>
    <xf numFmtId="0" fontId="68" fillId="53" borderId="0" applyNumberFormat="0" applyBorder="0" applyAlignment="0" applyProtection="0"/>
    <xf numFmtId="0" fontId="68" fillId="53" borderId="0" applyNumberFormat="0" applyBorder="0" applyAlignment="0" applyProtection="0"/>
    <xf numFmtId="0" fontId="68" fillId="53" borderId="0" applyNumberFormat="0" applyBorder="0" applyAlignment="0" applyProtection="0"/>
    <xf numFmtId="0" fontId="68" fillId="53" borderId="0" applyNumberFormat="0" applyBorder="0" applyAlignment="0" applyProtection="0"/>
    <xf numFmtId="0" fontId="68" fillId="53" borderId="0" applyNumberFormat="0" applyBorder="0" applyAlignment="0" applyProtection="0"/>
    <xf numFmtId="0" fontId="68" fillId="53" borderId="0" applyNumberFormat="0" applyBorder="0" applyAlignment="0" applyProtection="0"/>
    <xf numFmtId="0" fontId="68" fillId="53" borderId="0" applyNumberFormat="0" applyBorder="0" applyAlignment="0" applyProtection="0"/>
    <xf numFmtId="0" fontId="68" fillId="53" borderId="0" applyNumberFormat="0" applyBorder="0" applyAlignment="0" applyProtection="0"/>
    <xf numFmtId="0" fontId="68" fillId="53" borderId="0" applyNumberFormat="0" applyBorder="0" applyAlignment="0" applyProtection="0"/>
    <xf numFmtId="0" fontId="69" fillId="20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70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9" fillId="20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9" fillId="24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70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9" fillId="24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9" fillId="2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70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9" fillId="2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9" fillId="32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70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9" fillId="32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55" borderId="0" applyNumberFormat="0" applyBorder="0" applyAlignment="0" applyProtection="0"/>
    <xf numFmtId="0" fontId="68" fillId="62" borderId="0" applyNumberFormat="0" applyBorder="0" applyAlignment="0" applyProtection="0"/>
    <xf numFmtId="0" fontId="68" fillId="63" borderId="0" applyNumberFormat="0" applyBorder="0" applyAlignment="0" applyProtection="0"/>
    <xf numFmtId="0" fontId="68" fillId="64" borderId="0" applyNumberFormat="0" applyBorder="0" applyAlignment="0" applyProtection="0"/>
    <xf numFmtId="0" fontId="68" fillId="58" borderId="0" applyNumberFormat="0" applyBorder="0" applyAlignment="0" applyProtection="0"/>
    <xf numFmtId="0" fontId="68" fillId="65" borderId="0" applyNumberFormat="0" applyBorder="0" applyAlignment="0" applyProtection="0"/>
    <xf numFmtId="0" fontId="71" fillId="49" borderId="0" applyNumberFormat="0" applyBorder="0" applyAlignment="0" applyProtection="0"/>
    <xf numFmtId="0" fontId="72" fillId="2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4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2" fillId="2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5" fillId="44" borderId="48" applyNumberFormat="0" applyAlignment="0" applyProtection="0"/>
    <xf numFmtId="0" fontId="76" fillId="6" borderId="4" applyNumberFormat="0" applyAlignment="0" applyProtection="0"/>
    <xf numFmtId="0" fontId="75" fillId="52" borderId="48" applyNumberFormat="0" applyAlignment="0" applyProtection="0"/>
    <xf numFmtId="0" fontId="75" fillId="52" borderId="48" applyNumberFormat="0" applyAlignment="0" applyProtection="0"/>
    <xf numFmtId="0" fontId="75" fillId="52" borderId="48" applyNumberFormat="0" applyAlignment="0" applyProtection="0"/>
    <xf numFmtId="0" fontId="75" fillId="52" borderId="48" applyNumberFormat="0" applyAlignment="0" applyProtection="0"/>
    <xf numFmtId="0" fontId="77" fillId="52" borderId="48" applyNumberFormat="0" applyAlignment="0" applyProtection="0"/>
    <xf numFmtId="0" fontId="75" fillId="52" borderId="48" applyNumberFormat="0" applyAlignment="0" applyProtection="0"/>
    <xf numFmtId="0" fontId="75" fillId="52" borderId="48" applyNumberFormat="0" applyAlignment="0" applyProtection="0"/>
    <xf numFmtId="0" fontId="75" fillId="52" borderId="48" applyNumberFormat="0" applyAlignment="0" applyProtection="0"/>
    <xf numFmtId="0" fontId="75" fillId="52" borderId="48" applyNumberFormat="0" applyAlignment="0" applyProtection="0"/>
    <xf numFmtId="0" fontId="75" fillId="52" borderId="48" applyNumberFormat="0" applyAlignment="0" applyProtection="0"/>
    <xf numFmtId="0" fontId="75" fillId="52" borderId="48" applyNumberFormat="0" applyAlignment="0" applyProtection="0"/>
    <xf numFmtId="0" fontId="75" fillId="52" borderId="48" applyNumberFormat="0" applyAlignment="0" applyProtection="0"/>
    <xf numFmtId="0" fontId="75" fillId="52" borderId="48" applyNumberFormat="0" applyAlignment="0" applyProtection="0"/>
    <xf numFmtId="0" fontId="76" fillId="6" borderId="4" applyNumberFormat="0" applyAlignment="0" applyProtection="0"/>
    <xf numFmtId="0" fontId="75" fillId="52" borderId="48" applyNumberFormat="0" applyAlignment="0" applyProtection="0"/>
    <xf numFmtId="0" fontId="75" fillId="52" borderId="48" applyNumberFormat="0" applyAlignment="0" applyProtection="0"/>
    <xf numFmtId="0" fontId="75" fillId="52" borderId="48" applyNumberFormat="0" applyAlignment="0" applyProtection="0"/>
    <xf numFmtId="0" fontId="75" fillId="52" borderId="48" applyNumberFormat="0" applyAlignment="0" applyProtection="0"/>
    <xf numFmtId="0" fontId="75" fillId="52" borderId="48" applyNumberFormat="0" applyAlignment="0" applyProtection="0"/>
    <xf numFmtId="0" fontId="75" fillId="52" borderId="48" applyNumberFormat="0" applyAlignment="0" applyProtection="0"/>
    <xf numFmtId="0" fontId="75" fillId="52" borderId="48" applyNumberFormat="0" applyAlignment="0" applyProtection="0"/>
    <xf numFmtId="0" fontId="75" fillId="52" borderId="48" applyNumberFormat="0" applyAlignment="0" applyProtection="0"/>
    <xf numFmtId="0" fontId="75" fillId="52" borderId="48" applyNumberFormat="0" applyAlignment="0" applyProtection="0"/>
    <xf numFmtId="0" fontId="75" fillId="52" borderId="48" applyNumberFormat="0" applyAlignment="0" applyProtection="0"/>
    <xf numFmtId="0" fontId="75" fillId="52" borderId="48" applyNumberFormat="0" applyAlignment="0" applyProtection="0"/>
    <xf numFmtId="0" fontId="75" fillId="52" borderId="48" applyNumberFormat="0" applyAlignment="0" applyProtection="0"/>
    <xf numFmtId="0" fontId="75" fillId="52" borderId="48" applyNumberFormat="0" applyAlignment="0" applyProtection="0"/>
    <xf numFmtId="0" fontId="75" fillId="52" borderId="48" applyNumberFormat="0" applyAlignment="0" applyProtection="0"/>
    <xf numFmtId="0" fontId="75" fillId="52" borderId="48" applyNumberFormat="0" applyAlignment="0" applyProtection="0"/>
    <xf numFmtId="0" fontId="75" fillId="52" borderId="48" applyNumberFormat="0" applyAlignment="0" applyProtection="0"/>
    <xf numFmtId="0" fontId="75" fillId="52" borderId="48" applyNumberFormat="0" applyAlignment="0" applyProtection="0"/>
    <xf numFmtId="0" fontId="75" fillId="52" borderId="48" applyNumberFormat="0" applyAlignment="0" applyProtection="0"/>
    <xf numFmtId="0" fontId="75" fillId="52" borderId="48" applyNumberFormat="0" applyAlignment="0" applyProtection="0"/>
    <xf numFmtId="0" fontId="75" fillId="52" borderId="48" applyNumberFormat="0" applyAlignment="0" applyProtection="0"/>
    <xf numFmtId="0" fontId="75" fillId="52" borderId="48" applyNumberFormat="0" applyAlignment="0" applyProtection="0"/>
    <xf numFmtId="0" fontId="75" fillId="52" borderId="48" applyNumberFormat="0" applyAlignment="0" applyProtection="0"/>
    <xf numFmtId="0" fontId="75" fillId="52" borderId="48" applyNumberFormat="0" applyAlignment="0" applyProtection="0"/>
    <xf numFmtId="0" fontId="75" fillId="52" borderId="48" applyNumberFormat="0" applyAlignment="0" applyProtection="0"/>
    <xf numFmtId="0" fontId="75" fillId="52" borderId="48" applyNumberFormat="0" applyAlignment="0" applyProtection="0"/>
    <xf numFmtId="0" fontId="75" fillId="52" borderId="48" applyNumberFormat="0" applyAlignment="0" applyProtection="0"/>
    <xf numFmtId="0" fontId="75" fillId="52" borderId="48" applyNumberFormat="0" applyAlignment="0" applyProtection="0"/>
    <xf numFmtId="0" fontId="75" fillId="52" borderId="48" applyNumberFormat="0" applyAlignment="0" applyProtection="0"/>
    <xf numFmtId="0" fontId="75" fillId="52" borderId="48" applyNumberFormat="0" applyAlignment="0" applyProtection="0"/>
    <xf numFmtId="0" fontId="75" fillId="52" borderId="48" applyNumberFormat="0" applyAlignment="0" applyProtection="0"/>
    <xf numFmtId="0" fontId="75" fillId="52" borderId="48" applyNumberFormat="0" applyAlignment="0" applyProtection="0"/>
    <xf numFmtId="0" fontId="75" fillId="52" borderId="48" applyNumberFormat="0" applyAlignment="0" applyProtection="0"/>
    <xf numFmtId="0" fontId="75" fillId="52" borderId="48" applyNumberFormat="0" applyAlignment="0" applyProtection="0"/>
    <xf numFmtId="0" fontId="75" fillId="52" borderId="48" applyNumberFormat="0" applyAlignment="0" applyProtection="0"/>
    <xf numFmtId="0" fontId="75" fillId="52" borderId="48" applyNumberFormat="0" applyAlignment="0" applyProtection="0"/>
    <xf numFmtId="0" fontId="57" fillId="7" borderId="7" applyNumberFormat="0" applyAlignment="0" applyProtection="0"/>
    <xf numFmtId="0" fontId="78" fillId="66" borderId="49" applyNumberFormat="0" applyAlignment="0" applyProtection="0"/>
    <xf numFmtId="0" fontId="78" fillId="66" borderId="49" applyNumberFormat="0" applyAlignment="0" applyProtection="0"/>
    <xf numFmtId="0" fontId="78" fillId="66" borderId="49" applyNumberFormat="0" applyAlignment="0" applyProtection="0"/>
    <xf numFmtId="0" fontId="78" fillId="66" borderId="49" applyNumberFormat="0" applyAlignment="0" applyProtection="0"/>
    <xf numFmtId="0" fontId="79" fillId="66" borderId="49" applyNumberFormat="0" applyAlignment="0" applyProtection="0"/>
    <xf numFmtId="0" fontId="78" fillId="66" borderId="49" applyNumberFormat="0" applyAlignment="0" applyProtection="0"/>
    <xf numFmtId="0" fontId="78" fillId="66" borderId="49" applyNumberFormat="0" applyAlignment="0" applyProtection="0"/>
    <xf numFmtId="0" fontId="78" fillId="66" borderId="49" applyNumberFormat="0" applyAlignment="0" applyProtection="0"/>
    <xf numFmtId="0" fontId="78" fillId="66" borderId="49" applyNumberFormat="0" applyAlignment="0" applyProtection="0"/>
    <xf numFmtId="0" fontId="78" fillId="66" borderId="49" applyNumberFormat="0" applyAlignment="0" applyProtection="0"/>
    <xf numFmtId="0" fontId="78" fillId="66" borderId="49" applyNumberFormat="0" applyAlignment="0" applyProtection="0"/>
    <xf numFmtId="0" fontId="78" fillId="66" borderId="49" applyNumberFormat="0" applyAlignment="0" applyProtection="0"/>
    <xf numFmtId="0" fontId="78" fillId="66" borderId="49" applyNumberFormat="0" applyAlignment="0" applyProtection="0"/>
    <xf numFmtId="0" fontId="57" fillId="7" borderId="7" applyNumberFormat="0" applyAlignment="0" applyProtection="0"/>
    <xf numFmtId="0" fontId="78" fillId="66" borderId="49" applyNumberFormat="0" applyAlignment="0" applyProtection="0"/>
    <xf numFmtId="0" fontId="78" fillId="66" borderId="49" applyNumberFormat="0" applyAlignment="0" applyProtection="0"/>
    <xf numFmtId="0" fontId="78" fillId="66" borderId="49" applyNumberFormat="0" applyAlignment="0" applyProtection="0"/>
    <xf numFmtId="0" fontId="78" fillId="66" borderId="49" applyNumberFormat="0" applyAlignment="0" applyProtection="0"/>
    <xf numFmtId="0" fontId="78" fillId="66" borderId="49" applyNumberFormat="0" applyAlignment="0" applyProtection="0"/>
    <xf numFmtId="0" fontId="78" fillId="66" borderId="49" applyNumberFormat="0" applyAlignment="0" applyProtection="0"/>
    <xf numFmtId="0" fontId="78" fillId="66" borderId="49" applyNumberFormat="0" applyAlignment="0" applyProtection="0"/>
    <xf numFmtId="0" fontId="78" fillId="66" borderId="49" applyNumberFormat="0" applyAlignment="0" applyProtection="0"/>
    <xf numFmtId="0" fontId="78" fillId="66" borderId="49" applyNumberFormat="0" applyAlignment="0" applyProtection="0"/>
    <xf numFmtId="0" fontId="78" fillId="66" borderId="49" applyNumberFormat="0" applyAlignment="0" applyProtection="0"/>
    <xf numFmtId="0" fontId="78" fillId="66" borderId="49" applyNumberFormat="0" applyAlignment="0" applyProtection="0"/>
    <xf numFmtId="0" fontId="78" fillId="66" borderId="49" applyNumberFormat="0" applyAlignment="0" applyProtection="0"/>
    <xf numFmtId="0" fontId="78" fillId="66" borderId="49" applyNumberFormat="0" applyAlignment="0" applyProtection="0"/>
    <xf numFmtId="0" fontId="78" fillId="66" borderId="49" applyNumberFormat="0" applyAlignment="0" applyProtection="0"/>
    <xf numFmtId="0" fontId="78" fillId="66" borderId="49" applyNumberFormat="0" applyAlignment="0" applyProtection="0"/>
    <xf numFmtId="0" fontId="78" fillId="66" borderId="49" applyNumberFormat="0" applyAlignment="0" applyProtection="0"/>
    <xf numFmtId="0" fontId="78" fillId="66" borderId="49" applyNumberFormat="0" applyAlignment="0" applyProtection="0"/>
    <xf numFmtId="0" fontId="78" fillId="66" borderId="49" applyNumberFormat="0" applyAlignment="0" applyProtection="0"/>
    <xf numFmtId="0" fontId="78" fillId="66" borderId="49" applyNumberFormat="0" applyAlignment="0" applyProtection="0"/>
    <xf numFmtId="0" fontId="78" fillId="66" borderId="49" applyNumberFormat="0" applyAlignment="0" applyProtection="0"/>
    <xf numFmtId="0" fontId="78" fillId="66" borderId="49" applyNumberFormat="0" applyAlignment="0" applyProtection="0"/>
    <xf numFmtId="0" fontId="78" fillId="66" borderId="49" applyNumberFormat="0" applyAlignment="0" applyProtection="0"/>
    <xf numFmtId="0" fontId="78" fillId="66" borderId="49" applyNumberFormat="0" applyAlignment="0" applyProtection="0"/>
    <xf numFmtId="0" fontId="78" fillId="66" borderId="49" applyNumberFormat="0" applyAlignment="0" applyProtection="0"/>
    <xf numFmtId="0" fontId="78" fillId="66" borderId="49" applyNumberFormat="0" applyAlignment="0" applyProtection="0"/>
    <xf numFmtId="0" fontId="78" fillId="66" borderId="49" applyNumberFormat="0" applyAlignment="0" applyProtection="0"/>
    <xf numFmtId="0" fontId="78" fillId="66" borderId="49" applyNumberFormat="0" applyAlignment="0" applyProtection="0"/>
    <xf numFmtId="0" fontId="78" fillId="66" borderId="49" applyNumberFormat="0" applyAlignment="0" applyProtection="0"/>
    <xf numFmtId="0" fontId="78" fillId="66" borderId="49" applyNumberFormat="0" applyAlignment="0" applyProtection="0"/>
    <xf numFmtId="0" fontId="78" fillId="66" borderId="49" applyNumberFormat="0" applyAlignment="0" applyProtection="0"/>
    <xf numFmtId="0" fontId="78" fillId="66" borderId="49" applyNumberFormat="0" applyAlignment="0" applyProtection="0"/>
    <xf numFmtId="0" fontId="78" fillId="66" borderId="49" applyNumberFormat="0" applyAlignment="0" applyProtection="0"/>
    <xf numFmtId="0" fontId="78" fillId="66" borderId="49" applyNumberFormat="0" applyAlignment="0" applyProtection="0"/>
    <xf numFmtId="0" fontId="78" fillId="66" borderId="49" applyNumberFormat="0" applyAlignment="0" applyProtection="0"/>
    <xf numFmtId="0" fontId="78" fillId="66" borderId="49" applyNumberFormat="0" applyAlignment="0" applyProtection="0"/>
    <xf numFmtId="0" fontId="80" fillId="0" borderId="6" applyNumberFormat="0" applyFill="0" applyAlignment="0" applyProtection="0"/>
    <xf numFmtId="0" fontId="81" fillId="0" borderId="50" applyNumberFormat="0" applyFill="0" applyAlignment="0" applyProtection="0"/>
    <xf numFmtId="0" fontId="81" fillId="0" borderId="50" applyNumberFormat="0" applyFill="0" applyAlignment="0" applyProtection="0"/>
    <xf numFmtId="0" fontId="81" fillId="0" borderId="50" applyNumberFormat="0" applyFill="0" applyAlignment="0" applyProtection="0"/>
    <xf numFmtId="0" fontId="81" fillId="0" borderId="50" applyNumberFormat="0" applyFill="0" applyAlignment="0" applyProtection="0"/>
    <xf numFmtId="0" fontId="82" fillId="0" borderId="50" applyNumberFormat="0" applyFill="0" applyAlignment="0" applyProtection="0"/>
    <xf numFmtId="0" fontId="81" fillId="0" borderId="50" applyNumberFormat="0" applyFill="0" applyAlignment="0" applyProtection="0"/>
    <xf numFmtId="0" fontId="81" fillId="0" borderId="50" applyNumberFormat="0" applyFill="0" applyAlignment="0" applyProtection="0"/>
    <xf numFmtId="0" fontId="81" fillId="0" borderId="50" applyNumberFormat="0" applyFill="0" applyAlignment="0" applyProtection="0"/>
    <xf numFmtId="0" fontId="81" fillId="0" borderId="50" applyNumberFormat="0" applyFill="0" applyAlignment="0" applyProtection="0"/>
    <xf numFmtId="0" fontId="81" fillId="0" borderId="50" applyNumberFormat="0" applyFill="0" applyAlignment="0" applyProtection="0"/>
    <xf numFmtId="0" fontId="81" fillId="0" borderId="50" applyNumberFormat="0" applyFill="0" applyAlignment="0" applyProtection="0"/>
    <xf numFmtId="0" fontId="81" fillId="0" borderId="50" applyNumberFormat="0" applyFill="0" applyAlignment="0" applyProtection="0"/>
    <xf numFmtId="0" fontId="81" fillId="0" borderId="50" applyNumberFormat="0" applyFill="0" applyAlignment="0" applyProtection="0"/>
    <xf numFmtId="0" fontId="80" fillId="0" borderId="6" applyNumberFormat="0" applyFill="0" applyAlignment="0" applyProtection="0"/>
    <xf numFmtId="0" fontId="81" fillId="0" borderId="50" applyNumberFormat="0" applyFill="0" applyAlignment="0" applyProtection="0"/>
    <xf numFmtId="0" fontId="81" fillId="0" borderId="50" applyNumberFormat="0" applyFill="0" applyAlignment="0" applyProtection="0"/>
    <xf numFmtId="0" fontId="81" fillId="0" borderId="50" applyNumberFormat="0" applyFill="0" applyAlignment="0" applyProtection="0"/>
    <xf numFmtId="0" fontId="81" fillId="0" borderId="50" applyNumberFormat="0" applyFill="0" applyAlignment="0" applyProtection="0"/>
    <xf numFmtId="0" fontId="81" fillId="0" borderId="50" applyNumberFormat="0" applyFill="0" applyAlignment="0" applyProtection="0"/>
    <xf numFmtId="0" fontId="81" fillId="0" borderId="50" applyNumberFormat="0" applyFill="0" applyAlignment="0" applyProtection="0"/>
    <xf numFmtId="0" fontId="81" fillId="0" borderId="50" applyNumberFormat="0" applyFill="0" applyAlignment="0" applyProtection="0"/>
    <xf numFmtId="0" fontId="81" fillId="0" borderId="50" applyNumberFormat="0" applyFill="0" applyAlignment="0" applyProtection="0"/>
    <xf numFmtId="0" fontId="81" fillId="0" borderId="50" applyNumberFormat="0" applyFill="0" applyAlignment="0" applyProtection="0"/>
    <xf numFmtId="0" fontId="81" fillId="0" borderId="50" applyNumberFormat="0" applyFill="0" applyAlignment="0" applyProtection="0"/>
    <xf numFmtId="0" fontId="81" fillId="0" borderId="50" applyNumberFormat="0" applyFill="0" applyAlignment="0" applyProtection="0"/>
    <xf numFmtId="0" fontId="81" fillId="0" borderId="50" applyNumberFormat="0" applyFill="0" applyAlignment="0" applyProtection="0"/>
    <xf numFmtId="0" fontId="81" fillId="0" borderId="50" applyNumberFormat="0" applyFill="0" applyAlignment="0" applyProtection="0"/>
    <xf numFmtId="0" fontId="81" fillId="0" borderId="50" applyNumberFormat="0" applyFill="0" applyAlignment="0" applyProtection="0"/>
    <xf numFmtId="0" fontId="81" fillId="0" borderId="50" applyNumberFormat="0" applyFill="0" applyAlignment="0" applyProtection="0"/>
    <xf numFmtId="0" fontId="81" fillId="0" borderId="50" applyNumberFormat="0" applyFill="0" applyAlignment="0" applyProtection="0"/>
    <xf numFmtId="0" fontId="81" fillId="0" borderId="50" applyNumberFormat="0" applyFill="0" applyAlignment="0" applyProtection="0"/>
    <xf numFmtId="0" fontId="81" fillId="0" borderId="50" applyNumberFormat="0" applyFill="0" applyAlignment="0" applyProtection="0"/>
    <xf numFmtId="0" fontId="81" fillId="0" borderId="50" applyNumberFormat="0" applyFill="0" applyAlignment="0" applyProtection="0"/>
    <xf numFmtId="0" fontId="81" fillId="0" borderId="50" applyNumberFormat="0" applyFill="0" applyAlignment="0" applyProtection="0"/>
    <xf numFmtId="0" fontId="81" fillId="0" borderId="50" applyNumberFormat="0" applyFill="0" applyAlignment="0" applyProtection="0"/>
    <xf numFmtId="0" fontId="81" fillId="0" borderId="50" applyNumberFormat="0" applyFill="0" applyAlignment="0" applyProtection="0"/>
    <xf numFmtId="0" fontId="81" fillId="0" borderId="50" applyNumberFormat="0" applyFill="0" applyAlignment="0" applyProtection="0"/>
    <xf numFmtId="0" fontId="81" fillId="0" borderId="50" applyNumberFormat="0" applyFill="0" applyAlignment="0" applyProtection="0"/>
    <xf numFmtId="0" fontId="81" fillId="0" borderId="50" applyNumberFormat="0" applyFill="0" applyAlignment="0" applyProtection="0"/>
    <xf numFmtId="0" fontId="81" fillId="0" borderId="50" applyNumberFormat="0" applyFill="0" applyAlignment="0" applyProtection="0"/>
    <xf numFmtId="0" fontId="81" fillId="0" borderId="50" applyNumberFormat="0" applyFill="0" applyAlignment="0" applyProtection="0"/>
    <xf numFmtId="0" fontId="81" fillId="0" borderId="50" applyNumberFormat="0" applyFill="0" applyAlignment="0" applyProtection="0"/>
    <xf numFmtId="0" fontId="81" fillId="0" borderId="50" applyNumberFormat="0" applyFill="0" applyAlignment="0" applyProtection="0"/>
    <xf numFmtId="0" fontId="81" fillId="0" borderId="50" applyNumberFormat="0" applyFill="0" applyAlignment="0" applyProtection="0"/>
    <xf numFmtId="0" fontId="81" fillId="0" borderId="50" applyNumberFormat="0" applyFill="0" applyAlignment="0" applyProtection="0"/>
    <xf numFmtId="0" fontId="81" fillId="0" borderId="50" applyNumberFormat="0" applyFill="0" applyAlignment="0" applyProtection="0"/>
    <xf numFmtId="0" fontId="81" fillId="0" borderId="50" applyNumberFormat="0" applyFill="0" applyAlignment="0" applyProtection="0"/>
    <xf numFmtId="0" fontId="81" fillId="0" borderId="50" applyNumberFormat="0" applyFill="0" applyAlignment="0" applyProtection="0"/>
    <xf numFmtId="0" fontId="81" fillId="0" borderId="50" applyNumberFormat="0" applyFill="0" applyAlignment="0" applyProtection="0"/>
    <xf numFmtId="0" fontId="78" fillId="66" borderId="49" applyNumberFormat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69" fillId="9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70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9" fillId="9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9" fillId="13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70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9" fillId="13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9" fillId="17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70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9" fillId="17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9" fillId="21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70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9" fillId="21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9" fillId="25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70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9" fillId="25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9" fillId="29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70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9" fillId="29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86" fillId="5" borderId="4" applyNumberFormat="0" applyAlignment="0" applyProtection="0"/>
    <xf numFmtId="0" fontId="87" fillId="45" borderId="48" applyNumberFormat="0" applyAlignment="0" applyProtection="0"/>
    <xf numFmtId="0" fontId="87" fillId="45" borderId="48" applyNumberFormat="0" applyAlignment="0" applyProtection="0"/>
    <xf numFmtId="0" fontId="87" fillId="45" borderId="48" applyNumberFormat="0" applyAlignment="0" applyProtection="0"/>
    <xf numFmtId="0" fontId="87" fillId="45" borderId="48" applyNumberFormat="0" applyAlignment="0" applyProtection="0"/>
    <xf numFmtId="0" fontId="88" fillId="45" borderId="48" applyNumberFormat="0" applyAlignment="0" applyProtection="0"/>
    <xf numFmtId="0" fontId="87" fillId="45" borderId="48" applyNumberFormat="0" applyAlignment="0" applyProtection="0"/>
    <xf numFmtId="0" fontId="87" fillId="45" borderId="48" applyNumberFormat="0" applyAlignment="0" applyProtection="0"/>
    <xf numFmtId="0" fontId="87" fillId="45" borderId="48" applyNumberFormat="0" applyAlignment="0" applyProtection="0"/>
    <xf numFmtId="0" fontId="87" fillId="45" borderId="48" applyNumberFormat="0" applyAlignment="0" applyProtection="0"/>
    <xf numFmtId="0" fontId="87" fillId="45" borderId="48" applyNumberFormat="0" applyAlignment="0" applyProtection="0"/>
    <xf numFmtId="0" fontId="87" fillId="45" borderId="48" applyNumberFormat="0" applyAlignment="0" applyProtection="0"/>
    <xf numFmtId="0" fontId="87" fillId="45" borderId="48" applyNumberFormat="0" applyAlignment="0" applyProtection="0"/>
    <xf numFmtId="0" fontId="87" fillId="45" borderId="48" applyNumberFormat="0" applyAlignment="0" applyProtection="0"/>
    <xf numFmtId="0" fontId="86" fillId="5" borderId="4" applyNumberFormat="0" applyAlignment="0" applyProtection="0"/>
    <xf numFmtId="0" fontId="87" fillId="45" borderId="48" applyNumberFormat="0" applyAlignment="0" applyProtection="0"/>
    <xf numFmtId="0" fontId="87" fillId="45" borderId="48" applyNumberFormat="0" applyAlignment="0" applyProtection="0"/>
    <xf numFmtId="0" fontId="87" fillId="45" borderId="48" applyNumberFormat="0" applyAlignment="0" applyProtection="0"/>
    <xf numFmtId="0" fontId="87" fillId="45" borderId="48" applyNumberFormat="0" applyAlignment="0" applyProtection="0"/>
    <xf numFmtId="0" fontId="87" fillId="45" borderId="48" applyNumberFormat="0" applyAlignment="0" applyProtection="0"/>
    <xf numFmtId="0" fontId="87" fillId="45" borderId="48" applyNumberFormat="0" applyAlignment="0" applyProtection="0"/>
    <xf numFmtId="0" fontId="87" fillId="45" borderId="48" applyNumberFormat="0" applyAlignment="0" applyProtection="0"/>
    <xf numFmtId="0" fontId="87" fillId="45" borderId="48" applyNumberFormat="0" applyAlignment="0" applyProtection="0"/>
    <xf numFmtId="0" fontId="87" fillId="45" borderId="48" applyNumberFormat="0" applyAlignment="0" applyProtection="0"/>
    <xf numFmtId="0" fontId="87" fillId="45" borderId="48" applyNumberFormat="0" applyAlignment="0" applyProtection="0"/>
    <xf numFmtId="0" fontId="87" fillId="45" borderId="48" applyNumberFormat="0" applyAlignment="0" applyProtection="0"/>
    <xf numFmtId="0" fontId="87" fillId="45" borderId="48" applyNumberFormat="0" applyAlignment="0" applyProtection="0"/>
    <xf numFmtId="0" fontId="87" fillId="45" borderId="48" applyNumberFormat="0" applyAlignment="0" applyProtection="0"/>
    <xf numFmtId="0" fontId="87" fillId="45" borderId="48" applyNumberFormat="0" applyAlignment="0" applyProtection="0"/>
    <xf numFmtId="0" fontId="87" fillId="45" borderId="48" applyNumberFormat="0" applyAlignment="0" applyProtection="0"/>
    <xf numFmtId="0" fontId="87" fillId="45" borderId="48" applyNumberFormat="0" applyAlignment="0" applyProtection="0"/>
    <xf numFmtId="0" fontId="87" fillId="45" borderId="48" applyNumberFormat="0" applyAlignment="0" applyProtection="0"/>
    <xf numFmtId="0" fontId="87" fillId="45" borderId="48" applyNumberFormat="0" applyAlignment="0" applyProtection="0"/>
    <xf numFmtId="0" fontId="87" fillId="45" borderId="48" applyNumberFormat="0" applyAlignment="0" applyProtection="0"/>
    <xf numFmtId="0" fontId="87" fillId="45" borderId="48" applyNumberFormat="0" applyAlignment="0" applyProtection="0"/>
    <xf numFmtId="0" fontId="87" fillId="45" borderId="48" applyNumberFormat="0" applyAlignment="0" applyProtection="0"/>
    <xf numFmtId="0" fontId="87" fillId="45" borderId="48" applyNumberFormat="0" applyAlignment="0" applyProtection="0"/>
    <xf numFmtId="0" fontId="87" fillId="45" borderId="48" applyNumberFormat="0" applyAlignment="0" applyProtection="0"/>
    <xf numFmtId="0" fontId="87" fillId="45" borderId="48" applyNumberFormat="0" applyAlignment="0" applyProtection="0"/>
    <xf numFmtId="0" fontId="87" fillId="45" borderId="48" applyNumberFormat="0" applyAlignment="0" applyProtection="0"/>
    <xf numFmtId="0" fontId="87" fillId="45" borderId="48" applyNumberFormat="0" applyAlignment="0" applyProtection="0"/>
    <xf numFmtId="0" fontId="87" fillId="45" borderId="48" applyNumberFormat="0" applyAlignment="0" applyProtection="0"/>
    <xf numFmtId="0" fontId="87" fillId="45" borderId="48" applyNumberFormat="0" applyAlignment="0" applyProtection="0"/>
    <xf numFmtId="0" fontId="87" fillId="45" borderId="48" applyNumberFormat="0" applyAlignment="0" applyProtection="0"/>
    <xf numFmtId="0" fontId="87" fillId="45" borderId="48" applyNumberFormat="0" applyAlignment="0" applyProtection="0"/>
    <xf numFmtId="0" fontId="87" fillId="45" borderId="48" applyNumberFormat="0" applyAlignment="0" applyProtection="0"/>
    <xf numFmtId="0" fontId="87" fillId="45" borderId="48" applyNumberFormat="0" applyAlignment="0" applyProtection="0"/>
    <xf numFmtId="0" fontId="87" fillId="45" borderId="48" applyNumberFormat="0" applyAlignment="0" applyProtection="0"/>
    <xf numFmtId="0" fontId="87" fillId="45" borderId="48" applyNumberFormat="0" applyAlignment="0" applyProtection="0"/>
    <xf numFmtId="0" fontId="87" fillId="45" borderId="48" applyNumberFormat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73" fillId="50" borderId="0" applyNumberFormat="0" applyBorder="0" applyAlignment="0" applyProtection="0"/>
    <xf numFmtId="0" fontId="90" fillId="0" borderId="51" applyNumberFormat="0" applyFill="0" applyAlignment="0" applyProtection="0"/>
    <xf numFmtId="0" fontId="91" fillId="0" borderId="52" applyNumberFormat="0" applyFill="0" applyAlignment="0" applyProtection="0"/>
    <xf numFmtId="0" fontId="92" fillId="0" borderId="53" applyNumberFormat="0" applyFill="0" applyAlignment="0" applyProtection="0"/>
    <xf numFmtId="0" fontId="92" fillId="0" borderId="0" applyNumberFormat="0" applyFill="0" applyBorder="0" applyAlignment="0" applyProtection="0"/>
    <xf numFmtId="0" fontId="93" fillId="3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94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93" fillId="3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87" fillId="45" borderId="48" applyNumberFormat="0" applyAlignment="0" applyProtection="0"/>
    <xf numFmtId="175" fontId="95" fillId="0" borderId="0" applyFont="0" applyFill="0" applyBorder="0" applyAlignment="0" applyProtection="0"/>
    <xf numFmtId="0" fontId="81" fillId="0" borderId="50" applyNumberFormat="0" applyFill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96" fillId="4" borderId="0" applyNumberFormat="0" applyBorder="0" applyAlignment="0" applyProtection="0"/>
    <xf numFmtId="0" fontId="97" fillId="54" borderId="0" applyNumberFormat="0" applyBorder="0" applyAlignment="0" applyProtection="0"/>
    <xf numFmtId="0" fontId="97" fillId="54" borderId="0" applyNumberFormat="0" applyBorder="0" applyAlignment="0" applyProtection="0"/>
    <xf numFmtId="0" fontId="97" fillId="54" borderId="0" applyNumberFormat="0" applyBorder="0" applyAlignment="0" applyProtection="0"/>
    <xf numFmtId="0" fontId="97" fillId="54" borderId="0" applyNumberFormat="0" applyBorder="0" applyAlignment="0" applyProtection="0"/>
    <xf numFmtId="0" fontId="97" fillId="54" borderId="0" applyNumberFormat="0" applyBorder="0" applyAlignment="0" applyProtection="0"/>
    <xf numFmtId="0" fontId="97" fillId="54" borderId="0" applyNumberFormat="0" applyBorder="0" applyAlignment="0" applyProtection="0"/>
    <xf numFmtId="0" fontId="97" fillId="54" borderId="0" applyNumberFormat="0" applyBorder="0" applyAlignment="0" applyProtection="0"/>
    <xf numFmtId="0" fontId="97" fillId="54" borderId="0" applyNumberFormat="0" applyBorder="0" applyAlignment="0" applyProtection="0"/>
    <xf numFmtId="0" fontId="97" fillId="54" borderId="0" applyNumberFormat="0" applyBorder="0" applyAlignment="0" applyProtection="0"/>
    <xf numFmtId="0" fontId="97" fillId="54" borderId="0" applyNumberFormat="0" applyBorder="0" applyAlignment="0" applyProtection="0"/>
    <xf numFmtId="0" fontId="97" fillId="54" borderId="0" applyNumberFormat="0" applyBorder="0" applyAlignment="0" applyProtection="0"/>
    <xf numFmtId="0" fontId="97" fillId="54" borderId="0" applyNumberFormat="0" applyBorder="0" applyAlignment="0" applyProtection="0"/>
    <xf numFmtId="0" fontId="96" fillId="4" borderId="0" applyNumberFormat="0" applyBorder="0" applyAlignment="0" applyProtection="0"/>
    <xf numFmtId="0" fontId="97" fillId="54" borderId="0" applyNumberFormat="0" applyBorder="0" applyAlignment="0" applyProtection="0"/>
    <xf numFmtId="0" fontId="97" fillId="54" borderId="0" applyNumberFormat="0" applyBorder="0" applyAlignment="0" applyProtection="0"/>
    <xf numFmtId="0" fontId="97" fillId="54" borderId="0" applyNumberFormat="0" applyBorder="0" applyAlignment="0" applyProtection="0"/>
    <xf numFmtId="0" fontId="97" fillId="54" borderId="0" applyNumberFormat="0" applyBorder="0" applyAlignment="0" applyProtection="0"/>
    <xf numFmtId="0" fontId="97" fillId="54" borderId="0" applyNumberFormat="0" applyBorder="0" applyAlignment="0" applyProtection="0"/>
    <xf numFmtId="0" fontId="97" fillId="54" borderId="0" applyNumberFormat="0" applyBorder="0" applyAlignment="0" applyProtection="0"/>
    <xf numFmtId="0" fontId="97" fillId="54" borderId="0" applyNumberFormat="0" applyBorder="0" applyAlignment="0" applyProtection="0"/>
    <xf numFmtId="0" fontId="97" fillId="54" borderId="0" applyNumberFormat="0" applyBorder="0" applyAlignment="0" applyProtection="0"/>
    <xf numFmtId="0" fontId="97" fillId="54" borderId="0" applyNumberFormat="0" applyBorder="0" applyAlignment="0" applyProtection="0"/>
    <xf numFmtId="0" fontId="97" fillId="54" borderId="0" applyNumberFormat="0" applyBorder="0" applyAlignment="0" applyProtection="0"/>
    <xf numFmtId="0" fontId="97" fillId="54" borderId="0" applyNumberFormat="0" applyBorder="0" applyAlignment="0" applyProtection="0"/>
    <xf numFmtId="0" fontId="97" fillId="54" borderId="0" applyNumberFormat="0" applyBorder="0" applyAlignment="0" applyProtection="0"/>
    <xf numFmtId="0" fontId="97" fillId="54" borderId="0" applyNumberFormat="0" applyBorder="0" applyAlignment="0" applyProtection="0"/>
    <xf numFmtId="0" fontId="97" fillId="54" borderId="0" applyNumberFormat="0" applyBorder="0" applyAlignment="0" applyProtection="0"/>
    <xf numFmtId="0" fontId="97" fillId="54" borderId="0" applyNumberFormat="0" applyBorder="0" applyAlignment="0" applyProtection="0"/>
    <xf numFmtId="0" fontId="97" fillId="54" borderId="0" applyNumberFormat="0" applyBorder="0" applyAlignment="0" applyProtection="0"/>
    <xf numFmtId="0" fontId="97" fillId="54" borderId="0" applyNumberFormat="0" applyBorder="0" applyAlignment="0" applyProtection="0"/>
    <xf numFmtId="0" fontId="97" fillId="54" borderId="0" applyNumberFormat="0" applyBorder="0" applyAlignment="0" applyProtection="0"/>
    <xf numFmtId="0" fontId="97" fillId="54" borderId="0" applyNumberFormat="0" applyBorder="0" applyAlignment="0" applyProtection="0"/>
    <xf numFmtId="0" fontId="97" fillId="54" borderId="0" applyNumberFormat="0" applyBorder="0" applyAlignment="0" applyProtection="0"/>
    <xf numFmtId="0" fontId="97" fillId="54" borderId="0" applyNumberFormat="0" applyBorder="0" applyAlignment="0" applyProtection="0"/>
    <xf numFmtId="0" fontId="97" fillId="54" borderId="0" applyNumberFormat="0" applyBorder="0" applyAlignment="0" applyProtection="0"/>
    <xf numFmtId="0" fontId="97" fillId="54" borderId="0" applyNumberFormat="0" applyBorder="0" applyAlignment="0" applyProtection="0"/>
    <xf numFmtId="0" fontId="97" fillId="54" borderId="0" applyNumberFormat="0" applyBorder="0" applyAlignment="0" applyProtection="0"/>
    <xf numFmtId="0" fontId="97" fillId="54" borderId="0" applyNumberFormat="0" applyBorder="0" applyAlignment="0" applyProtection="0"/>
    <xf numFmtId="0" fontId="97" fillId="54" borderId="0" applyNumberFormat="0" applyBorder="0" applyAlignment="0" applyProtection="0"/>
    <xf numFmtId="0" fontId="97" fillId="54" borderId="0" applyNumberFormat="0" applyBorder="0" applyAlignment="0" applyProtection="0"/>
    <xf numFmtId="0" fontId="97" fillId="54" borderId="0" applyNumberFormat="0" applyBorder="0" applyAlignment="0" applyProtection="0"/>
    <xf numFmtId="0" fontId="97" fillId="54" borderId="0" applyNumberFormat="0" applyBorder="0" applyAlignment="0" applyProtection="0"/>
    <xf numFmtId="0" fontId="97" fillId="54" borderId="0" applyNumberFormat="0" applyBorder="0" applyAlignment="0" applyProtection="0"/>
    <xf numFmtId="0" fontId="97" fillId="54" borderId="0" applyNumberFormat="0" applyBorder="0" applyAlignment="0" applyProtection="0"/>
    <xf numFmtId="0" fontId="97" fillId="54" borderId="0" applyNumberFormat="0" applyBorder="0" applyAlignment="0" applyProtection="0"/>
    <xf numFmtId="0" fontId="97" fillId="54" borderId="0" applyNumberFormat="0" applyBorder="0" applyAlignment="0" applyProtection="0"/>
    <xf numFmtId="0" fontId="97" fillId="54" borderId="0" applyNumberFormat="0" applyBorder="0" applyAlignment="0" applyProtection="0"/>
    <xf numFmtId="0" fontId="97" fillId="5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8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99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7" fontId="10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1" fillId="0" borderId="0"/>
    <xf numFmtId="173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3" fillId="0" borderId="0"/>
    <xf numFmtId="0" fontId="3" fillId="0" borderId="0"/>
    <xf numFmtId="0" fontId="3" fillId="0" borderId="0"/>
    <xf numFmtId="0" fontId="61" fillId="8" borderId="8" applyNumberFormat="0" applyFont="0" applyAlignment="0" applyProtection="0"/>
    <xf numFmtId="0" fontId="3" fillId="46" borderId="54" applyNumberFormat="0" applyFont="0" applyAlignment="0" applyProtection="0"/>
    <xf numFmtId="0" fontId="3" fillId="46" borderId="54" applyNumberFormat="0" applyFont="0" applyAlignment="0" applyProtection="0"/>
    <xf numFmtId="0" fontId="3" fillId="46" borderId="54" applyNumberFormat="0" applyFont="0" applyAlignment="0" applyProtection="0"/>
    <xf numFmtId="0" fontId="3" fillId="46" borderId="54" applyNumberFormat="0" applyFont="0" applyAlignment="0" applyProtection="0"/>
    <xf numFmtId="0" fontId="3" fillId="46" borderId="54" applyNumberFormat="0" applyFont="0" applyAlignment="0" applyProtection="0"/>
    <xf numFmtId="0" fontId="3" fillId="46" borderId="54" applyNumberFormat="0" applyFont="0" applyAlignment="0" applyProtection="0"/>
    <xf numFmtId="0" fontId="3" fillId="46" borderId="54" applyNumberFormat="0" applyFont="0" applyAlignment="0" applyProtection="0"/>
    <xf numFmtId="0" fontId="3" fillId="46" borderId="54" applyNumberFormat="0" applyFont="0" applyAlignment="0" applyProtection="0"/>
    <xf numFmtId="0" fontId="3" fillId="46" borderId="54" applyNumberFormat="0" applyFont="0" applyAlignment="0" applyProtection="0"/>
    <xf numFmtId="0" fontId="3" fillId="46" borderId="54" applyNumberFormat="0" applyFont="0" applyAlignment="0" applyProtection="0"/>
    <xf numFmtId="0" fontId="3" fillId="46" borderId="54" applyNumberFormat="0" applyFont="0" applyAlignment="0" applyProtection="0"/>
    <xf numFmtId="0" fontId="3" fillId="46" borderId="54" applyNumberFormat="0" applyFont="0" applyAlignment="0" applyProtection="0"/>
    <xf numFmtId="0" fontId="61" fillId="8" borderId="8" applyNumberFormat="0" applyFont="0" applyAlignment="0" applyProtection="0"/>
    <xf numFmtId="0" fontId="3" fillId="46" borderId="54" applyNumberFormat="0" applyFont="0" applyAlignment="0" applyProtection="0"/>
    <xf numFmtId="0" fontId="3" fillId="46" borderId="54" applyNumberFormat="0" applyFont="0" applyAlignment="0" applyProtection="0"/>
    <xf numFmtId="0" fontId="3" fillId="46" borderId="54" applyNumberFormat="0" applyFont="0" applyAlignment="0" applyProtection="0"/>
    <xf numFmtId="0" fontId="3" fillId="46" borderId="54" applyNumberFormat="0" applyFont="0" applyAlignment="0" applyProtection="0"/>
    <xf numFmtId="0" fontId="3" fillId="46" borderId="54" applyNumberFormat="0" applyFont="0" applyAlignment="0" applyProtection="0"/>
    <xf numFmtId="0" fontId="3" fillId="46" borderId="54" applyNumberFormat="0" applyFont="0" applyAlignment="0" applyProtection="0"/>
    <xf numFmtId="0" fontId="3" fillId="46" borderId="54" applyNumberFormat="0" applyFont="0" applyAlignment="0" applyProtection="0"/>
    <xf numFmtId="0" fontId="3" fillId="46" borderId="54" applyNumberFormat="0" applyFont="0" applyAlignment="0" applyProtection="0"/>
    <xf numFmtId="0" fontId="3" fillId="46" borderId="54" applyNumberFormat="0" applyFont="0" applyAlignment="0" applyProtection="0"/>
    <xf numFmtId="0" fontId="3" fillId="46" borderId="54" applyNumberFormat="0" applyFont="0" applyAlignment="0" applyProtection="0"/>
    <xf numFmtId="0" fontId="3" fillId="46" borderId="54" applyNumberFormat="0" applyFont="0" applyAlignment="0" applyProtection="0"/>
    <xf numFmtId="0" fontId="3" fillId="46" borderId="54" applyNumberFormat="0" applyFont="0" applyAlignment="0" applyProtection="0"/>
    <xf numFmtId="0" fontId="3" fillId="46" borderId="54" applyNumberFormat="0" applyFont="0" applyAlignment="0" applyProtection="0"/>
    <xf numFmtId="0" fontId="3" fillId="46" borderId="54" applyNumberFormat="0" applyFont="0" applyAlignment="0" applyProtection="0"/>
    <xf numFmtId="0" fontId="3" fillId="46" borderId="54" applyNumberFormat="0" applyFont="0" applyAlignment="0" applyProtection="0"/>
    <xf numFmtId="0" fontId="3" fillId="46" borderId="54" applyNumberFormat="0" applyFont="0" applyAlignment="0" applyProtection="0"/>
    <xf numFmtId="0" fontId="3" fillId="46" borderId="54" applyNumberFormat="0" applyFont="0" applyAlignment="0" applyProtection="0"/>
    <xf numFmtId="0" fontId="3" fillId="46" borderId="54" applyNumberFormat="0" applyFont="0" applyAlignment="0" applyProtection="0"/>
    <xf numFmtId="0" fontId="3" fillId="46" borderId="54" applyNumberFormat="0" applyFont="0" applyAlignment="0" applyProtection="0"/>
    <xf numFmtId="0" fontId="3" fillId="46" borderId="54" applyNumberFormat="0" applyFont="0" applyAlignment="0" applyProtection="0"/>
    <xf numFmtId="0" fontId="3" fillId="46" borderId="54" applyNumberFormat="0" applyFont="0" applyAlignment="0" applyProtection="0"/>
    <xf numFmtId="0" fontId="3" fillId="46" borderId="54" applyNumberFormat="0" applyFont="0" applyAlignment="0" applyProtection="0"/>
    <xf numFmtId="0" fontId="3" fillId="46" borderId="54" applyNumberFormat="0" applyFont="0" applyAlignment="0" applyProtection="0"/>
    <xf numFmtId="0" fontId="3" fillId="46" borderId="54" applyNumberFormat="0" applyFont="0" applyAlignment="0" applyProtection="0"/>
    <xf numFmtId="0" fontId="3" fillId="46" borderId="54" applyNumberFormat="0" applyFont="0" applyAlignment="0" applyProtection="0"/>
    <xf numFmtId="0" fontId="3" fillId="46" borderId="54" applyNumberFormat="0" applyFont="0" applyAlignment="0" applyProtection="0"/>
    <xf numFmtId="0" fontId="3" fillId="46" borderId="54" applyNumberFormat="0" applyFont="0" applyAlignment="0" applyProtection="0"/>
    <xf numFmtId="0" fontId="3" fillId="46" borderId="54" applyNumberFormat="0" applyFont="0" applyAlignment="0" applyProtection="0"/>
    <xf numFmtId="0" fontId="3" fillId="46" borderId="54" applyNumberFormat="0" applyFont="0" applyAlignment="0" applyProtection="0"/>
    <xf numFmtId="0" fontId="3" fillId="46" borderId="54" applyNumberFormat="0" applyFont="0" applyAlignment="0" applyProtection="0"/>
    <xf numFmtId="0" fontId="3" fillId="46" borderId="54" applyNumberFormat="0" applyFont="0" applyAlignment="0" applyProtection="0"/>
    <xf numFmtId="0" fontId="3" fillId="46" borderId="54" applyNumberFormat="0" applyFont="0" applyAlignment="0" applyProtection="0"/>
    <xf numFmtId="0" fontId="3" fillId="46" borderId="54" applyNumberFormat="0" applyFont="0" applyAlignment="0" applyProtection="0"/>
    <xf numFmtId="0" fontId="3" fillId="46" borderId="54" applyNumberFormat="0" applyFont="0" applyAlignment="0" applyProtection="0"/>
    <xf numFmtId="0" fontId="3" fillId="46" borderId="54" applyNumberFormat="0" applyFont="0" applyAlignment="0" applyProtection="0"/>
    <xf numFmtId="0" fontId="3" fillId="46" borderId="54" applyNumberFormat="0" applyFont="0" applyAlignment="0" applyProtection="0"/>
    <xf numFmtId="0" fontId="101" fillId="44" borderId="55" applyNumberFormat="0" applyAlignment="0" applyProtection="0"/>
    <xf numFmtId="0" fontId="3" fillId="68" borderId="0"/>
    <xf numFmtId="9" fontId="6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2" fillId="6" borderId="5" applyNumberFormat="0" applyAlignment="0" applyProtection="0"/>
    <xf numFmtId="0" fontId="101" fillId="52" borderId="55" applyNumberFormat="0" applyAlignment="0" applyProtection="0"/>
    <xf numFmtId="0" fontId="101" fillId="52" borderId="55" applyNumberFormat="0" applyAlignment="0" applyProtection="0"/>
    <xf numFmtId="0" fontId="101" fillId="52" borderId="55" applyNumberFormat="0" applyAlignment="0" applyProtection="0"/>
    <xf numFmtId="0" fontId="101" fillId="52" borderId="55" applyNumberFormat="0" applyAlignment="0" applyProtection="0"/>
    <xf numFmtId="0" fontId="103" fillId="52" borderId="55" applyNumberFormat="0" applyAlignment="0" applyProtection="0"/>
    <xf numFmtId="0" fontId="101" fillId="52" borderId="55" applyNumberFormat="0" applyAlignment="0" applyProtection="0"/>
    <xf numFmtId="0" fontId="101" fillId="52" borderId="55" applyNumberFormat="0" applyAlignment="0" applyProtection="0"/>
    <xf numFmtId="0" fontId="101" fillId="52" borderId="55" applyNumberFormat="0" applyAlignment="0" applyProtection="0"/>
    <xf numFmtId="0" fontId="101" fillId="52" borderId="55" applyNumberFormat="0" applyAlignment="0" applyProtection="0"/>
    <xf numFmtId="0" fontId="101" fillId="52" borderId="55" applyNumberFormat="0" applyAlignment="0" applyProtection="0"/>
    <xf numFmtId="0" fontId="101" fillId="52" borderId="55" applyNumberFormat="0" applyAlignment="0" applyProtection="0"/>
    <xf numFmtId="0" fontId="101" fillId="52" borderId="55" applyNumberFormat="0" applyAlignment="0" applyProtection="0"/>
    <xf numFmtId="0" fontId="101" fillId="52" borderId="55" applyNumberFormat="0" applyAlignment="0" applyProtection="0"/>
    <xf numFmtId="0" fontId="102" fillId="6" borderId="5" applyNumberFormat="0" applyAlignment="0" applyProtection="0"/>
    <xf numFmtId="0" fontId="101" fillId="52" borderId="55" applyNumberFormat="0" applyAlignment="0" applyProtection="0"/>
    <xf numFmtId="0" fontId="101" fillId="52" borderId="55" applyNumberFormat="0" applyAlignment="0" applyProtection="0"/>
    <xf numFmtId="0" fontId="101" fillId="52" borderId="55" applyNumberFormat="0" applyAlignment="0" applyProtection="0"/>
    <xf numFmtId="0" fontId="101" fillId="52" borderId="55" applyNumberFormat="0" applyAlignment="0" applyProtection="0"/>
    <xf numFmtId="0" fontId="101" fillId="52" borderId="55" applyNumberFormat="0" applyAlignment="0" applyProtection="0"/>
    <xf numFmtId="0" fontId="101" fillId="52" borderId="55" applyNumberFormat="0" applyAlignment="0" applyProtection="0"/>
    <xf numFmtId="0" fontId="101" fillId="52" borderId="55" applyNumberFormat="0" applyAlignment="0" applyProtection="0"/>
    <xf numFmtId="0" fontId="101" fillId="52" borderId="55" applyNumberFormat="0" applyAlignment="0" applyProtection="0"/>
    <xf numFmtId="0" fontId="101" fillId="52" borderId="55" applyNumberFormat="0" applyAlignment="0" applyProtection="0"/>
    <xf numFmtId="0" fontId="101" fillId="52" borderId="55" applyNumberFormat="0" applyAlignment="0" applyProtection="0"/>
    <xf numFmtId="0" fontId="101" fillId="52" borderId="55" applyNumberFormat="0" applyAlignment="0" applyProtection="0"/>
    <xf numFmtId="0" fontId="101" fillId="52" borderId="55" applyNumberFormat="0" applyAlignment="0" applyProtection="0"/>
    <xf numFmtId="0" fontId="101" fillId="52" borderId="55" applyNumberFormat="0" applyAlignment="0" applyProtection="0"/>
    <xf numFmtId="0" fontId="101" fillId="52" borderId="55" applyNumberFormat="0" applyAlignment="0" applyProtection="0"/>
    <xf numFmtId="0" fontId="101" fillId="52" borderId="55" applyNumberFormat="0" applyAlignment="0" applyProtection="0"/>
    <xf numFmtId="0" fontId="101" fillId="52" borderId="55" applyNumberFormat="0" applyAlignment="0" applyProtection="0"/>
    <xf numFmtId="0" fontId="101" fillId="52" borderId="55" applyNumberFormat="0" applyAlignment="0" applyProtection="0"/>
    <xf numFmtId="0" fontId="101" fillId="52" borderId="55" applyNumberFormat="0" applyAlignment="0" applyProtection="0"/>
    <xf numFmtId="0" fontId="101" fillId="52" borderId="55" applyNumberFormat="0" applyAlignment="0" applyProtection="0"/>
    <xf numFmtId="0" fontId="101" fillId="52" borderId="55" applyNumberFormat="0" applyAlignment="0" applyProtection="0"/>
    <xf numFmtId="0" fontId="101" fillId="52" borderId="55" applyNumberFormat="0" applyAlignment="0" applyProtection="0"/>
    <xf numFmtId="0" fontId="101" fillId="52" borderId="55" applyNumberFormat="0" applyAlignment="0" applyProtection="0"/>
    <xf numFmtId="0" fontId="101" fillId="52" borderId="55" applyNumberFormat="0" applyAlignment="0" applyProtection="0"/>
    <xf numFmtId="0" fontId="101" fillId="52" borderId="55" applyNumberFormat="0" applyAlignment="0" applyProtection="0"/>
    <xf numFmtId="0" fontId="101" fillId="52" borderId="55" applyNumberFormat="0" applyAlignment="0" applyProtection="0"/>
    <xf numFmtId="0" fontId="101" fillId="52" borderId="55" applyNumberFormat="0" applyAlignment="0" applyProtection="0"/>
    <xf numFmtId="0" fontId="101" fillId="52" borderId="55" applyNumberFormat="0" applyAlignment="0" applyProtection="0"/>
    <xf numFmtId="0" fontId="101" fillId="52" borderId="55" applyNumberFormat="0" applyAlignment="0" applyProtection="0"/>
    <xf numFmtId="0" fontId="101" fillId="52" borderId="55" applyNumberFormat="0" applyAlignment="0" applyProtection="0"/>
    <xf numFmtId="0" fontId="101" fillId="52" borderId="55" applyNumberFormat="0" applyAlignment="0" applyProtection="0"/>
    <xf numFmtId="0" fontId="101" fillId="52" borderId="55" applyNumberFormat="0" applyAlignment="0" applyProtection="0"/>
    <xf numFmtId="0" fontId="101" fillId="52" borderId="55" applyNumberFormat="0" applyAlignment="0" applyProtection="0"/>
    <xf numFmtId="0" fontId="101" fillId="52" borderId="55" applyNumberFormat="0" applyAlignment="0" applyProtection="0"/>
    <xf numFmtId="0" fontId="101" fillId="52" borderId="55" applyNumberFormat="0" applyAlignment="0" applyProtection="0"/>
    <xf numFmtId="0" fontId="101" fillId="52" borderId="55" applyNumberFormat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1" applyNumberFormat="0" applyFill="0" applyAlignment="0" applyProtection="0"/>
    <xf numFmtId="0" fontId="111" fillId="0" borderId="56" applyNumberFormat="0" applyFill="0" applyAlignment="0" applyProtection="0"/>
    <xf numFmtId="0" fontId="111" fillId="0" borderId="56" applyNumberFormat="0" applyFill="0" applyAlignment="0" applyProtection="0"/>
    <xf numFmtId="0" fontId="111" fillId="0" borderId="56" applyNumberFormat="0" applyFill="0" applyAlignment="0" applyProtection="0"/>
    <xf numFmtId="0" fontId="111" fillId="0" borderId="56" applyNumberFormat="0" applyFill="0" applyAlignment="0" applyProtection="0"/>
    <xf numFmtId="0" fontId="112" fillId="0" borderId="56" applyNumberFormat="0" applyFill="0" applyAlignment="0" applyProtection="0"/>
    <xf numFmtId="0" fontId="111" fillId="0" borderId="56" applyNumberFormat="0" applyFill="0" applyAlignment="0" applyProtection="0"/>
    <xf numFmtId="0" fontId="111" fillId="0" borderId="56" applyNumberFormat="0" applyFill="0" applyAlignment="0" applyProtection="0"/>
    <xf numFmtId="0" fontId="111" fillId="0" borderId="56" applyNumberFormat="0" applyFill="0" applyAlignment="0" applyProtection="0"/>
    <xf numFmtId="0" fontId="111" fillId="0" borderId="56" applyNumberFormat="0" applyFill="0" applyAlignment="0" applyProtection="0"/>
    <xf numFmtId="0" fontId="111" fillId="0" borderId="56" applyNumberFormat="0" applyFill="0" applyAlignment="0" applyProtection="0"/>
    <xf numFmtId="0" fontId="111" fillId="0" borderId="56" applyNumberFormat="0" applyFill="0" applyAlignment="0" applyProtection="0"/>
    <xf numFmtId="0" fontId="111" fillId="0" borderId="56" applyNumberFormat="0" applyFill="0" applyAlignment="0" applyProtection="0"/>
    <xf numFmtId="0" fontId="111" fillId="0" borderId="56" applyNumberFormat="0" applyFill="0" applyAlignment="0" applyProtection="0"/>
    <xf numFmtId="0" fontId="110" fillId="0" borderId="1" applyNumberFormat="0" applyFill="0" applyAlignment="0" applyProtection="0"/>
    <xf numFmtId="0" fontId="111" fillId="0" borderId="56" applyNumberFormat="0" applyFill="0" applyAlignment="0" applyProtection="0"/>
    <xf numFmtId="0" fontId="111" fillId="0" borderId="56" applyNumberFormat="0" applyFill="0" applyAlignment="0" applyProtection="0"/>
    <xf numFmtId="0" fontId="111" fillId="0" borderId="56" applyNumberFormat="0" applyFill="0" applyAlignment="0" applyProtection="0"/>
    <xf numFmtId="0" fontId="111" fillId="0" borderId="56" applyNumberFormat="0" applyFill="0" applyAlignment="0" applyProtection="0"/>
    <xf numFmtId="0" fontId="111" fillId="0" borderId="56" applyNumberFormat="0" applyFill="0" applyAlignment="0" applyProtection="0"/>
    <xf numFmtId="0" fontId="111" fillId="0" borderId="56" applyNumberFormat="0" applyFill="0" applyAlignment="0" applyProtection="0"/>
    <xf numFmtId="0" fontId="111" fillId="0" borderId="56" applyNumberFormat="0" applyFill="0" applyAlignment="0" applyProtection="0"/>
    <xf numFmtId="0" fontId="111" fillId="0" borderId="56" applyNumberFormat="0" applyFill="0" applyAlignment="0" applyProtection="0"/>
    <xf numFmtId="0" fontId="111" fillId="0" borderId="56" applyNumberFormat="0" applyFill="0" applyAlignment="0" applyProtection="0"/>
    <xf numFmtId="0" fontId="111" fillId="0" borderId="56" applyNumberFormat="0" applyFill="0" applyAlignment="0" applyProtection="0"/>
    <xf numFmtId="0" fontId="111" fillId="0" borderId="56" applyNumberFormat="0" applyFill="0" applyAlignment="0" applyProtection="0"/>
    <xf numFmtId="0" fontId="111" fillId="0" borderId="56" applyNumberFormat="0" applyFill="0" applyAlignment="0" applyProtection="0"/>
    <xf numFmtId="0" fontId="111" fillId="0" borderId="56" applyNumberFormat="0" applyFill="0" applyAlignment="0" applyProtection="0"/>
    <xf numFmtId="0" fontId="111" fillId="0" borderId="56" applyNumberFormat="0" applyFill="0" applyAlignment="0" applyProtection="0"/>
    <xf numFmtId="0" fontId="111" fillId="0" borderId="56" applyNumberFormat="0" applyFill="0" applyAlignment="0" applyProtection="0"/>
    <xf numFmtId="0" fontId="111" fillId="0" borderId="56" applyNumberFormat="0" applyFill="0" applyAlignment="0" applyProtection="0"/>
    <xf numFmtId="0" fontId="111" fillId="0" borderId="56" applyNumberFormat="0" applyFill="0" applyAlignment="0" applyProtection="0"/>
    <xf numFmtId="0" fontId="111" fillId="0" borderId="56" applyNumberFormat="0" applyFill="0" applyAlignment="0" applyProtection="0"/>
    <xf numFmtId="0" fontId="111" fillId="0" borderId="56" applyNumberFormat="0" applyFill="0" applyAlignment="0" applyProtection="0"/>
    <xf numFmtId="0" fontId="111" fillId="0" borderId="56" applyNumberFormat="0" applyFill="0" applyAlignment="0" applyProtection="0"/>
    <xf numFmtId="0" fontId="111" fillId="0" borderId="56" applyNumberFormat="0" applyFill="0" applyAlignment="0" applyProtection="0"/>
    <xf numFmtId="0" fontId="111" fillId="0" borderId="56" applyNumberFormat="0" applyFill="0" applyAlignment="0" applyProtection="0"/>
    <xf numFmtId="0" fontId="111" fillId="0" borderId="56" applyNumberFormat="0" applyFill="0" applyAlignment="0" applyProtection="0"/>
    <xf numFmtId="0" fontId="111" fillId="0" borderId="56" applyNumberFormat="0" applyFill="0" applyAlignment="0" applyProtection="0"/>
    <xf numFmtId="0" fontId="111" fillId="0" borderId="56" applyNumberFormat="0" applyFill="0" applyAlignment="0" applyProtection="0"/>
    <xf numFmtId="0" fontId="111" fillId="0" borderId="56" applyNumberFormat="0" applyFill="0" applyAlignment="0" applyProtection="0"/>
    <xf numFmtId="0" fontId="111" fillId="0" borderId="56" applyNumberFormat="0" applyFill="0" applyAlignment="0" applyProtection="0"/>
    <xf numFmtId="0" fontId="111" fillId="0" borderId="56" applyNumberFormat="0" applyFill="0" applyAlignment="0" applyProtection="0"/>
    <xf numFmtId="0" fontId="111" fillId="0" borderId="56" applyNumberFormat="0" applyFill="0" applyAlignment="0" applyProtection="0"/>
    <xf numFmtId="0" fontId="111" fillId="0" borderId="56" applyNumberFormat="0" applyFill="0" applyAlignment="0" applyProtection="0"/>
    <xf numFmtId="0" fontId="111" fillId="0" borderId="56" applyNumberFormat="0" applyFill="0" applyAlignment="0" applyProtection="0"/>
    <xf numFmtId="0" fontId="111" fillId="0" borderId="56" applyNumberFormat="0" applyFill="0" applyAlignment="0" applyProtection="0"/>
    <xf numFmtId="0" fontId="111" fillId="0" borderId="56" applyNumberFormat="0" applyFill="0" applyAlignment="0" applyProtection="0"/>
    <xf numFmtId="0" fontId="111" fillId="0" borderId="56" applyNumberFormat="0" applyFill="0" applyAlignment="0" applyProtection="0"/>
    <xf numFmtId="0" fontId="111" fillId="0" borderId="56" applyNumberFormat="0" applyFill="0" applyAlignment="0" applyProtection="0"/>
    <xf numFmtId="0" fontId="113" fillId="0" borderId="2" applyNumberFormat="0" applyFill="0" applyAlignment="0" applyProtection="0"/>
    <xf numFmtId="0" fontId="114" fillId="0" borderId="52" applyNumberFormat="0" applyFill="0" applyAlignment="0" applyProtection="0"/>
    <xf numFmtId="0" fontId="114" fillId="0" borderId="52" applyNumberFormat="0" applyFill="0" applyAlignment="0" applyProtection="0"/>
    <xf numFmtId="0" fontId="114" fillId="0" borderId="52" applyNumberFormat="0" applyFill="0" applyAlignment="0" applyProtection="0"/>
    <xf numFmtId="0" fontId="114" fillId="0" borderId="52" applyNumberFormat="0" applyFill="0" applyAlignment="0" applyProtection="0"/>
    <xf numFmtId="0" fontId="115" fillId="0" borderId="52" applyNumberFormat="0" applyFill="0" applyAlignment="0" applyProtection="0"/>
    <xf numFmtId="0" fontId="114" fillId="0" borderId="52" applyNumberFormat="0" applyFill="0" applyAlignment="0" applyProtection="0"/>
    <xf numFmtId="0" fontId="114" fillId="0" borderId="52" applyNumberFormat="0" applyFill="0" applyAlignment="0" applyProtection="0"/>
    <xf numFmtId="0" fontId="114" fillId="0" borderId="52" applyNumberFormat="0" applyFill="0" applyAlignment="0" applyProtection="0"/>
    <xf numFmtId="0" fontId="114" fillId="0" borderId="52" applyNumberFormat="0" applyFill="0" applyAlignment="0" applyProtection="0"/>
    <xf numFmtId="0" fontId="114" fillId="0" borderId="52" applyNumberFormat="0" applyFill="0" applyAlignment="0" applyProtection="0"/>
    <xf numFmtId="0" fontId="114" fillId="0" borderId="52" applyNumberFormat="0" applyFill="0" applyAlignment="0" applyProtection="0"/>
    <xf numFmtId="0" fontId="114" fillId="0" borderId="52" applyNumberFormat="0" applyFill="0" applyAlignment="0" applyProtection="0"/>
    <xf numFmtId="0" fontId="114" fillId="0" borderId="52" applyNumberFormat="0" applyFill="0" applyAlignment="0" applyProtection="0"/>
    <xf numFmtId="0" fontId="113" fillId="0" borderId="2" applyNumberFormat="0" applyFill="0" applyAlignment="0" applyProtection="0"/>
    <xf numFmtId="0" fontId="114" fillId="0" borderId="52" applyNumberFormat="0" applyFill="0" applyAlignment="0" applyProtection="0"/>
    <xf numFmtId="0" fontId="114" fillId="0" borderId="52" applyNumberFormat="0" applyFill="0" applyAlignment="0" applyProtection="0"/>
    <xf numFmtId="0" fontId="114" fillId="0" borderId="52" applyNumberFormat="0" applyFill="0" applyAlignment="0" applyProtection="0"/>
    <xf numFmtId="0" fontId="114" fillId="0" borderId="52" applyNumberFormat="0" applyFill="0" applyAlignment="0" applyProtection="0"/>
    <xf numFmtId="0" fontId="114" fillId="0" borderId="52" applyNumberFormat="0" applyFill="0" applyAlignment="0" applyProtection="0"/>
    <xf numFmtId="0" fontId="114" fillId="0" borderId="52" applyNumberFormat="0" applyFill="0" applyAlignment="0" applyProtection="0"/>
    <xf numFmtId="0" fontId="114" fillId="0" borderId="52" applyNumberFormat="0" applyFill="0" applyAlignment="0" applyProtection="0"/>
    <xf numFmtId="0" fontId="114" fillId="0" borderId="52" applyNumberFormat="0" applyFill="0" applyAlignment="0" applyProtection="0"/>
    <xf numFmtId="0" fontId="114" fillId="0" borderId="52" applyNumberFormat="0" applyFill="0" applyAlignment="0" applyProtection="0"/>
    <xf numFmtId="0" fontId="114" fillId="0" borderId="52" applyNumberFormat="0" applyFill="0" applyAlignment="0" applyProtection="0"/>
    <xf numFmtId="0" fontId="114" fillId="0" borderId="52" applyNumberFormat="0" applyFill="0" applyAlignment="0" applyProtection="0"/>
    <xf numFmtId="0" fontId="114" fillId="0" borderId="52" applyNumberFormat="0" applyFill="0" applyAlignment="0" applyProtection="0"/>
    <xf numFmtId="0" fontId="114" fillId="0" borderId="52" applyNumberFormat="0" applyFill="0" applyAlignment="0" applyProtection="0"/>
    <xf numFmtId="0" fontId="114" fillId="0" borderId="52" applyNumberFormat="0" applyFill="0" applyAlignment="0" applyProtection="0"/>
    <xf numFmtId="0" fontId="114" fillId="0" borderId="52" applyNumberFormat="0" applyFill="0" applyAlignment="0" applyProtection="0"/>
    <xf numFmtId="0" fontId="114" fillId="0" borderId="52" applyNumberFormat="0" applyFill="0" applyAlignment="0" applyProtection="0"/>
    <xf numFmtId="0" fontId="114" fillId="0" borderId="52" applyNumberFormat="0" applyFill="0" applyAlignment="0" applyProtection="0"/>
    <xf numFmtId="0" fontId="114" fillId="0" borderId="52" applyNumberFormat="0" applyFill="0" applyAlignment="0" applyProtection="0"/>
    <xf numFmtId="0" fontId="114" fillId="0" borderId="52" applyNumberFormat="0" applyFill="0" applyAlignment="0" applyProtection="0"/>
    <xf numFmtId="0" fontId="114" fillId="0" borderId="52" applyNumberFormat="0" applyFill="0" applyAlignment="0" applyProtection="0"/>
    <xf numFmtId="0" fontId="114" fillId="0" borderId="52" applyNumberFormat="0" applyFill="0" applyAlignment="0" applyProtection="0"/>
    <xf numFmtId="0" fontId="114" fillId="0" borderId="52" applyNumberFormat="0" applyFill="0" applyAlignment="0" applyProtection="0"/>
    <xf numFmtId="0" fontId="114" fillId="0" borderId="52" applyNumberFormat="0" applyFill="0" applyAlignment="0" applyProtection="0"/>
    <xf numFmtId="0" fontId="114" fillId="0" borderId="52" applyNumberFormat="0" applyFill="0" applyAlignment="0" applyProtection="0"/>
    <xf numFmtId="0" fontId="114" fillId="0" borderId="52" applyNumberFormat="0" applyFill="0" applyAlignment="0" applyProtection="0"/>
    <xf numFmtId="0" fontId="114" fillId="0" borderId="52" applyNumberFormat="0" applyFill="0" applyAlignment="0" applyProtection="0"/>
    <xf numFmtId="0" fontId="114" fillId="0" borderId="52" applyNumberFormat="0" applyFill="0" applyAlignment="0" applyProtection="0"/>
    <xf numFmtId="0" fontId="114" fillId="0" borderId="52" applyNumberFormat="0" applyFill="0" applyAlignment="0" applyProtection="0"/>
    <xf numFmtId="0" fontId="114" fillId="0" borderId="52" applyNumberFormat="0" applyFill="0" applyAlignment="0" applyProtection="0"/>
    <xf numFmtId="0" fontId="114" fillId="0" borderId="52" applyNumberFormat="0" applyFill="0" applyAlignment="0" applyProtection="0"/>
    <xf numFmtId="0" fontId="114" fillId="0" borderId="52" applyNumberFormat="0" applyFill="0" applyAlignment="0" applyProtection="0"/>
    <xf numFmtId="0" fontId="114" fillId="0" borderId="52" applyNumberFormat="0" applyFill="0" applyAlignment="0" applyProtection="0"/>
    <xf numFmtId="0" fontId="114" fillId="0" borderId="52" applyNumberFormat="0" applyFill="0" applyAlignment="0" applyProtection="0"/>
    <xf numFmtId="0" fontId="114" fillId="0" borderId="52" applyNumberFormat="0" applyFill="0" applyAlignment="0" applyProtection="0"/>
    <xf numFmtId="0" fontId="114" fillId="0" borderId="52" applyNumberFormat="0" applyFill="0" applyAlignment="0" applyProtection="0"/>
    <xf numFmtId="0" fontId="83" fillId="0" borderId="3" applyNumberFormat="0" applyFill="0" applyAlignment="0" applyProtection="0"/>
    <xf numFmtId="0" fontId="84" fillId="0" borderId="57" applyNumberFormat="0" applyFill="0" applyAlignment="0" applyProtection="0"/>
    <xf numFmtId="0" fontId="84" fillId="0" borderId="57" applyNumberFormat="0" applyFill="0" applyAlignment="0" applyProtection="0"/>
    <xf numFmtId="0" fontId="84" fillId="0" borderId="57" applyNumberFormat="0" applyFill="0" applyAlignment="0" applyProtection="0"/>
    <xf numFmtId="0" fontId="84" fillId="0" borderId="57" applyNumberFormat="0" applyFill="0" applyAlignment="0" applyProtection="0"/>
    <xf numFmtId="0" fontId="85" fillId="0" borderId="57" applyNumberFormat="0" applyFill="0" applyAlignment="0" applyProtection="0"/>
    <xf numFmtId="0" fontId="84" fillId="0" borderId="57" applyNumberFormat="0" applyFill="0" applyAlignment="0" applyProtection="0"/>
    <xf numFmtId="0" fontId="84" fillId="0" borderId="57" applyNumberFormat="0" applyFill="0" applyAlignment="0" applyProtection="0"/>
    <xf numFmtId="0" fontId="84" fillId="0" borderId="57" applyNumberFormat="0" applyFill="0" applyAlignment="0" applyProtection="0"/>
    <xf numFmtId="0" fontId="84" fillId="0" borderId="57" applyNumberFormat="0" applyFill="0" applyAlignment="0" applyProtection="0"/>
    <xf numFmtId="0" fontId="84" fillId="0" borderId="57" applyNumberFormat="0" applyFill="0" applyAlignment="0" applyProtection="0"/>
    <xf numFmtId="0" fontId="84" fillId="0" borderId="57" applyNumberFormat="0" applyFill="0" applyAlignment="0" applyProtection="0"/>
    <xf numFmtId="0" fontId="84" fillId="0" borderId="57" applyNumberFormat="0" applyFill="0" applyAlignment="0" applyProtection="0"/>
    <xf numFmtId="0" fontId="84" fillId="0" borderId="57" applyNumberFormat="0" applyFill="0" applyAlignment="0" applyProtection="0"/>
    <xf numFmtId="0" fontId="83" fillId="0" borderId="3" applyNumberFormat="0" applyFill="0" applyAlignment="0" applyProtection="0"/>
    <xf numFmtId="0" fontId="84" fillId="0" borderId="57" applyNumberFormat="0" applyFill="0" applyAlignment="0" applyProtection="0"/>
    <xf numFmtId="0" fontId="84" fillId="0" borderId="57" applyNumberFormat="0" applyFill="0" applyAlignment="0" applyProtection="0"/>
    <xf numFmtId="0" fontId="84" fillId="0" borderId="57" applyNumberFormat="0" applyFill="0" applyAlignment="0" applyProtection="0"/>
    <xf numFmtId="0" fontId="84" fillId="0" borderId="57" applyNumberFormat="0" applyFill="0" applyAlignment="0" applyProtection="0"/>
    <xf numFmtId="0" fontId="84" fillId="0" borderId="57" applyNumberFormat="0" applyFill="0" applyAlignment="0" applyProtection="0"/>
    <xf numFmtId="0" fontId="84" fillId="0" borderId="57" applyNumberFormat="0" applyFill="0" applyAlignment="0" applyProtection="0"/>
    <xf numFmtId="0" fontId="84" fillId="0" borderId="57" applyNumberFormat="0" applyFill="0" applyAlignment="0" applyProtection="0"/>
    <xf numFmtId="0" fontId="84" fillId="0" borderId="57" applyNumberFormat="0" applyFill="0" applyAlignment="0" applyProtection="0"/>
    <xf numFmtId="0" fontId="84" fillId="0" borderId="57" applyNumberFormat="0" applyFill="0" applyAlignment="0" applyProtection="0"/>
    <xf numFmtId="0" fontId="84" fillId="0" borderId="57" applyNumberFormat="0" applyFill="0" applyAlignment="0" applyProtection="0"/>
    <xf numFmtId="0" fontId="84" fillId="0" borderId="57" applyNumberFormat="0" applyFill="0" applyAlignment="0" applyProtection="0"/>
    <xf numFmtId="0" fontId="84" fillId="0" borderId="57" applyNumberFormat="0" applyFill="0" applyAlignment="0" applyProtection="0"/>
    <xf numFmtId="0" fontId="84" fillId="0" borderId="57" applyNumberFormat="0" applyFill="0" applyAlignment="0" applyProtection="0"/>
    <xf numFmtId="0" fontId="84" fillId="0" borderId="57" applyNumberFormat="0" applyFill="0" applyAlignment="0" applyProtection="0"/>
    <xf numFmtId="0" fontId="84" fillId="0" borderId="57" applyNumberFormat="0" applyFill="0" applyAlignment="0" applyProtection="0"/>
    <xf numFmtId="0" fontId="84" fillId="0" borderId="57" applyNumberFormat="0" applyFill="0" applyAlignment="0" applyProtection="0"/>
    <xf numFmtId="0" fontId="84" fillId="0" borderId="57" applyNumberFormat="0" applyFill="0" applyAlignment="0" applyProtection="0"/>
    <xf numFmtId="0" fontId="84" fillId="0" borderId="57" applyNumberFormat="0" applyFill="0" applyAlignment="0" applyProtection="0"/>
    <xf numFmtId="0" fontId="84" fillId="0" borderId="57" applyNumberFormat="0" applyFill="0" applyAlignment="0" applyProtection="0"/>
    <xf numFmtId="0" fontId="84" fillId="0" borderId="57" applyNumberFormat="0" applyFill="0" applyAlignment="0" applyProtection="0"/>
    <xf numFmtId="0" fontId="84" fillId="0" borderId="57" applyNumberFormat="0" applyFill="0" applyAlignment="0" applyProtection="0"/>
    <xf numFmtId="0" fontId="84" fillId="0" borderId="57" applyNumberFormat="0" applyFill="0" applyAlignment="0" applyProtection="0"/>
    <xf numFmtId="0" fontId="84" fillId="0" borderId="57" applyNumberFormat="0" applyFill="0" applyAlignment="0" applyProtection="0"/>
    <xf numFmtId="0" fontId="84" fillId="0" borderId="57" applyNumberFormat="0" applyFill="0" applyAlignment="0" applyProtection="0"/>
    <xf numFmtId="0" fontId="84" fillId="0" borderId="57" applyNumberFormat="0" applyFill="0" applyAlignment="0" applyProtection="0"/>
    <xf numFmtId="0" fontId="84" fillId="0" borderId="57" applyNumberFormat="0" applyFill="0" applyAlignment="0" applyProtection="0"/>
    <xf numFmtId="0" fontId="84" fillId="0" borderId="57" applyNumberFormat="0" applyFill="0" applyAlignment="0" applyProtection="0"/>
    <xf numFmtId="0" fontId="84" fillId="0" borderId="57" applyNumberFormat="0" applyFill="0" applyAlignment="0" applyProtection="0"/>
    <xf numFmtId="0" fontId="84" fillId="0" borderId="57" applyNumberFormat="0" applyFill="0" applyAlignment="0" applyProtection="0"/>
    <xf numFmtId="0" fontId="84" fillId="0" borderId="57" applyNumberFormat="0" applyFill="0" applyAlignment="0" applyProtection="0"/>
    <xf numFmtId="0" fontId="84" fillId="0" borderId="57" applyNumberFormat="0" applyFill="0" applyAlignment="0" applyProtection="0"/>
    <xf numFmtId="0" fontId="84" fillId="0" borderId="57" applyNumberFormat="0" applyFill="0" applyAlignment="0" applyProtection="0"/>
    <xf numFmtId="0" fontId="84" fillId="0" borderId="57" applyNumberFormat="0" applyFill="0" applyAlignment="0" applyProtection="0"/>
    <xf numFmtId="0" fontId="84" fillId="0" borderId="57" applyNumberFormat="0" applyFill="0" applyAlignment="0" applyProtection="0"/>
    <xf numFmtId="0" fontId="84" fillId="0" borderId="57" applyNumberFormat="0" applyFill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59" fillId="0" borderId="9" applyNumberFormat="0" applyFill="0" applyAlignment="0" applyProtection="0"/>
    <xf numFmtId="0" fontId="117" fillId="0" borderId="58" applyNumberFormat="0" applyFill="0" applyAlignment="0" applyProtection="0"/>
    <xf numFmtId="0" fontId="117" fillId="0" borderId="58" applyNumberFormat="0" applyFill="0" applyAlignment="0" applyProtection="0"/>
    <xf numFmtId="0" fontId="117" fillId="0" borderId="58" applyNumberFormat="0" applyFill="0" applyAlignment="0" applyProtection="0"/>
    <xf numFmtId="0" fontId="117" fillId="0" borderId="58" applyNumberFormat="0" applyFill="0" applyAlignment="0" applyProtection="0"/>
    <xf numFmtId="0" fontId="117" fillId="0" borderId="59" applyNumberFormat="0" applyFill="0" applyAlignment="0" applyProtection="0"/>
    <xf numFmtId="0" fontId="117" fillId="0" borderId="58" applyNumberFormat="0" applyFill="0" applyAlignment="0" applyProtection="0"/>
    <xf numFmtId="0" fontId="117" fillId="0" borderId="58" applyNumberFormat="0" applyFill="0" applyAlignment="0" applyProtection="0"/>
    <xf numFmtId="0" fontId="117" fillId="0" borderId="58" applyNumberFormat="0" applyFill="0" applyAlignment="0" applyProtection="0"/>
    <xf numFmtId="0" fontId="117" fillId="0" borderId="58" applyNumberFormat="0" applyFill="0" applyAlignment="0" applyProtection="0"/>
    <xf numFmtId="0" fontId="117" fillId="0" borderId="58" applyNumberFormat="0" applyFill="0" applyAlignment="0" applyProtection="0"/>
    <xf numFmtId="0" fontId="117" fillId="0" borderId="58" applyNumberFormat="0" applyFill="0" applyAlignment="0" applyProtection="0"/>
    <xf numFmtId="0" fontId="117" fillId="0" borderId="58" applyNumberFormat="0" applyFill="0" applyAlignment="0" applyProtection="0"/>
    <xf numFmtId="0" fontId="117" fillId="0" borderId="58" applyNumberFormat="0" applyFill="0" applyAlignment="0" applyProtection="0"/>
    <xf numFmtId="0" fontId="59" fillId="0" borderId="9" applyNumberFormat="0" applyFill="0" applyAlignment="0" applyProtection="0"/>
    <xf numFmtId="0" fontId="117" fillId="0" borderId="58" applyNumberFormat="0" applyFill="0" applyAlignment="0" applyProtection="0"/>
    <xf numFmtId="0" fontId="117" fillId="0" borderId="58" applyNumberFormat="0" applyFill="0" applyAlignment="0" applyProtection="0"/>
    <xf numFmtId="0" fontId="117" fillId="0" borderId="58" applyNumberFormat="0" applyFill="0" applyAlignment="0" applyProtection="0"/>
    <xf numFmtId="0" fontId="117" fillId="0" borderId="58" applyNumberFormat="0" applyFill="0" applyAlignment="0" applyProtection="0"/>
    <xf numFmtId="0" fontId="117" fillId="0" borderId="58" applyNumberFormat="0" applyFill="0" applyAlignment="0" applyProtection="0"/>
    <xf numFmtId="0" fontId="117" fillId="0" borderId="58" applyNumberFormat="0" applyFill="0" applyAlignment="0" applyProtection="0"/>
    <xf numFmtId="0" fontId="117" fillId="0" borderId="58" applyNumberFormat="0" applyFill="0" applyAlignment="0" applyProtection="0"/>
    <xf numFmtId="0" fontId="117" fillId="0" borderId="58" applyNumberFormat="0" applyFill="0" applyAlignment="0" applyProtection="0"/>
    <xf numFmtId="0" fontId="117" fillId="0" borderId="58" applyNumberFormat="0" applyFill="0" applyAlignment="0" applyProtection="0"/>
    <xf numFmtId="0" fontId="117" fillId="0" borderId="58" applyNumberFormat="0" applyFill="0" applyAlignment="0" applyProtection="0"/>
    <xf numFmtId="0" fontId="117" fillId="0" borderId="58" applyNumberFormat="0" applyFill="0" applyAlignment="0" applyProtection="0"/>
    <xf numFmtId="0" fontId="117" fillId="0" borderId="58" applyNumberFormat="0" applyFill="0" applyAlignment="0" applyProtection="0"/>
    <xf numFmtId="0" fontId="117" fillId="0" borderId="58" applyNumberFormat="0" applyFill="0" applyAlignment="0" applyProtection="0"/>
    <xf numFmtId="0" fontId="117" fillId="0" borderId="58" applyNumberFormat="0" applyFill="0" applyAlignment="0" applyProtection="0"/>
    <xf numFmtId="0" fontId="117" fillId="0" borderId="58" applyNumberFormat="0" applyFill="0" applyAlignment="0" applyProtection="0"/>
    <xf numFmtId="0" fontId="117" fillId="0" borderId="58" applyNumberFormat="0" applyFill="0" applyAlignment="0" applyProtection="0"/>
    <xf numFmtId="0" fontId="117" fillId="0" borderId="58" applyNumberFormat="0" applyFill="0" applyAlignment="0" applyProtection="0"/>
    <xf numFmtId="0" fontId="117" fillId="0" borderId="58" applyNumberFormat="0" applyFill="0" applyAlignment="0" applyProtection="0"/>
    <xf numFmtId="0" fontId="117" fillId="0" borderId="58" applyNumberFormat="0" applyFill="0" applyAlignment="0" applyProtection="0"/>
    <xf numFmtId="0" fontId="117" fillId="0" borderId="58" applyNumberFormat="0" applyFill="0" applyAlignment="0" applyProtection="0"/>
    <xf numFmtId="0" fontId="117" fillId="0" borderId="58" applyNumberFormat="0" applyFill="0" applyAlignment="0" applyProtection="0"/>
    <xf numFmtId="0" fontId="117" fillId="0" borderId="58" applyNumberFormat="0" applyFill="0" applyAlignment="0" applyProtection="0"/>
    <xf numFmtId="0" fontId="117" fillId="0" borderId="58" applyNumberFormat="0" applyFill="0" applyAlignment="0" applyProtection="0"/>
    <xf numFmtId="0" fontId="117" fillId="0" borderId="58" applyNumberFormat="0" applyFill="0" applyAlignment="0" applyProtection="0"/>
    <xf numFmtId="0" fontId="117" fillId="0" borderId="58" applyNumberFormat="0" applyFill="0" applyAlignment="0" applyProtection="0"/>
    <xf numFmtId="0" fontId="117" fillId="0" borderId="58" applyNumberFormat="0" applyFill="0" applyAlignment="0" applyProtection="0"/>
    <xf numFmtId="0" fontId="117" fillId="0" borderId="58" applyNumberFormat="0" applyFill="0" applyAlignment="0" applyProtection="0"/>
    <xf numFmtId="0" fontId="117" fillId="0" borderId="58" applyNumberFormat="0" applyFill="0" applyAlignment="0" applyProtection="0"/>
    <xf numFmtId="0" fontId="117" fillId="0" borderId="58" applyNumberFormat="0" applyFill="0" applyAlignment="0" applyProtection="0"/>
    <xf numFmtId="0" fontId="117" fillId="0" borderId="58" applyNumberFormat="0" applyFill="0" applyAlignment="0" applyProtection="0"/>
    <xf numFmtId="0" fontId="117" fillId="0" borderId="58" applyNumberFormat="0" applyFill="0" applyAlignment="0" applyProtection="0"/>
    <xf numFmtId="0" fontId="117" fillId="0" borderId="58" applyNumberFormat="0" applyFill="0" applyAlignment="0" applyProtection="0"/>
    <xf numFmtId="0" fontId="117" fillId="0" borderId="58" applyNumberFormat="0" applyFill="0" applyAlignment="0" applyProtection="0"/>
    <xf numFmtId="0" fontId="117" fillId="0" borderId="58" applyNumberFormat="0" applyFill="0" applyAlignment="0" applyProtection="0"/>
    <xf numFmtId="0" fontId="117" fillId="0" borderId="58" applyNumberFormat="0" applyFill="0" applyAlignment="0" applyProtection="0"/>
    <xf numFmtId="0" fontId="3" fillId="69" borderId="0"/>
    <xf numFmtId="0" fontId="105" fillId="0" borderId="0" applyNumberFormat="0" applyFill="0" applyBorder="0" applyAlignment="0" applyProtection="0"/>
  </cellStyleXfs>
  <cellXfs count="1019">
    <xf numFmtId="0" fontId="0" fillId="0" borderId="0" xfId="0"/>
    <xf numFmtId="0" fontId="3" fillId="0" borderId="0" xfId="4"/>
    <xf numFmtId="0" fontId="3" fillId="0" borderId="0" xfId="4" applyAlignment="1"/>
    <xf numFmtId="0" fontId="4" fillId="0" borderId="0" xfId="4" applyFont="1" applyAlignment="1">
      <alignment horizontal="center"/>
    </xf>
    <xf numFmtId="0" fontId="5" fillId="0" borderId="0" xfId="4" applyFont="1" applyAlignment="1">
      <alignment horizontal="center"/>
    </xf>
    <xf numFmtId="0" fontId="6" fillId="0" borderId="0" xfId="4" applyFont="1" applyAlignment="1"/>
    <xf numFmtId="0" fontId="6" fillId="0" borderId="10" xfId="4" applyFont="1" applyBorder="1" applyAlignment="1"/>
    <xf numFmtId="0" fontId="7" fillId="0" borderId="11" xfId="4" applyFont="1" applyBorder="1" applyAlignment="1">
      <alignment horizontal="center" vertical="center"/>
    </xf>
    <xf numFmtId="0" fontId="7" fillId="0" borderId="12" xfId="4" applyFont="1" applyBorder="1" applyAlignment="1">
      <alignment horizontal="center"/>
    </xf>
    <xf numFmtId="0" fontId="7" fillId="0" borderId="13" xfId="4" applyFont="1" applyBorder="1" applyAlignment="1">
      <alignment horizontal="center"/>
    </xf>
    <xf numFmtId="0" fontId="7" fillId="0" borderId="14" xfId="4" applyFont="1" applyBorder="1" applyAlignment="1">
      <alignment horizontal="center"/>
    </xf>
    <xf numFmtId="0" fontId="7" fillId="0" borderId="15" xfId="4" applyFont="1" applyBorder="1" applyAlignment="1">
      <alignment horizontal="center"/>
    </xf>
    <xf numFmtId="0" fontId="7" fillId="0" borderId="16" xfId="4" applyFont="1" applyBorder="1" applyAlignment="1">
      <alignment horizontal="center"/>
    </xf>
    <xf numFmtId="0" fontId="3" fillId="0" borderId="17" xfId="4" applyBorder="1" applyAlignment="1">
      <alignment horizontal="center" vertical="center"/>
    </xf>
    <xf numFmtId="0" fontId="7" fillId="0" borderId="11" xfId="4" applyFont="1" applyBorder="1" applyAlignment="1">
      <alignment horizontal="center" vertical="center" wrapText="1"/>
    </xf>
    <xf numFmtId="17" fontId="7" fillId="0" borderId="12" xfId="4" applyNumberFormat="1" applyFont="1" applyBorder="1" applyAlignment="1">
      <alignment horizontal="center"/>
    </xf>
    <xf numFmtId="0" fontId="7" fillId="0" borderId="18" xfId="4" applyFont="1" applyBorder="1" applyAlignment="1">
      <alignment horizontal="center"/>
    </xf>
    <xf numFmtId="0" fontId="3" fillId="0" borderId="19" xfId="4" applyBorder="1" applyAlignment="1">
      <alignment horizontal="center" vertical="center"/>
    </xf>
    <xf numFmtId="0" fontId="3" fillId="0" borderId="19" xfId="4" applyBorder="1" applyAlignment="1">
      <alignment horizontal="center" vertical="center" wrapText="1"/>
    </xf>
    <xf numFmtId="0" fontId="7" fillId="0" borderId="12" xfId="4" applyFont="1" applyBorder="1" applyAlignment="1">
      <alignment horizontal="center"/>
    </xf>
    <xf numFmtId="0" fontId="7" fillId="0" borderId="20" xfId="4" applyFont="1" applyBorder="1" applyAlignment="1">
      <alignment horizontal="center"/>
    </xf>
    <xf numFmtId="0" fontId="7" fillId="0" borderId="19" xfId="4" applyFont="1" applyBorder="1" applyAlignment="1">
      <alignment horizontal="center"/>
    </xf>
    <xf numFmtId="0" fontId="9" fillId="0" borderId="11" xfId="4" applyFont="1" applyBorder="1"/>
    <xf numFmtId="3" fontId="9" fillId="0" borderId="21" xfId="4" applyNumberFormat="1" applyFont="1" applyBorder="1" applyAlignment="1">
      <alignment horizontal="right"/>
    </xf>
    <xf numFmtId="2" fontId="7" fillId="0" borderId="21" xfId="4" applyNumberFormat="1" applyFont="1" applyBorder="1" applyAlignment="1">
      <alignment horizontal="right"/>
    </xf>
    <xf numFmtId="2" fontId="7" fillId="0" borderId="17" xfId="4" applyNumberFormat="1" applyFont="1" applyBorder="1" applyAlignment="1">
      <alignment horizontal="right"/>
    </xf>
    <xf numFmtId="43" fontId="0" fillId="0" borderId="0" xfId="1" applyFont="1"/>
    <xf numFmtId="0" fontId="10" fillId="0" borderId="17" xfId="4" applyFont="1" applyBorder="1"/>
    <xf numFmtId="0" fontId="10" fillId="0" borderId="22" xfId="4" applyFont="1" applyBorder="1" applyAlignment="1">
      <alignment horizontal="right"/>
    </xf>
    <xf numFmtId="3" fontId="11" fillId="0" borderId="22" xfId="4" applyNumberFormat="1" applyFont="1" applyBorder="1" applyAlignment="1">
      <alignment horizontal="right"/>
    </xf>
    <xf numFmtId="2" fontId="11" fillId="0" borderId="22" xfId="4" applyNumberFormat="1" applyFont="1" applyBorder="1" applyAlignment="1">
      <alignment horizontal="right"/>
    </xf>
    <xf numFmtId="0" fontId="10" fillId="0" borderId="0" xfId="4" applyFont="1"/>
    <xf numFmtId="0" fontId="9" fillId="0" borderId="17" xfId="4" applyFont="1" applyBorder="1"/>
    <xf numFmtId="3" fontId="9" fillId="0" borderId="22" xfId="4" applyNumberFormat="1" applyFont="1" applyFill="1" applyBorder="1" applyAlignment="1">
      <alignment horizontal="right"/>
    </xf>
    <xf numFmtId="3" fontId="9" fillId="0" borderId="22" xfId="4" applyNumberFormat="1" applyFont="1" applyBorder="1" applyAlignment="1">
      <alignment horizontal="right"/>
    </xf>
    <xf numFmtId="2" fontId="7" fillId="0" borderId="22" xfId="4" applyNumberFormat="1" applyFont="1" applyBorder="1" applyAlignment="1">
      <alignment horizontal="right"/>
    </xf>
    <xf numFmtId="0" fontId="8" fillId="0" borderId="17" xfId="4" applyFont="1" applyBorder="1"/>
    <xf numFmtId="3" fontId="8" fillId="0" borderId="22" xfId="4" applyNumberFormat="1" applyFont="1" applyBorder="1" applyAlignment="1">
      <alignment horizontal="right"/>
    </xf>
    <xf numFmtId="2" fontId="8" fillId="0" borderId="22" xfId="4" applyNumberFormat="1" applyFont="1" applyBorder="1" applyAlignment="1">
      <alignment horizontal="right"/>
    </xf>
    <xf numFmtId="2" fontId="8" fillId="0" borderId="17" xfId="4" applyNumberFormat="1" applyFont="1" applyBorder="1" applyAlignment="1">
      <alignment horizontal="right"/>
    </xf>
    <xf numFmtId="3" fontId="12" fillId="0" borderId="22" xfId="4" applyNumberFormat="1" applyFont="1" applyBorder="1" applyAlignment="1">
      <alignment horizontal="right"/>
    </xf>
    <xf numFmtId="0" fontId="8" fillId="0" borderId="0" xfId="4" applyFont="1"/>
    <xf numFmtId="0" fontId="8" fillId="0" borderId="17" xfId="4" applyFont="1" applyBorder="1" applyAlignment="1">
      <alignment horizontal="left" vertical="center" wrapText="1"/>
    </xf>
    <xf numFmtId="3" fontId="8" fillId="0" borderId="22" xfId="4" applyNumberFormat="1" applyFont="1" applyFill="1" applyBorder="1" applyAlignment="1">
      <alignment horizontal="right" vertical="center"/>
    </xf>
    <xf numFmtId="3" fontId="8" fillId="0" borderId="22" xfId="4" applyNumberFormat="1" applyFont="1" applyBorder="1" applyAlignment="1">
      <alignment horizontal="right" vertical="center"/>
    </xf>
    <xf numFmtId="2" fontId="8" fillId="0" borderId="22" xfId="4" applyNumberFormat="1" applyFont="1" applyBorder="1" applyAlignment="1">
      <alignment horizontal="right" vertical="center"/>
    </xf>
    <xf numFmtId="3" fontId="8" fillId="0" borderId="22" xfId="4" applyNumberFormat="1" applyFont="1" applyFill="1" applyBorder="1" applyAlignment="1">
      <alignment horizontal="right"/>
    </xf>
    <xf numFmtId="2" fontId="8" fillId="0" borderId="22" xfId="4" applyNumberFormat="1" applyFont="1" applyFill="1" applyBorder="1" applyAlignment="1">
      <alignment horizontal="right"/>
    </xf>
    <xf numFmtId="0" fontId="8" fillId="0" borderId="17" xfId="4" applyFont="1" applyBorder="1" applyAlignment="1">
      <alignment horizontal="right"/>
    </xf>
    <xf numFmtId="0" fontId="9" fillId="0" borderId="17" xfId="4" applyFont="1" applyBorder="1" applyAlignment="1">
      <alignment horizontal="left" vertical="top" wrapText="1"/>
    </xf>
    <xf numFmtId="0" fontId="12" fillId="0" borderId="17" xfId="4" applyFont="1" applyBorder="1"/>
    <xf numFmtId="0" fontId="11" fillId="0" borderId="22" xfId="4" applyFont="1" applyBorder="1" applyAlignment="1">
      <alignment horizontal="right"/>
    </xf>
    <xf numFmtId="3" fontId="10" fillId="0" borderId="22" xfId="4" applyNumberFormat="1" applyFont="1" applyBorder="1" applyAlignment="1">
      <alignment horizontal="right"/>
    </xf>
    <xf numFmtId="2" fontId="10" fillId="0" borderId="22" xfId="4" applyNumberFormat="1" applyFont="1" applyBorder="1" applyAlignment="1">
      <alignment horizontal="right"/>
    </xf>
    <xf numFmtId="0" fontId="8" fillId="0" borderId="17" xfId="4" applyFont="1" applyBorder="1" applyAlignment="1">
      <alignment wrapText="1"/>
    </xf>
    <xf numFmtId="0" fontId="13" fillId="0" borderId="17" xfId="4" applyFont="1" applyBorder="1"/>
    <xf numFmtId="0" fontId="13" fillId="0" borderId="22" xfId="4" applyFont="1" applyBorder="1" applyAlignment="1">
      <alignment horizontal="right"/>
    </xf>
    <xf numFmtId="3" fontId="3" fillId="0" borderId="0" xfId="4" applyNumberFormat="1" applyAlignment="1"/>
    <xf numFmtId="0" fontId="12" fillId="0" borderId="17" xfId="4" applyFont="1" applyBorder="1" applyAlignment="1">
      <alignment horizontal="left" vertical="top" wrapText="1"/>
    </xf>
    <xf numFmtId="0" fontId="9" fillId="0" borderId="17" xfId="4" applyFont="1" applyBorder="1" applyAlignment="1">
      <alignment wrapText="1"/>
    </xf>
    <xf numFmtId="43" fontId="7" fillId="0" borderId="17" xfId="1" applyFont="1" applyBorder="1" applyAlignment="1">
      <alignment horizontal="right"/>
    </xf>
    <xf numFmtId="3" fontId="9" fillId="0" borderId="19" xfId="4" applyNumberFormat="1" applyFont="1" applyBorder="1" applyAlignment="1">
      <alignment horizontal="right"/>
    </xf>
    <xf numFmtId="0" fontId="14" fillId="0" borderId="23" xfId="4" applyFont="1" applyBorder="1"/>
    <xf numFmtId="0" fontId="6" fillId="0" borderId="23" xfId="4" applyFont="1" applyBorder="1"/>
    <xf numFmtId="0" fontId="6" fillId="0" borderId="0" xfId="4" applyFont="1"/>
    <xf numFmtId="0" fontId="14" fillId="0" borderId="0" xfId="4" applyFont="1"/>
    <xf numFmtId="3" fontId="6" fillId="0" borderId="0" xfId="4" applyNumberFormat="1" applyFont="1"/>
    <xf numFmtId="3" fontId="3" fillId="0" borderId="0" xfId="4" applyNumberFormat="1"/>
    <xf numFmtId="43" fontId="3" fillId="0" borderId="0" xfId="1"/>
    <xf numFmtId="0" fontId="6" fillId="0" borderId="24" xfId="4" applyFont="1" applyBorder="1"/>
    <xf numFmtId="0" fontId="7" fillId="0" borderId="25" xfId="4" applyFont="1" applyBorder="1" applyAlignment="1">
      <alignment horizontal="center"/>
    </xf>
    <xf numFmtId="0" fontId="7" fillId="0" borderId="26" xfId="4" applyFont="1" applyBorder="1" applyAlignment="1">
      <alignment horizontal="center"/>
    </xf>
    <xf numFmtId="0" fontId="7" fillId="0" borderId="27" xfId="4" applyFont="1" applyBorder="1" applyAlignment="1">
      <alignment horizontal="center"/>
    </xf>
    <xf numFmtId="17" fontId="7" fillId="0" borderId="26" xfId="4" applyNumberFormat="1" applyFont="1" applyBorder="1" applyAlignment="1">
      <alignment horizontal="center"/>
    </xf>
    <xf numFmtId="0" fontId="7" fillId="0" borderId="28" xfId="4" applyFont="1" applyBorder="1" applyAlignment="1">
      <alignment horizontal="center"/>
    </xf>
    <xf numFmtId="0" fontId="9" fillId="0" borderId="29" xfId="4" applyFont="1" applyBorder="1"/>
    <xf numFmtId="3" fontId="9" fillId="0" borderId="30" xfId="4" applyNumberFormat="1" applyFont="1" applyBorder="1" applyAlignment="1">
      <alignment horizontal="right"/>
    </xf>
    <xf numFmtId="0" fontId="9" fillId="0" borderId="30" xfId="4" applyFont="1" applyBorder="1" applyAlignment="1">
      <alignment horizontal="right"/>
    </xf>
    <xf numFmtId="0" fontId="6" fillId="0" borderId="29" xfId="4" applyFont="1" applyBorder="1"/>
    <xf numFmtId="0" fontId="6" fillId="0" borderId="30" xfId="4" applyFont="1" applyBorder="1" applyAlignment="1">
      <alignment horizontal="right"/>
    </xf>
    <xf numFmtId="3" fontId="8" fillId="0" borderId="30" xfId="4" applyNumberFormat="1" applyFont="1" applyBorder="1" applyAlignment="1">
      <alignment horizontal="right"/>
    </xf>
    <xf numFmtId="0" fontId="8" fillId="0" borderId="30" xfId="4" applyFont="1" applyBorder="1" applyAlignment="1">
      <alignment horizontal="right"/>
    </xf>
    <xf numFmtId="0" fontId="8" fillId="0" borderId="29" xfId="4" applyFont="1" applyBorder="1"/>
    <xf numFmtId="0" fontId="8" fillId="0" borderId="27" xfId="4" applyFont="1" applyBorder="1"/>
    <xf numFmtId="0" fontId="6" fillId="0" borderId="26" xfId="4" applyFont="1" applyBorder="1" applyAlignment="1">
      <alignment horizontal="right"/>
    </xf>
    <xf numFmtId="0" fontId="6" fillId="0" borderId="27" xfId="4" applyFont="1" applyBorder="1"/>
    <xf numFmtId="3" fontId="8" fillId="0" borderId="26" xfId="4" applyNumberFormat="1" applyFont="1" applyBorder="1" applyAlignment="1">
      <alignment horizontal="right"/>
    </xf>
    <xf numFmtId="0" fontId="8" fillId="0" borderId="26" xfId="4" applyFont="1" applyBorder="1" applyAlignment="1">
      <alignment horizontal="right"/>
    </xf>
    <xf numFmtId="0" fontId="8" fillId="0" borderId="0" xfId="4" applyFont="1" applyBorder="1"/>
    <xf numFmtId="3" fontId="8" fillId="0" borderId="0" xfId="4" applyNumberFormat="1" applyFont="1" applyBorder="1" applyAlignment="1">
      <alignment horizontal="right"/>
    </xf>
    <xf numFmtId="0" fontId="8" fillId="0" borderId="0" xfId="4" applyFont="1" applyBorder="1" applyAlignment="1">
      <alignment horizontal="right"/>
    </xf>
    <xf numFmtId="3" fontId="8" fillId="0" borderId="0" xfId="4" applyNumberFormat="1" applyFont="1"/>
    <xf numFmtId="164" fontId="8" fillId="0" borderId="30" xfId="4" applyNumberFormat="1" applyFont="1" applyBorder="1" applyAlignment="1">
      <alignment horizontal="right"/>
    </xf>
    <xf numFmtId="3" fontId="8" fillId="0" borderId="29" xfId="4" applyNumberFormat="1" applyFont="1" applyBorder="1"/>
    <xf numFmtId="3" fontId="8" fillId="0" borderId="27" xfId="4" applyNumberFormat="1" applyFont="1" applyBorder="1"/>
    <xf numFmtId="164" fontId="8" fillId="0" borderId="27" xfId="4" applyNumberFormat="1" applyFont="1" applyBorder="1" applyAlignment="1">
      <alignment horizontal="right"/>
    </xf>
    <xf numFmtId="0" fontId="6" fillId="0" borderId="0" xfId="4" applyFont="1" applyBorder="1"/>
    <xf numFmtId="0" fontId="7" fillId="0" borderId="31" xfId="4" applyFont="1" applyBorder="1" applyAlignment="1">
      <alignment horizontal="center" vertical="center"/>
    </xf>
    <xf numFmtId="0" fontId="7" fillId="0" borderId="25" xfId="4" applyFont="1" applyBorder="1" applyAlignment="1">
      <alignment horizontal="center"/>
    </xf>
    <xf numFmtId="0" fontId="7" fillId="0" borderId="32" xfId="4" applyFont="1" applyBorder="1" applyAlignment="1">
      <alignment horizontal="center" vertical="center"/>
    </xf>
    <xf numFmtId="0" fontId="7" fillId="0" borderId="33" xfId="4" applyFont="1" applyBorder="1" applyAlignment="1">
      <alignment horizontal="center" vertical="center"/>
    </xf>
    <xf numFmtId="0" fontId="7" fillId="0" borderId="27" xfId="4" applyFont="1" applyBorder="1" applyAlignment="1">
      <alignment horizontal="center" wrapText="1"/>
    </xf>
    <xf numFmtId="0" fontId="7" fillId="0" borderId="26" xfId="4" applyFont="1" applyBorder="1" applyAlignment="1">
      <alignment horizontal="center" vertical="center"/>
    </xf>
    <xf numFmtId="0" fontId="9" fillId="0" borderId="25" xfId="4" applyFont="1" applyBorder="1"/>
    <xf numFmtId="3" fontId="9" fillId="0" borderId="30" xfId="4" applyNumberFormat="1" applyFont="1" applyFill="1" applyBorder="1" applyAlignment="1">
      <alignment horizontal="right"/>
    </xf>
    <xf numFmtId="4" fontId="7" fillId="0" borderId="32" xfId="4" applyNumberFormat="1" applyFont="1" applyBorder="1" applyAlignment="1">
      <alignment horizontal="right"/>
    </xf>
    <xf numFmtId="2" fontId="8" fillId="0" borderId="0" xfId="4" applyNumberFormat="1" applyFont="1"/>
    <xf numFmtId="0" fontId="6" fillId="0" borderId="30" xfId="4" applyFont="1" applyFill="1" applyBorder="1" applyAlignment="1">
      <alignment horizontal="right"/>
    </xf>
    <xf numFmtId="4" fontId="6" fillId="0" borderId="30" xfId="4" applyNumberFormat="1" applyFont="1" applyBorder="1" applyAlignment="1">
      <alignment horizontal="right"/>
    </xf>
    <xf numFmtId="3" fontId="8" fillId="0" borderId="34" xfId="4" applyNumberFormat="1" applyFont="1" applyBorder="1" applyAlignment="1">
      <alignment wrapText="1"/>
    </xf>
    <xf numFmtId="3" fontId="8" fillId="0" borderId="29" xfId="4" applyNumberFormat="1" applyFont="1" applyFill="1" applyBorder="1" applyAlignment="1">
      <alignment horizontal="right" wrapText="1"/>
    </xf>
    <xf numFmtId="4" fontId="8" fillId="0" borderId="30" xfId="4" applyNumberFormat="1" applyFont="1" applyBorder="1" applyAlignment="1">
      <alignment horizontal="right"/>
    </xf>
    <xf numFmtId="43" fontId="8" fillId="0" borderId="0" xfId="1" applyNumberFormat="1" applyFont="1"/>
    <xf numFmtId="4" fontId="3" fillId="0" borderId="0" xfId="4" applyNumberFormat="1"/>
    <xf numFmtId="0" fontId="8" fillId="0" borderId="22" xfId="4" applyFont="1" applyBorder="1" applyAlignment="1">
      <alignment wrapText="1"/>
    </xf>
    <xf numFmtId="3" fontId="8" fillId="0" borderId="33" xfId="4" applyNumberFormat="1" applyFont="1" applyBorder="1" applyAlignment="1">
      <alignment wrapText="1"/>
    </xf>
    <xf numFmtId="3" fontId="8" fillId="0" borderId="27" xfId="4" applyNumberFormat="1" applyFont="1" applyBorder="1" applyAlignment="1">
      <alignment horizontal="right" wrapText="1"/>
    </xf>
    <xf numFmtId="4" fontId="8" fillId="0" borderId="27" xfId="4" applyNumberFormat="1" applyFont="1" applyBorder="1" applyAlignment="1">
      <alignment horizontal="right"/>
    </xf>
    <xf numFmtId="0" fontId="15" fillId="0" borderId="0" xfId="4" applyFont="1"/>
    <xf numFmtId="0" fontId="4" fillId="0" borderId="0" xfId="4" applyFont="1" applyFill="1" applyAlignment="1">
      <alignment horizontal="center"/>
    </xf>
    <xf numFmtId="0" fontId="5" fillId="0" borderId="0" xfId="4" applyFont="1" applyAlignment="1">
      <alignment horizontal="center"/>
    </xf>
    <xf numFmtId="0" fontId="3" fillId="0" borderId="0" xfId="4" applyAlignment="1">
      <alignment vertical="center"/>
    </xf>
    <xf numFmtId="0" fontId="3" fillId="0" borderId="0" xfId="4" applyAlignment="1">
      <alignment vertical="center" wrapText="1"/>
    </xf>
    <xf numFmtId="0" fontId="9" fillId="0" borderId="21" xfId="4" applyFont="1" applyBorder="1" applyAlignment="1"/>
    <xf numFmtId="3" fontId="9" fillId="0" borderId="11" xfId="4" applyNumberFormat="1" applyFont="1" applyBorder="1" applyAlignment="1">
      <alignment horizontal="right"/>
    </xf>
    <xf numFmtId="2" fontId="7" fillId="0" borderId="11" xfId="4" applyNumberFormat="1" applyFont="1" applyBorder="1" applyAlignment="1">
      <alignment horizontal="right"/>
    </xf>
    <xf numFmtId="0" fontId="3" fillId="0" borderId="17" xfId="4" applyBorder="1"/>
    <xf numFmtId="0" fontId="7" fillId="0" borderId="22" xfId="4" applyFont="1" applyBorder="1" applyAlignment="1"/>
    <xf numFmtId="3" fontId="9" fillId="0" borderId="17" xfId="4" applyNumberFormat="1" applyFont="1" applyBorder="1" applyAlignment="1"/>
    <xf numFmtId="3" fontId="9" fillId="0" borderId="35" xfId="4" applyNumberFormat="1" applyFont="1" applyBorder="1" applyAlignment="1"/>
    <xf numFmtId="3" fontId="9" fillId="0" borderId="22" xfId="4" applyNumberFormat="1" applyFont="1" applyBorder="1" applyAlignment="1"/>
    <xf numFmtId="0" fontId="8" fillId="0" borderId="22" xfId="4" applyFont="1" applyBorder="1" applyAlignment="1"/>
    <xf numFmtId="3" fontId="8" fillId="0" borderId="17" xfId="4" applyNumberFormat="1" applyFont="1" applyFill="1" applyBorder="1" applyAlignment="1">
      <alignment horizontal="right"/>
    </xf>
    <xf numFmtId="0" fontId="3" fillId="0" borderId="0" xfId="4" applyFont="1"/>
    <xf numFmtId="2" fontId="8" fillId="0" borderId="17" xfId="4" applyNumberFormat="1" applyFont="1" applyFill="1" applyBorder="1" applyAlignment="1">
      <alignment horizontal="right"/>
    </xf>
    <xf numFmtId="0" fontId="7" fillId="0" borderId="22" xfId="4" applyFont="1" applyBorder="1" applyAlignment="1">
      <alignment wrapText="1"/>
    </xf>
    <xf numFmtId="3" fontId="9" fillId="0" borderId="17" xfId="4" applyNumberFormat="1" applyFont="1" applyFill="1" applyBorder="1" applyAlignment="1">
      <alignment horizontal="right"/>
    </xf>
    <xf numFmtId="3" fontId="7" fillId="0" borderId="17" xfId="4" applyNumberFormat="1" applyFont="1" applyFill="1" applyBorder="1" applyAlignment="1">
      <alignment horizontal="right"/>
    </xf>
    <xf numFmtId="3" fontId="7" fillId="0" borderId="22" xfId="4" applyNumberFormat="1" applyFont="1" applyFill="1" applyBorder="1" applyAlignment="1">
      <alignment horizontal="right"/>
    </xf>
    <xf numFmtId="3" fontId="7" fillId="0" borderId="22" xfId="4" applyNumberFormat="1" applyFont="1" applyBorder="1" applyAlignment="1">
      <alignment horizontal="right"/>
    </xf>
    <xf numFmtId="0" fontId="8" fillId="0" borderId="22" xfId="4" applyFont="1" applyFill="1" applyBorder="1" applyAlignment="1">
      <alignment wrapText="1"/>
    </xf>
    <xf numFmtId="3" fontId="8" fillId="0" borderId="17" xfId="4" applyNumberFormat="1" applyFont="1" applyBorder="1" applyAlignment="1">
      <alignment horizontal="right"/>
    </xf>
    <xf numFmtId="0" fontId="3" fillId="0" borderId="36" xfId="4" applyFont="1" applyBorder="1" applyAlignment="1"/>
    <xf numFmtId="0" fontId="8" fillId="0" borderId="19" xfId="4" applyFont="1" applyBorder="1" applyAlignment="1"/>
    <xf numFmtId="0" fontId="8" fillId="0" borderId="37" xfId="4" applyFont="1" applyBorder="1" applyAlignment="1"/>
    <xf numFmtId="0" fontId="8" fillId="0" borderId="36" xfId="4" applyFont="1" applyBorder="1" applyAlignment="1"/>
    <xf numFmtId="0" fontId="8" fillId="0" borderId="36" xfId="4" applyFont="1" applyBorder="1" applyAlignment="1">
      <alignment horizontal="right"/>
    </xf>
    <xf numFmtId="0" fontId="8" fillId="0" borderId="19" xfId="4" applyFont="1" applyBorder="1" applyAlignment="1">
      <alignment horizontal="right"/>
    </xf>
    <xf numFmtId="0" fontId="14" fillId="0" borderId="23" xfId="4" applyFont="1" applyBorder="1" applyAlignment="1"/>
    <xf numFmtId="0" fontId="6" fillId="0" borderId="23" xfId="4" applyFont="1" applyBorder="1" applyAlignment="1"/>
    <xf numFmtId="0" fontId="14" fillId="0" borderId="0" xfId="4" applyFont="1" applyAlignment="1"/>
    <xf numFmtId="0" fontId="9" fillId="0" borderId="11" xfId="4" applyFont="1" applyBorder="1" applyAlignment="1"/>
    <xf numFmtId="0" fontId="6" fillId="0" borderId="17" xfId="4" applyFont="1" applyBorder="1" applyAlignment="1"/>
    <xf numFmtId="0" fontId="6" fillId="0" borderId="17" xfId="4" applyFont="1" applyBorder="1" applyAlignment="1">
      <alignment horizontal="right"/>
    </xf>
    <xf numFmtId="0" fontId="6" fillId="0" borderId="22" xfId="4" applyFont="1" applyBorder="1" applyAlignment="1">
      <alignment horizontal="right"/>
    </xf>
    <xf numFmtId="2" fontId="6" fillId="0" borderId="22" xfId="4" applyNumberFormat="1" applyFont="1" applyBorder="1" applyAlignment="1">
      <alignment horizontal="right"/>
    </xf>
    <xf numFmtId="2" fontId="6" fillId="0" borderId="17" xfId="4" applyNumberFormat="1" applyFont="1" applyBorder="1" applyAlignment="1">
      <alignment horizontal="right"/>
    </xf>
    <xf numFmtId="0" fontId="8" fillId="0" borderId="17" xfId="4" applyFont="1" applyBorder="1" applyAlignment="1"/>
    <xf numFmtId="3" fontId="8" fillId="0" borderId="35" xfId="4" applyNumberFormat="1" applyFont="1" applyBorder="1" applyAlignment="1"/>
    <xf numFmtId="3" fontId="8" fillId="0" borderId="17" xfId="4" applyNumberFormat="1" applyFont="1" applyBorder="1" applyAlignment="1"/>
    <xf numFmtId="0" fontId="6" fillId="0" borderId="35" xfId="4" applyFont="1" applyBorder="1" applyAlignment="1">
      <alignment horizontal="right"/>
    </xf>
    <xf numFmtId="3" fontId="8" fillId="0" borderId="35" xfId="4" applyNumberFormat="1" applyFont="1" applyBorder="1" applyAlignment="1">
      <alignment horizontal="right"/>
    </xf>
    <xf numFmtId="0" fontId="3" fillId="0" borderId="17" xfId="4" applyBorder="1" applyAlignment="1"/>
    <xf numFmtId="0" fontId="3" fillId="0" borderId="0" xfId="4" applyBorder="1" applyAlignment="1"/>
    <xf numFmtId="0" fontId="8" fillId="0" borderId="17" xfId="4" applyFont="1" applyFill="1" applyBorder="1" applyAlignment="1"/>
    <xf numFmtId="3" fontId="9" fillId="0" borderId="17" xfId="4" applyNumberFormat="1" applyFont="1" applyBorder="1" applyAlignment="1">
      <alignment horizontal="right"/>
    </xf>
    <xf numFmtId="0" fontId="8" fillId="0" borderId="17" xfId="4" applyFont="1" applyBorder="1" applyAlignment="1">
      <alignment horizontal="left" vertical="center" wrapText="1" indent="1"/>
    </xf>
    <xf numFmtId="2" fontId="8" fillId="0" borderId="17" xfId="4" applyNumberFormat="1" applyFont="1" applyBorder="1" applyAlignment="1">
      <alignment horizontal="right" vertical="center"/>
    </xf>
    <xf numFmtId="0" fontId="8" fillId="0" borderId="17" xfId="4" applyFont="1" applyFill="1" applyBorder="1" applyAlignment="1">
      <alignment horizontal="left"/>
    </xf>
    <xf numFmtId="0" fontId="8" fillId="0" borderId="17" xfId="4" applyFont="1" applyBorder="1" applyAlignment="1">
      <alignment horizontal="left"/>
    </xf>
    <xf numFmtId="0" fontId="6" fillId="0" borderId="19" xfId="4" applyFont="1" applyBorder="1" applyAlignment="1"/>
    <xf numFmtId="0" fontId="6" fillId="0" borderId="19" xfId="4" applyFont="1" applyFill="1" applyBorder="1" applyAlignment="1">
      <alignment horizontal="right"/>
    </xf>
    <xf numFmtId="0" fontId="6" fillId="0" borderId="36" xfId="4" applyFont="1" applyBorder="1" applyAlignment="1">
      <alignment horizontal="right"/>
    </xf>
    <xf numFmtId="0" fontId="6" fillId="0" borderId="36" xfId="4" applyFont="1" applyBorder="1" applyAlignment="1">
      <alignment horizontal="center"/>
    </xf>
    <xf numFmtId="0" fontId="6" fillId="0" borderId="19" xfId="4" applyFont="1" applyBorder="1" applyAlignment="1">
      <alignment horizontal="center"/>
    </xf>
    <xf numFmtId="43" fontId="16" fillId="0" borderId="0" xfId="1" applyFont="1" applyAlignment="1"/>
    <xf numFmtId="0" fontId="17" fillId="0" borderId="31" xfId="4" applyFont="1" applyBorder="1" applyAlignment="1">
      <alignment horizontal="center"/>
    </xf>
    <xf numFmtId="0" fontId="17" fillId="0" borderId="38" xfId="4" applyFont="1" applyBorder="1" applyAlignment="1">
      <alignment horizontal="center"/>
    </xf>
    <xf numFmtId="0" fontId="17" fillId="0" borderId="32" xfId="4" applyFont="1" applyBorder="1" applyAlignment="1">
      <alignment horizontal="center"/>
    </xf>
    <xf numFmtId="0" fontId="18" fillId="0" borderId="34" xfId="4" applyFont="1" applyBorder="1" applyAlignment="1">
      <alignment horizontal="center"/>
    </xf>
    <xf numFmtId="0" fontId="18" fillId="0" borderId="0" xfId="4" applyFont="1" applyBorder="1" applyAlignment="1">
      <alignment horizontal="center"/>
    </xf>
    <xf numFmtId="0" fontId="18" fillId="0" borderId="30" xfId="4" applyFont="1" applyBorder="1" applyAlignment="1">
      <alignment horizontal="center"/>
    </xf>
    <xf numFmtId="0" fontId="3" fillId="0" borderId="34" xfId="4" applyFont="1" applyBorder="1" applyAlignment="1">
      <alignment horizontal="center"/>
    </xf>
    <xf numFmtId="0" fontId="3" fillId="0" borderId="0" xfId="4" applyFont="1" applyBorder="1" applyAlignment="1">
      <alignment horizontal="center"/>
    </xf>
    <xf numFmtId="0" fontId="3" fillId="0" borderId="30" xfId="4" applyFont="1" applyBorder="1" applyAlignment="1">
      <alignment horizontal="center"/>
    </xf>
    <xf numFmtId="0" fontId="18" fillId="0" borderId="33" xfId="4" applyFont="1" applyBorder="1" applyAlignment="1">
      <alignment horizontal="center"/>
    </xf>
    <xf numFmtId="0" fontId="18" fillId="0" borderId="24" xfId="4" applyFont="1" applyBorder="1" applyAlignment="1">
      <alignment horizontal="center"/>
    </xf>
    <xf numFmtId="0" fontId="18" fillId="0" borderId="26" xfId="4" applyFont="1" applyBorder="1" applyAlignment="1">
      <alignment horizontal="center"/>
    </xf>
    <xf numFmtId="0" fontId="18" fillId="0" borderId="31" xfId="4" applyFont="1" applyBorder="1" applyAlignment="1">
      <alignment horizontal="center"/>
    </xf>
    <xf numFmtId="0" fontId="18" fillId="0" borderId="38" xfId="4" applyFont="1" applyBorder="1" applyAlignment="1">
      <alignment horizontal="center"/>
    </xf>
    <xf numFmtId="0" fontId="3" fillId="0" borderId="32" xfId="4" applyBorder="1"/>
    <xf numFmtId="0" fontId="3" fillId="0" borderId="34" xfId="4" applyBorder="1"/>
    <xf numFmtId="0" fontId="3" fillId="0" borderId="0" xfId="4" applyBorder="1" applyAlignment="1">
      <alignment horizontal="left"/>
    </xf>
    <xf numFmtId="0" fontId="3" fillId="0" borderId="0" xfId="4" applyBorder="1"/>
    <xf numFmtId="0" fontId="3" fillId="0" borderId="30" xfId="4" applyBorder="1"/>
    <xf numFmtId="0" fontId="18" fillId="0" borderId="0" xfId="4" applyFont="1" applyBorder="1" applyAlignment="1">
      <alignment horizontal="left"/>
    </xf>
    <xf numFmtId="0" fontId="18" fillId="0" borderId="0" xfId="4" applyFont="1" applyBorder="1" applyAlignment="1">
      <alignment horizontal="center"/>
    </xf>
    <xf numFmtId="3" fontId="18" fillId="0" borderId="0" xfId="4" applyNumberFormat="1" applyFont="1" applyBorder="1" applyAlignment="1">
      <alignment horizontal="right"/>
    </xf>
    <xf numFmtId="0" fontId="18" fillId="0" borderId="34" xfId="4" applyFont="1" applyBorder="1" applyAlignment="1">
      <alignment horizontal="left" wrapText="1"/>
    </xf>
    <xf numFmtId="0" fontId="18" fillId="0" borderId="0" xfId="4" applyFont="1" applyBorder="1" applyAlignment="1">
      <alignment horizontal="left" wrapText="1"/>
    </xf>
    <xf numFmtId="0" fontId="3" fillId="0" borderId="0" xfId="4" applyFont="1" applyBorder="1"/>
    <xf numFmtId="0" fontId="3" fillId="0" borderId="0" xfId="4" applyFont="1" applyFill="1" applyBorder="1"/>
    <xf numFmtId="165" fontId="3" fillId="0" borderId="0" xfId="1" applyNumberFormat="1" applyFont="1" applyBorder="1" applyAlignment="1">
      <alignment horizontal="right"/>
    </xf>
    <xf numFmtId="0" fontId="18" fillId="0" borderId="34" xfId="4" applyFont="1" applyBorder="1" applyAlignment="1"/>
    <xf numFmtId="0" fontId="18" fillId="0" borderId="34" xfId="4" applyFont="1" applyBorder="1"/>
    <xf numFmtId="165" fontId="3" fillId="0" borderId="0" xfId="1" applyNumberFormat="1" applyFont="1" applyFill="1" applyBorder="1" applyAlignment="1">
      <alignment horizontal="right"/>
    </xf>
    <xf numFmtId="0" fontId="18" fillId="0" borderId="33" xfId="4" applyFont="1" applyBorder="1"/>
    <xf numFmtId="0" fontId="3" fillId="0" borderId="24" xfId="4" applyFont="1" applyFill="1" applyBorder="1"/>
    <xf numFmtId="0" fontId="18" fillId="0" borderId="24" xfId="4" applyFont="1" applyFill="1" applyBorder="1" applyAlignment="1">
      <alignment horizontal="center"/>
    </xf>
    <xf numFmtId="165" fontId="3" fillId="0" borderId="24" xfId="1" applyNumberFormat="1" applyFont="1" applyFill="1" applyBorder="1" applyAlignment="1">
      <alignment horizontal="right"/>
    </xf>
    <xf numFmtId="0" fontId="3" fillId="0" borderId="26" xfId="4" applyBorder="1"/>
    <xf numFmtId="0" fontId="18" fillId="0" borderId="0" xfId="4" applyFont="1" applyFill="1" applyBorder="1" applyAlignment="1">
      <alignment horizontal="center"/>
    </xf>
    <xf numFmtId="0" fontId="18" fillId="0" borderId="34" xfId="4" applyFont="1" applyFill="1" applyBorder="1"/>
    <xf numFmtId="0" fontId="3" fillId="0" borderId="0" xfId="4" applyFont="1" applyFill="1" applyBorder="1" applyAlignment="1">
      <alignment vertical="justify"/>
    </xf>
    <xf numFmtId="0" fontId="3" fillId="0" borderId="30" xfId="4" applyFill="1" applyBorder="1"/>
    <xf numFmtId="0" fontId="3" fillId="0" borderId="0" xfId="4" applyFill="1"/>
    <xf numFmtId="0" fontId="18" fillId="0" borderId="34" xfId="4" applyFont="1" applyFill="1" applyBorder="1" applyAlignment="1"/>
    <xf numFmtId="0" fontId="18" fillId="0" borderId="34" xfId="4" applyFont="1" applyFill="1" applyBorder="1" applyAlignment="1">
      <alignment horizontal="left" wrapText="1"/>
    </xf>
    <xf numFmtId="0" fontId="18" fillId="0" borderId="0" xfId="4" applyFont="1" applyFill="1" applyBorder="1" applyAlignment="1">
      <alignment horizontal="left" wrapText="1"/>
    </xf>
    <xf numFmtId="165" fontId="3" fillId="0" borderId="0" xfId="1" applyNumberFormat="1" applyBorder="1"/>
    <xf numFmtId="0" fontId="3" fillId="0" borderId="0" xfId="4" applyFont="1" applyBorder="1" applyAlignment="1">
      <alignment horizontal="left"/>
    </xf>
    <xf numFmtId="0" fontId="3" fillId="0" borderId="34" xfId="4" applyBorder="1" applyAlignment="1">
      <alignment horizontal="right"/>
    </xf>
    <xf numFmtId="0" fontId="18" fillId="0" borderId="0" xfId="4" applyFont="1" applyFill="1" applyBorder="1" applyAlignment="1">
      <alignment horizontal="right" wrapText="1"/>
    </xf>
    <xf numFmtId="0" fontId="18" fillId="0" borderId="0" xfId="4" applyFont="1" applyBorder="1" applyAlignment="1">
      <alignment horizontal="right"/>
    </xf>
    <xf numFmtId="165" fontId="18" fillId="0" borderId="23" xfId="1" applyNumberFormat="1" applyFont="1" applyBorder="1" applyAlignment="1">
      <alignment horizontal="right"/>
    </xf>
    <xf numFmtId="0" fontId="3" fillId="0" borderId="30" xfId="4" applyBorder="1" applyAlignment="1">
      <alignment horizontal="right"/>
    </xf>
    <xf numFmtId="0" fontId="3" fillId="0" borderId="0" xfId="4" applyAlignment="1">
      <alignment horizontal="right"/>
    </xf>
    <xf numFmtId="0" fontId="18" fillId="0" borderId="0" xfId="4" applyFont="1" applyBorder="1"/>
    <xf numFmtId="165" fontId="18" fillId="0" borderId="39" xfId="1" applyNumberFormat="1" applyFont="1" applyBorder="1"/>
    <xf numFmtId="3" fontId="3" fillId="0" borderId="0" xfId="4" applyNumberFormat="1" applyBorder="1"/>
    <xf numFmtId="0" fontId="3" fillId="0" borderId="33" xfId="4" applyBorder="1"/>
    <xf numFmtId="0" fontId="3" fillId="0" borderId="24" xfId="4" applyFont="1" applyBorder="1" applyAlignment="1">
      <alignment horizontal="left"/>
    </xf>
    <xf numFmtId="0" fontId="3" fillId="0" borderId="24" xfId="4" applyBorder="1"/>
    <xf numFmtId="0" fontId="3" fillId="0" borderId="0" xfId="4" applyFont="1" applyAlignment="1">
      <alignment horizontal="left"/>
    </xf>
    <xf numFmtId="43" fontId="3" fillId="0" borderId="0" xfId="4" applyNumberFormat="1"/>
    <xf numFmtId="0" fontId="3" fillId="0" borderId="0" xfId="4" applyAlignment="1">
      <alignment horizontal="left"/>
    </xf>
    <xf numFmtId="0" fontId="3" fillId="0" borderId="33" xfId="4" applyFont="1" applyBorder="1" applyAlignment="1">
      <alignment horizontal="center"/>
    </xf>
    <xf numFmtId="0" fontId="3" fillId="0" borderId="24" xfId="4" applyFont="1" applyBorder="1" applyAlignment="1">
      <alignment horizontal="center"/>
    </xf>
    <xf numFmtId="0" fontId="3" fillId="0" borderId="26" xfId="4" applyFont="1" applyBorder="1" applyAlignment="1">
      <alignment horizontal="center"/>
    </xf>
    <xf numFmtId="0" fontId="18" fillId="0" borderId="32" xfId="4" applyFont="1" applyBorder="1" applyAlignment="1">
      <alignment horizontal="center"/>
    </xf>
    <xf numFmtId="0" fontId="18" fillId="0" borderId="34" xfId="4" applyFont="1" applyBorder="1" applyAlignment="1">
      <alignment horizontal="center"/>
    </xf>
    <xf numFmtId="3" fontId="3" fillId="0" borderId="0" xfId="4" applyNumberFormat="1" applyFont="1" applyBorder="1" applyAlignment="1">
      <alignment horizontal="right"/>
    </xf>
    <xf numFmtId="0" fontId="18" fillId="0" borderId="34" xfId="4" applyFont="1" applyBorder="1" applyAlignment="1">
      <alignment horizontal="justify"/>
    </xf>
    <xf numFmtId="0" fontId="18" fillId="0" borderId="0" xfId="4" applyFont="1" applyBorder="1" applyAlignment="1">
      <alignment horizontal="justify"/>
    </xf>
    <xf numFmtId="0" fontId="18" fillId="0" borderId="34" xfId="4" applyFont="1" applyBorder="1" applyAlignment="1">
      <alignment horizontal="left"/>
    </xf>
    <xf numFmtId="0" fontId="3" fillId="0" borderId="0" xfId="4" applyFont="1" applyBorder="1" applyAlignment="1">
      <alignment horizontal="left" wrapText="1"/>
    </xf>
    <xf numFmtId="3" fontId="3" fillId="0" borderId="0" xfId="4" applyNumberFormat="1" applyFont="1" applyBorder="1" applyAlignment="1">
      <alignment horizontal="left" wrapText="1"/>
    </xf>
    <xf numFmtId="3" fontId="3" fillId="0" borderId="10" xfId="4" applyNumberFormat="1" applyBorder="1"/>
    <xf numFmtId="0" fontId="18" fillId="0" borderId="0" xfId="4" applyFont="1" applyBorder="1" applyAlignment="1">
      <alignment horizontal="right" wrapText="1"/>
    </xf>
    <xf numFmtId="3" fontId="18" fillId="0" borderId="39" xfId="4" applyNumberFormat="1" applyFont="1" applyBorder="1"/>
    <xf numFmtId="3" fontId="3" fillId="0" borderId="24" xfId="4" applyNumberFormat="1" applyBorder="1"/>
    <xf numFmtId="3" fontId="18" fillId="0" borderId="0" xfId="4" applyNumberFormat="1" applyFont="1" applyBorder="1"/>
    <xf numFmtId="0" fontId="16" fillId="0" borderId="0" xfId="4" applyFont="1" applyBorder="1" applyAlignment="1">
      <alignment horizontal="left" wrapText="1"/>
    </xf>
    <xf numFmtId="3" fontId="16" fillId="0" borderId="0" xfId="4" applyNumberFormat="1" applyFont="1" applyBorder="1" applyAlignment="1">
      <alignment horizontal="right"/>
    </xf>
    <xf numFmtId="0" fontId="18" fillId="0" borderId="34" xfId="4" applyFont="1" applyBorder="1" applyAlignment="1">
      <alignment horizontal="left" indent="1"/>
    </xf>
    <xf numFmtId="0" fontId="3" fillId="0" borderId="0" xfId="4" applyBorder="1" applyAlignment="1">
      <alignment horizontal="left" indent="1"/>
    </xf>
    <xf numFmtId="3" fontId="3" fillId="0" borderId="0" xfId="4" applyNumberFormat="1" applyFont="1"/>
    <xf numFmtId="43" fontId="18" fillId="0" borderId="0" xfId="4" applyNumberFormat="1" applyFont="1" applyBorder="1" applyAlignment="1">
      <alignment horizontal="center"/>
    </xf>
    <xf numFmtId="3" fontId="15" fillId="0" borderId="0" xfId="4" applyNumberFormat="1" applyFont="1" applyBorder="1" applyAlignment="1">
      <alignment horizontal="right"/>
    </xf>
    <xf numFmtId="3" fontId="3" fillId="0" borderId="0" xfId="4" applyNumberFormat="1" applyFont="1" applyAlignment="1">
      <alignment horizontal="left" indent="1"/>
    </xf>
    <xf numFmtId="0" fontId="8" fillId="0" borderId="0" xfId="4" applyFont="1" applyBorder="1" applyAlignment="1">
      <alignment horizontal="left" indent="4"/>
    </xf>
    <xf numFmtId="165" fontId="8" fillId="0" borderId="0" xfId="1" applyNumberFormat="1" applyFont="1" applyFill="1" applyBorder="1" applyAlignment="1">
      <alignment horizontal="center"/>
    </xf>
    <xf numFmtId="43" fontId="3" fillId="0" borderId="0" xfId="4" applyNumberFormat="1" applyFont="1"/>
    <xf numFmtId="43" fontId="0" fillId="0" borderId="10" xfId="1" applyFont="1" applyBorder="1"/>
    <xf numFmtId="0" fontId="3" fillId="0" borderId="34" xfId="4" applyFont="1" applyBorder="1"/>
    <xf numFmtId="43" fontId="18" fillId="0" borderId="0" xfId="1" applyFont="1"/>
    <xf numFmtId="3" fontId="3" fillId="0" borderId="0" xfId="4" applyNumberFormat="1" applyBorder="1" applyAlignment="1">
      <alignment horizontal="right"/>
    </xf>
    <xf numFmtId="43" fontId="3" fillId="0" borderId="0" xfId="1" applyFont="1"/>
    <xf numFmtId="43" fontId="19" fillId="0" borderId="0" xfId="1" applyFont="1"/>
    <xf numFmtId="3" fontId="18" fillId="0" borderId="40" xfId="4" applyNumberFormat="1" applyFont="1" applyBorder="1"/>
    <xf numFmtId="0" fontId="18" fillId="0" borderId="34" xfId="4" applyFont="1" applyBorder="1" applyAlignment="1">
      <alignment horizontal="center" vertical="justify"/>
    </xf>
    <xf numFmtId="0" fontId="18" fillId="0" borderId="0" xfId="4" applyFont="1" applyBorder="1" applyAlignment="1">
      <alignment horizontal="center" vertical="justify"/>
    </xf>
    <xf numFmtId="0" fontId="18" fillId="0" borderId="30" xfId="4" applyFont="1" applyBorder="1" applyAlignment="1">
      <alignment horizontal="center" vertical="justify"/>
    </xf>
    <xf numFmtId="0" fontId="3" fillId="0" borderId="0" xfId="4" applyFont="1" applyBorder="1" applyAlignment="1">
      <alignment horizontal="left" vertical="justify"/>
    </xf>
    <xf numFmtId="165" fontId="3" fillId="0" borderId="0" xfId="1" applyNumberFormat="1" applyFont="1" applyBorder="1" applyAlignment="1">
      <alignment horizontal="left"/>
    </xf>
    <xf numFmtId="0" fontId="18" fillId="0" borderId="30" xfId="4" applyFont="1" applyBorder="1" applyAlignment="1">
      <alignment horizontal="left"/>
    </xf>
    <xf numFmtId="43" fontId="3" fillId="0" borderId="0" xfId="1" applyAlignment="1"/>
    <xf numFmtId="0" fontId="9" fillId="0" borderId="17" xfId="4" applyFont="1" applyBorder="1" applyAlignment="1"/>
    <xf numFmtId="3" fontId="8" fillId="0" borderId="22" xfId="4" applyNumberFormat="1" applyFont="1" applyBorder="1" applyAlignment="1"/>
    <xf numFmtId="3" fontId="9" fillId="0" borderId="22" xfId="4" applyNumberFormat="1" applyFont="1" applyBorder="1" applyAlignment="1">
      <alignment wrapText="1"/>
    </xf>
    <xf numFmtId="2" fontId="7" fillId="0" borderId="22" xfId="4" applyNumberFormat="1" applyFont="1" applyBorder="1" applyAlignment="1">
      <alignment horizontal="right" wrapText="1"/>
    </xf>
    <xf numFmtId="0" fontId="3" fillId="0" borderId="0" xfId="4" applyAlignment="1">
      <alignment wrapText="1"/>
    </xf>
    <xf numFmtId="43" fontId="3" fillId="0" borderId="0" xfId="1" applyAlignment="1">
      <alignment wrapText="1"/>
    </xf>
    <xf numFmtId="3" fontId="8" fillId="0" borderId="22" xfId="4" applyNumberFormat="1" applyFont="1" applyBorder="1" applyAlignment="1">
      <alignment wrapText="1"/>
    </xf>
    <xf numFmtId="2" fontId="8" fillId="0" borderId="22" xfId="4" applyNumberFormat="1" applyFont="1" applyBorder="1" applyAlignment="1">
      <alignment horizontal="right" wrapText="1"/>
    </xf>
    <xf numFmtId="2" fontId="8" fillId="0" borderId="17" xfId="4" applyNumberFormat="1" applyFont="1" applyBorder="1" applyAlignment="1">
      <alignment horizontal="right" wrapText="1"/>
    </xf>
    <xf numFmtId="3" fontId="8" fillId="0" borderId="22" xfId="4" applyNumberFormat="1" applyFont="1" applyFill="1" applyBorder="1" applyAlignment="1">
      <alignment wrapText="1"/>
    </xf>
    <xf numFmtId="3" fontId="8" fillId="0" borderId="22" xfId="4" applyNumberFormat="1" applyFont="1" applyBorder="1" applyAlignment="1">
      <alignment horizontal="right" wrapText="1"/>
    </xf>
    <xf numFmtId="3" fontId="12" fillId="0" borderId="22" xfId="4" applyNumberFormat="1" applyFont="1" applyBorder="1" applyAlignment="1">
      <alignment wrapText="1"/>
    </xf>
    <xf numFmtId="0" fontId="8" fillId="0" borderId="17" xfId="4" applyFont="1" applyBorder="1" applyAlignment="1">
      <alignment horizontal="left" wrapText="1"/>
    </xf>
    <xf numFmtId="43" fontId="3" fillId="0" borderId="10" xfId="1" applyBorder="1" applyAlignment="1">
      <alignment wrapText="1"/>
    </xf>
    <xf numFmtId="0" fontId="18" fillId="0" borderId="0" xfId="4" applyFont="1" applyAlignment="1">
      <alignment wrapText="1"/>
    </xf>
    <xf numFmtId="43" fontId="18" fillId="0" borderId="0" xfId="1" applyFont="1" applyAlignment="1">
      <alignment wrapText="1"/>
    </xf>
    <xf numFmtId="0" fontId="3" fillId="0" borderId="0" xfId="4" applyAlignment="1">
      <alignment horizontal="center" vertical="center" wrapText="1"/>
    </xf>
    <xf numFmtId="3" fontId="3" fillId="0" borderId="0" xfId="4" applyNumberFormat="1" applyAlignment="1">
      <alignment wrapText="1"/>
    </xf>
    <xf numFmtId="2" fontId="7" fillId="0" borderId="17" xfId="4" applyNumberFormat="1" applyFont="1" applyBorder="1" applyAlignment="1">
      <alignment horizontal="right" wrapText="1"/>
    </xf>
    <xf numFmtId="0" fontId="8" fillId="0" borderId="19" xfId="4" applyFont="1" applyBorder="1" applyAlignment="1">
      <alignment wrapText="1"/>
    </xf>
    <xf numFmtId="3" fontId="8" fillId="0" borderId="19" xfId="4" applyNumberFormat="1" applyFont="1" applyBorder="1" applyAlignment="1">
      <alignment wrapText="1"/>
    </xf>
    <xf numFmtId="2" fontId="8" fillId="0" borderId="36" xfId="4" applyNumberFormat="1" applyFont="1" applyBorder="1" applyAlignment="1">
      <alignment horizontal="right" wrapText="1"/>
    </xf>
    <xf numFmtId="2" fontId="8" fillId="0" borderId="19" xfId="4" applyNumberFormat="1" applyFont="1" applyBorder="1" applyAlignment="1">
      <alignment horizontal="right" wrapText="1"/>
    </xf>
    <xf numFmtId="2" fontId="3" fillId="0" borderId="0" xfId="4" applyNumberFormat="1" applyAlignment="1">
      <alignment wrapText="1"/>
    </xf>
    <xf numFmtId="0" fontId="6" fillId="0" borderId="0" xfId="4" applyFont="1" applyBorder="1" applyAlignment="1"/>
    <xf numFmtId="3" fontId="8" fillId="0" borderId="0" xfId="4" applyNumberFormat="1" applyFont="1" applyAlignment="1"/>
    <xf numFmtId="0" fontId="20" fillId="0" borderId="0" xfId="5" applyAlignment="1" applyProtection="1"/>
    <xf numFmtId="165" fontId="8" fillId="0" borderId="0" xfId="1" applyNumberFormat="1" applyFont="1" applyAlignment="1"/>
    <xf numFmtId="0" fontId="8" fillId="0" borderId="0" xfId="4" applyFont="1" applyAlignment="1"/>
    <xf numFmtId="0" fontId="21" fillId="0" borderId="17" xfId="4" applyFont="1" applyBorder="1" applyAlignment="1">
      <alignment wrapText="1"/>
    </xf>
    <xf numFmtId="43" fontId="8" fillId="0" borderId="0" xfId="1" applyFont="1" applyAlignment="1"/>
    <xf numFmtId="2" fontId="8" fillId="0" borderId="35" xfId="4" applyNumberFormat="1" applyFont="1" applyBorder="1" applyAlignment="1">
      <alignment horizontal="right"/>
    </xf>
    <xf numFmtId="43" fontId="22" fillId="0" borderId="0" xfId="1" applyFont="1"/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/>
    <xf numFmtId="0" fontId="26" fillId="0" borderId="0" xfId="0" applyFont="1" applyBorder="1" applyAlignment="1">
      <alignment vertical="center"/>
    </xf>
    <xf numFmtId="0" fontId="27" fillId="0" borderId="17" xfId="0" applyFont="1" applyBorder="1" applyAlignment="1">
      <alignment vertical="center" wrapText="1"/>
    </xf>
    <xf numFmtId="3" fontId="27" fillId="0" borderId="41" xfId="0" applyNumberFormat="1" applyFont="1" applyBorder="1" applyAlignment="1">
      <alignment horizontal="right" vertical="center" wrapText="1"/>
    </xf>
    <xf numFmtId="2" fontId="28" fillId="0" borderId="41" xfId="0" applyNumberFormat="1" applyFont="1" applyBorder="1" applyAlignment="1">
      <alignment horizontal="right" vertical="center" wrapText="1"/>
    </xf>
    <xf numFmtId="2" fontId="28" fillId="0" borderId="42" xfId="0" applyNumberFormat="1" applyFont="1" applyBorder="1" applyAlignment="1">
      <alignment horizontal="right" vertical="center"/>
    </xf>
    <xf numFmtId="3" fontId="8" fillId="0" borderId="22" xfId="4" applyNumberFormat="1" applyFont="1" applyBorder="1" applyAlignment="1">
      <alignment vertical="center" wrapText="1"/>
    </xf>
    <xf numFmtId="3" fontId="8" fillId="0" borderId="17" xfId="4" applyNumberFormat="1" applyFont="1" applyBorder="1" applyAlignment="1">
      <alignment vertical="center" wrapText="1"/>
    </xf>
    <xf numFmtId="3" fontId="29" fillId="0" borderId="17" xfId="0" applyNumberFormat="1" applyFont="1" applyBorder="1" applyAlignment="1">
      <alignment horizontal="right" vertical="center" wrapText="1"/>
    </xf>
    <xf numFmtId="2" fontId="29" fillId="0" borderId="17" xfId="0" applyNumberFormat="1" applyFont="1" applyBorder="1" applyAlignment="1">
      <alignment horizontal="right" vertical="center" wrapText="1"/>
    </xf>
    <xf numFmtId="2" fontId="29" fillId="0" borderId="35" xfId="0" applyNumberFormat="1" applyFont="1" applyBorder="1" applyAlignment="1">
      <alignment horizontal="right" vertical="center"/>
    </xf>
    <xf numFmtId="0" fontId="29" fillId="0" borderId="17" xfId="0" applyFont="1" applyBorder="1" applyAlignment="1">
      <alignment vertical="center" wrapText="1"/>
    </xf>
    <xf numFmtId="3" fontId="12" fillId="0" borderId="22" xfId="4" applyNumberFormat="1" applyFont="1" applyBorder="1" applyAlignment="1">
      <alignment horizontal="right" vertical="center" wrapText="1"/>
    </xf>
    <xf numFmtId="3" fontId="12" fillId="0" borderId="17" xfId="4" applyNumberFormat="1" applyFont="1" applyBorder="1" applyAlignment="1">
      <alignment vertical="center" wrapText="1"/>
    </xf>
    <xf numFmtId="3" fontId="8" fillId="0" borderId="22" xfId="4" applyNumberFormat="1" applyFont="1" applyFill="1" applyBorder="1" applyAlignment="1">
      <alignment vertical="center" wrapText="1"/>
    </xf>
    <xf numFmtId="166" fontId="8" fillId="0" borderId="17" xfId="1" applyNumberFormat="1" applyFont="1" applyFill="1" applyBorder="1" applyAlignment="1">
      <alignment wrapText="1"/>
    </xf>
    <xf numFmtId="3" fontId="8" fillId="0" borderId="17" xfId="4" applyNumberFormat="1" applyFont="1" applyBorder="1" applyAlignment="1">
      <alignment wrapText="1"/>
    </xf>
    <xf numFmtId="3" fontId="8" fillId="0" borderId="17" xfId="4" applyNumberFormat="1" applyFont="1" applyFill="1" applyBorder="1" applyAlignment="1">
      <alignment horizontal="right" vertical="center" wrapText="1"/>
    </xf>
    <xf numFmtId="3" fontId="8" fillId="0" borderId="17" xfId="4" applyNumberFormat="1" applyFont="1" applyFill="1" applyBorder="1" applyAlignment="1">
      <alignment vertical="center" wrapText="1"/>
    </xf>
    <xf numFmtId="0" fontId="29" fillId="0" borderId="19" xfId="0" applyFont="1" applyBorder="1" applyAlignment="1">
      <alignment vertical="center" wrapText="1"/>
    </xf>
    <xf numFmtId="3" fontId="8" fillId="0" borderId="36" xfId="4" applyNumberFormat="1" applyFont="1" applyBorder="1" applyAlignment="1">
      <alignment vertical="center" wrapText="1"/>
    </xf>
    <xf numFmtId="3" fontId="8" fillId="0" borderId="19" xfId="4" applyNumberFormat="1" applyFont="1" applyBorder="1" applyAlignment="1">
      <alignment horizontal="right" vertical="center" wrapText="1"/>
    </xf>
    <xf numFmtId="3" fontId="8" fillId="0" borderId="19" xfId="4" applyNumberFormat="1" applyFont="1" applyBorder="1" applyAlignment="1">
      <alignment vertical="center" wrapText="1"/>
    </xf>
    <xf numFmtId="2" fontId="29" fillId="0" borderId="19" xfId="0" applyNumberFormat="1" applyFont="1" applyBorder="1" applyAlignment="1">
      <alignment horizontal="right" vertical="center" wrapText="1"/>
    </xf>
    <xf numFmtId="2" fontId="29" fillId="0" borderId="37" xfId="0" applyNumberFormat="1" applyFont="1" applyBorder="1" applyAlignment="1">
      <alignment horizontal="right" vertical="center"/>
    </xf>
    <xf numFmtId="0" fontId="29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right" vertical="center" wrapText="1"/>
    </xf>
    <xf numFmtId="0" fontId="30" fillId="0" borderId="0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2" fontId="7" fillId="0" borderId="21" xfId="4" applyNumberFormat="1" applyFont="1" applyBorder="1" applyAlignment="1">
      <alignment horizontal="center"/>
    </xf>
    <xf numFmtId="0" fontId="9" fillId="0" borderId="17" xfId="4" applyFont="1" applyBorder="1" applyAlignment="1">
      <alignment vertical="center"/>
    </xf>
    <xf numFmtId="0" fontId="8" fillId="0" borderId="22" xfId="4" applyFont="1" applyBorder="1" applyAlignment="1">
      <alignment vertical="center"/>
    </xf>
    <xf numFmtId="3" fontId="8" fillId="0" borderId="22" xfId="4" applyNumberFormat="1" applyFont="1" applyBorder="1" applyAlignment="1">
      <alignment vertical="center"/>
    </xf>
    <xf numFmtId="2" fontId="7" fillId="0" borderId="22" xfId="4" applyNumberFormat="1" applyFont="1" applyBorder="1" applyAlignment="1">
      <alignment horizontal="center" vertical="center"/>
    </xf>
    <xf numFmtId="2" fontId="7" fillId="0" borderId="17" xfId="4" applyNumberFormat="1" applyFont="1" applyBorder="1" applyAlignment="1">
      <alignment horizontal="right" vertical="center"/>
    </xf>
    <xf numFmtId="0" fontId="7" fillId="0" borderId="17" xfId="4" applyFont="1" applyBorder="1" applyAlignment="1">
      <alignment vertical="center" wrapText="1"/>
    </xf>
    <xf numFmtId="3" fontId="7" fillId="0" borderId="22" xfId="4" applyNumberFormat="1" applyFont="1" applyBorder="1" applyAlignment="1">
      <alignment vertical="center" wrapText="1"/>
    </xf>
    <xf numFmtId="3" fontId="7" fillId="0" borderId="22" xfId="4" applyNumberFormat="1" applyFont="1" applyBorder="1" applyAlignment="1">
      <alignment horizontal="right" vertical="center" wrapText="1"/>
    </xf>
    <xf numFmtId="2" fontId="7" fillId="0" borderId="22" xfId="4" applyNumberFormat="1" applyFont="1" applyBorder="1" applyAlignment="1">
      <alignment horizontal="center" vertical="center" wrapText="1"/>
    </xf>
    <xf numFmtId="3" fontId="7" fillId="0" borderId="22" xfId="4" applyNumberFormat="1" applyFont="1" applyFill="1" applyBorder="1" applyAlignment="1">
      <alignment vertical="center" wrapText="1"/>
    </xf>
    <xf numFmtId="43" fontId="7" fillId="0" borderId="19" xfId="1" applyFont="1" applyBorder="1" applyAlignment="1">
      <alignment horizontal="right" vertical="center"/>
    </xf>
    <xf numFmtId="3" fontId="0" fillId="0" borderId="0" xfId="0" applyNumberFormat="1"/>
    <xf numFmtId="0" fontId="34" fillId="0" borderId="0" xfId="61" applyNumberFormat="1" applyFont="1" applyFill="1" applyBorder="1" applyAlignment="1" applyProtection="1">
      <alignment vertical="center"/>
    </xf>
    <xf numFmtId="0" fontId="34" fillId="34" borderId="0" xfId="61" applyNumberFormat="1" applyFont="1" applyFill="1" applyBorder="1" applyAlignment="1" applyProtection="1">
      <alignment horizontal="center" vertical="center"/>
    </xf>
    <xf numFmtId="4" fontId="34" fillId="0" borderId="0" xfId="61" applyNumberFormat="1" applyFont="1" applyFill="1" applyBorder="1" applyAlignment="1" applyProtection="1">
      <alignment horizontal="center" vertical="center"/>
    </xf>
    <xf numFmtId="0" fontId="34" fillId="0" borderId="0" xfId="61" applyNumberFormat="1" applyFont="1" applyFill="1" applyBorder="1" applyAlignment="1" applyProtection="1">
      <alignment horizontal="center" vertical="center"/>
    </xf>
    <xf numFmtId="0" fontId="34" fillId="0" borderId="0" xfId="61" applyNumberFormat="1" applyFont="1" applyFill="1" applyBorder="1" applyAlignment="1" applyProtection="1">
      <alignment horizontal="center" vertical="center"/>
    </xf>
    <xf numFmtId="0" fontId="39" fillId="0" borderId="0" xfId="61" applyNumberFormat="1" applyFont="1" applyFill="1" applyBorder="1" applyAlignment="1" applyProtection="1">
      <alignment vertical="center"/>
    </xf>
    <xf numFmtId="0" fontId="39" fillId="34" borderId="0" xfId="61" applyNumberFormat="1" applyFont="1" applyFill="1" applyBorder="1" applyAlignment="1" applyProtection="1">
      <alignment vertical="center" wrapText="1"/>
    </xf>
    <xf numFmtId="0" fontId="39" fillId="34" borderId="0" xfId="61" applyNumberFormat="1" applyFont="1" applyFill="1" applyBorder="1" applyAlignment="1" applyProtection="1">
      <alignment vertical="center"/>
    </xf>
    <xf numFmtId="4" fontId="39" fillId="0" borderId="0" xfId="61" applyNumberFormat="1" applyFont="1" applyFill="1" applyBorder="1" applyAlignment="1" applyProtection="1">
      <alignment horizontal="center" vertical="center"/>
    </xf>
    <xf numFmtId="0" fontId="40" fillId="0" borderId="20" xfId="61" applyNumberFormat="1" applyFont="1" applyFill="1" applyBorder="1" applyAlignment="1" applyProtection="1">
      <alignment horizontal="center" vertical="center" wrapText="1"/>
    </xf>
    <xf numFmtId="0" fontId="40" fillId="0" borderId="20" xfId="61" applyNumberFormat="1" applyFont="1" applyFill="1" applyBorder="1" applyAlignment="1" applyProtection="1">
      <alignment horizontal="center" vertical="center"/>
    </xf>
    <xf numFmtId="0" fontId="40" fillId="0" borderId="20" xfId="61" applyNumberFormat="1" applyFont="1" applyFill="1" applyBorder="1" applyAlignment="1" applyProtection="1">
      <alignment horizontal="center" vertical="center"/>
    </xf>
    <xf numFmtId="0" fontId="40" fillId="0" borderId="20" xfId="61" applyNumberFormat="1" applyFont="1" applyFill="1" applyBorder="1" applyAlignment="1" applyProtection="1">
      <alignment horizontal="center" vertical="top" wrapText="1"/>
    </xf>
    <xf numFmtId="0" fontId="40" fillId="0" borderId="0" xfId="61" applyNumberFormat="1" applyFont="1" applyFill="1" applyBorder="1" applyAlignment="1" applyProtection="1">
      <alignment vertical="center"/>
    </xf>
    <xf numFmtId="0" fontId="40" fillId="0" borderId="11" xfId="61" applyNumberFormat="1" applyFont="1" applyFill="1" applyBorder="1" applyAlignment="1" applyProtection="1">
      <alignment horizontal="center" vertical="center" wrapText="1"/>
    </xf>
    <xf numFmtId="0" fontId="40" fillId="0" borderId="20" xfId="0" applyNumberFormat="1" applyFont="1" applyFill="1" applyBorder="1" applyAlignment="1" applyProtection="1">
      <alignment horizontal="center" vertical="center"/>
    </xf>
    <xf numFmtId="0" fontId="40" fillId="0" borderId="20" xfId="61" applyNumberFormat="1" applyFont="1" applyFill="1" applyBorder="1" applyAlignment="1" applyProtection="1">
      <alignment horizontal="center" vertical="top" wrapText="1"/>
    </xf>
    <xf numFmtId="4" fontId="41" fillId="0" borderId="20" xfId="61" applyNumberFormat="1" applyFont="1" applyFill="1" applyBorder="1" applyAlignment="1" applyProtection="1">
      <alignment horizontal="center" vertical="center" wrapText="1"/>
    </xf>
    <xf numFmtId="0" fontId="40" fillId="0" borderId="21" xfId="61" applyNumberFormat="1" applyFont="1" applyFill="1" applyBorder="1" applyAlignment="1" applyProtection="1">
      <alignment vertical="center"/>
    </xf>
    <xf numFmtId="0" fontId="40" fillId="0" borderId="23" xfId="61" applyNumberFormat="1" applyFont="1" applyFill="1" applyBorder="1" applyAlignment="1" applyProtection="1">
      <alignment vertical="center"/>
    </xf>
    <xf numFmtId="0" fontId="40" fillId="0" borderId="42" xfId="61" applyNumberFormat="1" applyFont="1" applyFill="1" applyBorder="1" applyAlignment="1" applyProtection="1">
      <alignment horizontal="center" vertical="center" wrapText="1"/>
    </xf>
    <xf numFmtId="0" fontId="40" fillId="0" borderId="11" xfId="0" applyNumberFormat="1" applyFont="1" applyFill="1" applyBorder="1" applyAlignment="1" applyProtection="1">
      <alignment horizontal="center" vertical="center"/>
    </xf>
    <xf numFmtId="0" fontId="40" fillId="0" borderId="11" xfId="61" applyNumberFormat="1" applyFont="1" applyFill="1" applyBorder="1" applyAlignment="1" applyProtection="1">
      <alignment horizontal="center" vertical="center"/>
    </xf>
    <xf numFmtId="0" fontId="40" fillId="0" borderId="11" xfId="61" applyNumberFormat="1" applyFont="1" applyFill="1" applyBorder="1" applyAlignment="1" applyProtection="1">
      <alignment vertical="center"/>
    </xf>
    <xf numFmtId="4" fontId="40" fillId="0" borderId="11" xfId="61" applyNumberFormat="1" applyFont="1" applyFill="1" applyBorder="1" applyAlignment="1" applyProtection="1">
      <alignment horizontal="center" vertical="center"/>
    </xf>
    <xf numFmtId="0" fontId="34" fillId="0" borderId="22" xfId="61" applyNumberFormat="1" applyFont="1" applyFill="1" applyBorder="1" applyAlignment="1" applyProtection="1">
      <alignment vertical="center"/>
    </xf>
    <xf numFmtId="0" fontId="40" fillId="0" borderId="35" xfId="61" applyFont="1" applyFill="1" applyBorder="1" applyAlignment="1">
      <alignment horizontal="right" vertical="center" wrapText="1"/>
    </xf>
    <xf numFmtId="169" fontId="40" fillId="0" borderId="17" xfId="61" applyNumberFormat="1" applyFont="1" applyFill="1" applyBorder="1" applyAlignment="1">
      <alignment horizontal="right" vertical="center"/>
    </xf>
    <xf numFmtId="169" fontId="38" fillId="0" borderId="17" xfId="61" applyNumberFormat="1" applyFont="1" applyFill="1" applyBorder="1" applyAlignment="1">
      <alignment horizontal="right" vertical="center"/>
    </xf>
    <xf numFmtId="169" fontId="38" fillId="0" borderId="17" xfId="61" applyNumberFormat="1" applyFont="1" applyFill="1" applyBorder="1" applyAlignment="1">
      <alignment horizontal="center" vertical="center"/>
    </xf>
    <xf numFmtId="0" fontId="37" fillId="0" borderId="35" xfId="61" applyFont="1" applyFill="1" applyBorder="1" applyAlignment="1">
      <alignment horizontal="right" vertical="center" wrapText="1"/>
    </xf>
    <xf numFmtId="0" fontId="34" fillId="0" borderId="17" xfId="61" applyNumberFormat="1" applyFont="1" applyFill="1" applyBorder="1" applyAlignment="1" applyProtection="1">
      <alignment vertical="center"/>
    </xf>
    <xf numFmtId="4" fontId="34" fillId="0" borderId="17" xfId="61" applyNumberFormat="1" applyFont="1" applyFill="1" applyBorder="1" applyAlignment="1" applyProtection="1">
      <alignment horizontal="center" vertical="center"/>
    </xf>
    <xf numFmtId="0" fontId="38" fillId="33" borderId="17" xfId="61" applyFont="1" applyFill="1" applyBorder="1" applyAlignment="1">
      <alignment vertical="center"/>
    </xf>
    <xf numFmtId="169" fontId="38" fillId="33" borderId="17" xfId="61" applyNumberFormat="1" applyFont="1" applyFill="1" applyBorder="1" applyAlignment="1">
      <alignment horizontal="right" vertical="center"/>
    </xf>
    <xf numFmtId="169" fontId="38" fillId="33" borderId="17" xfId="61" applyNumberFormat="1" applyFont="1" applyFill="1" applyBorder="1" applyAlignment="1">
      <alignment horizontal="center" vertical="center"/>
    </xf>
    <xf numFmtId="169" fontId="35" fillId="0" borderId="0" xfId="61" applyNumberFormat="1" applyFont="1" applyFill="1" applyBorder="1" applyAlignment="1" applyProtection="1"/>
    <xf numFmtId="0" fontId="35" fillId="0" borderId="0" xfId="61" applyNumberFormat="1" applyFont="1" applyFill="1" applyBorder="1" applyAlignment="1" applyProtection="1"/>
    <xf numFmtId="0" fontId="35" fillId="0" borderId="22" xfId="61" applyNumberFormat="1" applyFont="1" applyFill="1" applyBorder="1" applyAlignment="1" applyProtection="1"/>
    <xf numFmtId="0" fontId="35" fillId="34" borderId="0" xfId="61" applyFont="1" applyFill="1" applyBorder="1" applyAlignment="1">
      <alignment vertical="center"/>
    </xf>
    <xf numFmtId="0" fontId="35" fillId="0" borderId="35" xfId="61" applyNumberFormat="1" applyFont="1" applyFill="1" applyBorder="1" applyAlignment="1" applyProtection="1"/>
    <xf numFmtId="169" fontId="42" fillId="34" borderId="17" xfId="61" applyNumberFormat="1" applyFont="1" applyFill="1" applyBorder="1" applyAlignment="1">
      <alignment horizontal="right" vertical="center"/>
    </xf>
    <xf numFmtId="169" fontId="42" fillId="0" borderId="17" xfId="61" applyNumberFormat="1" applyFont="1" applyFill="1" applyBorder="1" applyAlignment="1" applyProtection="1"/>
    <xf numFmtId="4" fontId="29" fillId="0" borderId="17" xfId="14" applyNumberFormat="1" applyFont="1" applyBorder="1" applyAlignment="1">
      <alignment horizontal="center" vertical="center" wrapText="1"/>
    </xf>
    <xf numFmtId="170" fontId="35" fillId="0" borderId="0" xfId="61" applyNumberFormat="1" applyFont="1" applyFill="1" applyBorder="1" applyAlignment="1" applyProtection="1"/>
    <xf numFmtId="0" fontId="35" fillId="34" borderId="35" xfId="61" applyFont="1" applyFill="1" applyBorder="1" applyAlignment="1">
      <alignment vertical="center"/>
    </xf>
    <xf numFmtId="169" fontId="35" fillId="34" borderId="17" xfId="61" applyNumberFormat="1" applyFont="1" applyFill="1" applyBorder="1" applyAlignment="1">
      <alignment horizontal="right" vertical="center"/>
    </xf>
    <xf numFmtId="169" fontId="35" fillId="0" borderId="17" xfId="61" applyNumberFormat="1" applyFont="1" applyFill="1" applyBorder="1" applyAlignment="1" applyProtection="1"/>
    <xf numFmtId="0" fontId="35" fillId="34" borderId="0" xfId="61" applyNumberFormat="1" applyFont="1" applyFill="1" applyBorder="1" applyAlignment="1" applyProtection="1">
      <alignment horizontal="center"/>
    </xf>
    <xf numFmtId="43" fontId="35" fillId="0" borderId="0" xfId="14" applyFont="1" applyFill="1" applyBorder="1" applyAlignment="1" applyProtection="1"/>
    <xf numFmtId="0" fontId="35" fillId="34" borderId="35" xfId="61" applyNumberFormat="1" applyFont="1" applyFill="1" applyBorder="1" applyAlignment="1" applyProtection="1"/>
    <xf numFmtId="0" fontId="35" fillId="34" borderId="17" xfId="61" applyNumberFormat="1" applyFont="1" applyFill="1" applyBorder="1" applyAlignment="1" applyProtection="1"/>
    <xf numFmtId="4" fontId="35" fillId="0" borderId="17" xfId="14" applyNumberFormat="1" applyFont="1" applyFill="1" applyBorder="1" applyAlignment="1" applyProtection="1">
      <alignment horizontal="center"/>
    </xf>
    <xf numFmtId="169" fontId="42" fillId="34" borderId="17" xfId="0" applyNumberFormat="1" applyFont="1" applyFill="1" applyBorder="1" applyAlignment="1">
      <alignment horizontal="right" vertical="center"/>
    </xf>
    <xf numFmtId="169" fontId="35" fillId="34" borderId="17" xfId="0" applyNumberFormat="1" applyFont="1" applyFill="1" applyBorder="1" applyAlignment="1">
      <alignment horizontal="right" vertical="center"/>
    </xf>
    <xf numFmtId="0" fontId="38" fillId="33" borderId="17" xfId="61" applyFont="1" applyFill="1" applyBorder="1" applyAlignment="1">
      <alignment horizontal="left" vertical="center"/>
    </xf>
    <xf numFmtId="0" fontId="35" fillId="0" borderId="36" xfId="61" applyNumberFormat="1" applyFont="1" applyFill="1" applyBorder="1" applyAlignment="1" applyProtection="1"/>
    <xf numFmtId="0" fontId="35" fillId="0" borderId="10" xfId="61" applyNumberFormat="1" applyFont="1" applyFill="1" applyBorder="1" applyAlignment="1" applyProtection="1"/>
    <xf numFmtId="0" fontId="35" fillId="0" borderId="37" xfId="61" applyNumberFormat="1" applyFont="1" applyFill="1" applyBorder="1" applyAlignment="1" applyProtection="1"/>
    <xf numFmtId="0" fontId="35" fillId="0" borderId="19" xfId="61" applyNumberFormat="1" applyFont="1" applyFill="1" applyBorder="1" applyAlignment="1" applyProtection="1"/>
    <xf numFmtId="169" fontId="35" fillId="0" borderId="19" xfId="61" applyNumberFormat="1" applyFont="1" applyFill="1" applyBorder="1" applyAlignment="1" applyProtection="1"/>
    <xf numFmtId="4" fontId="35" fillId="0" borderId="19" xfId="61" applyNumberFormat="1" applyFont="1" applyFill="1" applyBorder="1" applyAlignment="1" applyProtection="1">
      <alignment horizontal="center"/>
    </xf>
    <xf numFmtId="169" fontId="38" fillId="0" borderId="0" xfId="61" applyNumberFormat="1" applyFont="1" applyAlignment="1">
      <alignment horizontal="right" vertical="center"/>
    </xf>
    <xf numFmtId="4" fontId="35" fillId="0" borderId="0" xfId="61" applyNumberFormat="1" applyFont="1" applyFill="1" applyBorder="1" applyAlignment="1" applyProtection="1">
      <alignment horizontal="center"/>
    </xf>
    <xf numFmtId="0" fontId="35" fillId="0" borderId="0" xfId="61" applyFont="1" applyFill="1" applyBorder="1" applyAlignment="1">
      <alignment vertical="center"/>
    </xf>
    <xf numFmtId="169" fontId="35" fillId="0" borderId="0" xfId="61" applyNumberFormat="1" applyFont="1" applyFill="1" applyBorder="1" applyAlignment="1">
      <alignment horizontal="right" vertical="center"/>
    </xf>
    <xf numFmtId="0" fontId="35" fillId="0" borderId="0" xfId="61" applyFont="1" applyFill="1" applyBorder="1" applyAlignment="1">
      <alignment horizontal="left" vertical="center"/>
    </xf>
    <xf numFmtId="0" fontId="35" fillId="0" borderId="17" xfId="61" applyFont="1" applyFill="1" applyBorder="1" applyAlignment="1">
      <alignment vertical="center"/>
    </xf>
    <xf numFmtId="169" fontId="35" fillId="0" borderId="17" xfId="61" applyNumberFormat="1" applyFont="1" applyFill="1" applyBorder="1" applyAlignment="1">
      <alignment horizontal="right" vertical="center"/>
    </xf>
    <xf numFmtId="0" fontId="35" fillId="0" borderId="22" xfId="61" applyFont="1" applyFill="1" applyBorder="1" applyAlignment="1">
      <alignment horizontal="center" vertical="center"/>
    </xf>
    <xf numFmtId="0" fontId="35" fillId="0" borderId="0" xfId="61" applyFont="1" applyFill="1" applyBorder="1" applyAlignment="1">
      <alignment horizontal="center" vertical="center"/>
    </xf>
    <xf numFmtId="0" fontId="38" fillId="0" borderId="0" xfId="61" applyFont="1" applyAlignment="1">
      <alignment horizontal="left" vertical="center"/>
    </xf>
    <xf numFmtId="0" fontId="38" fillId="0" borderId="21" xfId="61" applyNumberFormat="1" applyFont="1" applyFill="1" applyBorder="1" applyAlignment="1" applyProtection="1">
      <alignment horizontal="center" vertical="center" wrapText="1"/>
    </xf>
    <xf numFmtId="0" fontId="38" fillId="0" borderId="23" xfId="61" applyNumberFormat="1" applyFont="1" applyFill="1" applyBorder="1" applyAlignment="1" applyProtection="1">
      <alignment horizontal="center" vertical="center" wrapText="1"/>
    </xf>
    <xf numFmtId="0" fontId="38" fillId="0" borderId="42" xfId="61" applyNumberFormat="1" applyFont="1" applyFill="1" applyBorder="1" applyAlignment="1" applyProtection="1">
      <alignment horizontal="center" vertical="center" wrapText="1"/>
    </xf>
    <xf numFmtId="0" fontId="38" fillId="0" borderId="20" xfId="61" applyNumberFormat="1" applyFont="1" applyFill="1" applyBorder="1" applyAlignment="1" applyProtection="1">
      <alignment horizontal="center" vertical="center"/>
    </xf>
    <xf numFmtId="0" fontId="38" fillId="0" borderId="36" xfId="61" applyNumberFormat="1" applyFont="1" applyFill="1" applyBorder="1" applyAlignment="1" applyProtection="1">
      <alignment horizontal="center" vertical="center" wrapText="1"/>
    </xf>
    <xf numFmtId="0" fontId="38" fillId="0" borderId="10" xfId="61" applyNumberFormat="1" applyFont="1" applyFill="1" applyBorder="1" applyAlignment="1" applyProtection="1">
      <alignment horizontal="center" vertical="center" wrapText="1"/>
    </xf>
    <xf numFmtId="0" fontId="38" fillId="0" borderId="37" xfId="61" applyNumberFormat="1" applyFont="1" applyFill="1" applyBorder="1" applyAlignment="1" applyProtection="1">
      <alignment horizontal="center" vertical="center" wrapText="1"/>
    </xf>
    <xf numFmtId="0" fontId="38" fillId="0" borderId="20" xfId="61" applyNumberFormat="1" applyFont="1" applyFill="1" applyBorder="1" applyAlignment="1" applyProtection="1">
      <alignment horizontal="center" vertical="center" wrapText="1"/>
    </xf>
    <xf numFmtId="0" fontId="38" fillId="0" borderId="20" xfId="61" applyFont="1" applyFill="1" applyBorder="1" applyAlignment="1">
      <alignment horizontal="center" vertical="center"/>
    </xf>
    <xf numFmtId="0" fontId="37" fillId="0" borderId="22" xfId="61" applyNumberFormat="1" applyFont="1" applyFill="1" applyBorder="1" applyAlignment="1" applyProtection="1">
      <alignment horizontal="center" vertical="center" wrapText="1"/>
    </xf>
    <xf numFmtId="0" fontId="37" fillId="0" borderId="0" xfId="61" applyNumberFormat="1" applyFont="1" applyFill="1" applyBorder="1" applyAlignment="1" applyProtection="1">
      <alignment horizontal="center" vertical="center" wrapText="1"/>
    </xf>
    <xf numFmtId="0" fontId="37" fillId="0" borderId="0" xfId="61" applyFont="1" applyFill="1" applyBorder="1" applyAlignment="1">
      <alignment horizontal="center" vertical="center"/>
    </xf>
    <xf numFmtId="0" fontId="37" fillId="0" borderId="35" xfId="61" applyFont="1" applyFill="1" applyBorder="1" applyAlignment="1">
      <alignment horizontal="center" vertical="center"/>
    </xf>
    <xf numFmtId="0" fontId="38" fillId="0" borderId="0" xfId="61" applyFont="1" applyFill="1" applyBorder="1" applyAlignment="1">
      <alignment horizontal="right" vertical="center"/>
    </xf>
    <xf numFmtId="169" fontId="38" fillId="0" borderId="0" xfId="61" applyNumberFormat="1" applyFont="1" applyFill="1" applyBorder="1" applyAlignment="1">
      <alignment horizontal="right" vertical="center"/>
    </xf>
    <xf numFmtId="169" fontId="38" fillId="0" borderId="35" xfId="61" applyNumberFormat="1" applyFont="1" applyFill="1" applyBorder="1" applyAlignment="1">
      <alignment horizontal="right" vertical="center"/>
    </xf>
    <xf numFmtId="0" fontId="38" fillId="35" borderId="22" xfId="61" applyFont="1" applyFill="1" applyBorder="1" applyAlignment="1">
      <alignment vertical="center"/>
    </xf>
    <xf numFmtId="169" fontId="38" fillId="35" borderId="0" xfId="61" applyNumberFormat="1" applyFont="1" applyFill="1" applyBorder="1" applyAlignment="1">
      <alignment horizontal="right" vertical="center"/>
    </xf>
    <xf numFmtId="169" fontId="38" fillId="35" borderId="35" xfId="61" applyNumberFormat="1" applyFont="1" applyFill="1" applyBorder="1" applyAlignment="1">
      <alignment horizontal="right" vertical="center"/>
    </xf>
    <xf numFmtId="169" fontId="35" fillId="0" borderId="35" xfId="61" applyNumberFormat="1" applyFont="1" applyFill="1" applyBorder="1" applyAlignment="1">
      <alignment horizontal="right" vertical="center"/>
    </xf>
    <xf numFmtId="3" fontId="38" fillId="35" borderId="0" xfId="61" applyNumberFormat="1" applyFont="1" applyFill="1" applyBorder="1" applyAlignment="1">
      <alignment horizontal="left" vertical="center"/>
    </xf>
    <xf numFmtId="0" fontId="35" fillId="0" borderId="0" xfId="61" applyFont="1" applyBorder="1" applyAlignment="1">
      <alignment vertical="center"/>
    </xf>
    <xf numFmtId="169" fontId="35" fillId="34" borderId="0" xfId="61" applyNumberFormat="1" applyFont="1" applyFill="1" applyBorder="1" applyAlignment="1">
      <alignment horizontal="right" vertical="center"/>
    </xf>
    <xf numFmtId="169" fontId="35" fillId="34" borderId="35" xfId="61" applyNumberFormat="1" applyFont="1" applyFill="1" applyBorder="1" applyAlignment="1">
      <alignment horizontal="right" vertical="center"/>
    </xf>
    <xf numFmtId="0" fontId="35" fillId="34" borderId="0" xfId="61" applyNumberFormat="1" applyFont="1" applyFill="1" applyBorder="1" applyAlignment="1" applyProtection="1"/>
    <xf numFmtId="0" fontId="35" fillId="34" borderId="10" xfId="61" applyNumberFormat="1" applyFont="1" applyFill="1" applyBorder="1" applyAlignment="1" applyProtection="1"/>
    <xf numFmtId="0" fontId="35" fillId="34" borderId="37" xfId="61" applyNumberFormat="1" applyFont="1" applyFill="1" applyBorder="1" applyAlignment="1" applyProtection="1"/>
    <xf numFmtId="0" fontId="43" fillId="34" borderId="0" xfId="61" applyNumberFormat="1" applyFont="1" applyFill="1" applyBorder="1" applyAlignment="1" applyProtection="1">
      <alignment horizontal="center" vertical="center"/>
    </xf>
    <xf numFmtId="0" fontId="43" fillId="34" borderId="10" xfId="61" applyNumberFormat="1" applyFont="1" applyFill="1" applyBorder="1" applyAlignment="1" applyProtection="1">
      <alignment horizontal="center" vertical="center"/>
    </xf>
    <xf numFmtId="0" fontId="36" fillId="0" borderId="20" xfId="61" applyNumberFormat="1" applyFont="1" applyFill="1" applyBorder="1" applyAlignment="1" applyProtection="1">
      <alignment horizontal="center" vertical="center"/>
    </xf>
    <xf numFmtId="0" fontId="36" fillId="0" borderId="20" xfId="61" applyNumberFormat="1" applyFont="1" applyFill="1" applyBorder="1" applyAlignment="1" applyProtection="1">
      <alignment horizontal="center" vertical="center"/>
    </xf>
    <xf numFmtId="0" fontId="36" fillId="0" borderId="20" xfId="0" applyNumberFormat="1" applyFont="1" applyFill="1" applyBorder="1" applyAlignment="1" applyProtection="1">
      <alignment horizontal="center" vertical="center"/>
    </xf>
    <xf numFmtId="0" fontId="36" fillId="0" borderId="21" xfId="61" applyNumberFormat="1" applyFont="1" applyFill="1" applyBorder="1" applyAlignment="1" applyProtection="1">
      <alignment horizontal="center" vertical="center"/>
    </xf>
    <xf numFmtId="0" fontId="36" fillId="0" borderId="23" xfId="0" applyNumberFormat="1" applyFont="1" applyFill="1" applyBorder="1" applyAlignment="1" applyProtection="1">
      <alignment horizontal="center" vertical="center"/>
    </xf>
    <xf numFmtId="0" fontId="36" fillId="0" borderId="23" xfId="61" applyNumberFormat="1" applyFont="1" applyFill="1" applyBorder="1" applyAlignment="1" applyProtection="1">
      <alignment horizontal="center" vertical="center"/>
    </xf>
    <xf numFmtId="0" fontId="36" fillId="0" borderId="42" xfId="61" applyNumberFormat="1" applyFont="1" applyFill="1" applyBorder="1" applyAlignment="1" applyProtection="1">
      <alignment horizontal="center" vertical="center"/>
    </xf>
    <xf numFmtId="0" fontId="36" fillId="0" borderId="22" xfId="61" applyFont="1" applyFill="1" applyBorder="1" applyAlignment="1">
      <alignment horizontal="right" vertical="center"/>
    </xf>
    <xf numFmtId="169" fontId="36" fillId="0" borderId="0" xfId="61" applyNumberFormat="1" applyFont="1" applyFill="1" applyBorder="1" applyAlignment="1">
      <alignment horizontal="right" vertical="center"/>
    </xf>
    <xf numFmtId="169" fontId="36" fillId="0" borderId="35" xfId="61" applyNumberFormat="1" applyFont="1" applyFill="1" applyBorder="1" applyAlignment="1">
      <alignment horizontal="center" vertical="center"/>
    </xf>
    <xf numFmtId="0" fontId="35" fillId="0" borderId="0" xfId="0" applyNumberFormat="1" applyFont="1" applyFill="1" applyBorder="1" applyAlignment="1" applyProtection="1"/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right" vertical="center"/>
    </xf>
    <xf numFmtId="0" fontId="35" fillId="34" borderId="22" xfId="61" applyFont="1" applyFill="1" applyBorder="1" applyAlignment="1">
      <alignment vertical="center"/>
    </xf>
    <xf numFmtId="169" fontId="35" fillId="34" borderId="0" xfId="0" applyNumberFormat="1" applyFont="1" applyFill="1" applyBorder="1" applyAlignment="1">
      <alignment horizontal="right" vertical="center"/>
    </xf>
    <xf numFmtId="1" fontId="35" fillId="34" borderId="35" xfId="61" applyNumberFormat="1" applyFont="1" applyFill="1" applyBorder="1" applyAlignment="1" applyProtection="1">
      <alignment horizontal="center" vertical="center"/>
    </xf>
    <xf numFmtId="0" fontId="35" fillId="0" borderId="0" xfId="0" applyFont="1" applyFill="1" applyAlignment="1">
      <alignment vertical="center"/>
    </xf>
    <xf numFmtId="169" fontId="35" fillId="0" borderId="0" xfId="0" applyNumberFormat="1" applyFont="1" applyFill="1" applyAlignment="1">
      <alignment horizontal="right" vertical="center"/>
    </xf>
    <xf numFmtId="0" fontId="35" fillId="0" borderId="22" xfId="61" applyFont="1" applyFill="1" applyBorder="1" applyAlignment="1">
      <alignment vertical="center"/>
    </xf>
    <xf numFmtId="169" fontId="35" fillId="0" borderId="0" xfId="0" applyNumberFormat="1" applyFont="1" applyFill="1" applyBorder="1" applyAlignment="1">
      <alignment horizontal="right" vertical="center"/>
    </xf>
    <xf numFmtId="1" fontId="35" fillId="0" borderId="35" xfId="61" applyNumberFormat="1" applyFont="1" applyFill="1" applyBorder="1" applyAlignment="1" applyProtection="1">
      <alignment horizontal="center" vertical="center"/>
    </xf>
    <xf numFmtId="0" fontId="35" fillId="0" borderId="36" xfId="61" applyFont="1" applyFill="1" applyBorder="1" applyAlignment="1">
      <alignment vertical="center"/>
    </xf>
    <xf numFmtId="169" fontId="35" fillId="0" borderId="10" xfId="0" applyNumberFormat="1" applyFont="1" applyFill="1" applyBorder="1" applyAlignment="1">
      <alignment horizontal="right" vertical="center"/>
    </xf>
    <xf numFmtId="169" fontId="35" fillId="0" borderId="10" xfId="61" applyNumberFormat="1" applyFont="1" applyFill="1" applyBorder="1" applyAlignment="1">
      <alignment horizontal="right" vertical="center"/>
    </xf>
    <xf numFmtId="1" fontId="35" fillId="0" borderId="37" xfId="61" applyNumberFormat="1" applyFont="1" applyFill="1" applyBorder="1" applyAlignment="1" applyProtection="1">
      <alignment horizontal="center" vertical="center"/>
    </xf>
    <xf numFmtId="0" fontId="35" fillId="0" borderId="0" xfId="61" applyNumberFormat="1" applyFont="1" applyFill="1" applyBorder="1" applyAlignment="1" applyProtection="1">
      <alignment vertical="center"/>
    </xf>
    <xf numFmtId="171" fontId="35" fillId="0" borderId="0" xfId="61" applyNumberFormat="1" applyFont="1" applyFill="1" applyBorder="1" applyAlignment="1" applyProtection="1"/>
    <xf numFmtId="0" fontId="44" fillId="0" borderId="0" xfId="61" applyFont="1" applyFill="1" applyAlignment="1">
      <alignment horizontal="center" vertical="center" wrapText="1"/>
    </xf>
    <xf numFmtId="0" fontId="44" fillId="0" borderId="0" xfId="61" applyNumberFormat="1" applyFont="1" applyFill="1" applyBorder="1" applyAlignment="1" applyProtection="1">
      <alignment horizontal="center" vertical="center" wrapText="1"/>
    </xf>
    <xf numFmtId="0" fontId="44" fillId="0" borderId="20" xfId="61" applyNumberFormat="1" applyFont="1" applyFill="1" applyBorder="1" applyAlignment="1" applyProtection="1">
      <alignment horizontal="center" vertical="center" wrapText="1"/>
    </xf>
    <xf numFmtId="0" fontId="44" fillId="0" borderId="20" xfId="61" applyNumberFormat="1" applyFont="1" applyFill="1" applyBorder="1" applyAlignment="1" applyProtection="1">
      <alignment horizontal="center" vertical="center" wrapText="1"/>
    </xf>
    <xf numFmtId="0" fontId="44" fillId="0" borderId="20" xfId="61" applyNumberFormat="1" applyFont="1" applyFill="1" applyBorder="1" applyAlignment="1" applyProtection="1">
      <alignment horizontal="center" vertical="center"/>
    </xf>
    <xf numFmtId="0" fontId="44" fillId="0" borderId="20" xfId="0" applyNumberFormat="1" applyFont="1" applyFill="1" applyBorder="1" applyAlignment="1" applyProtection="1">
      <alignment horizontal="center" vertical="center"/>
    </xf>
    <xf numFmtId="0" fontId="44" fillId="0" borderId="20" xfId="61" applyFont="1" applyFill="1" applyBorder="1" applyAlignment="1">
      <alignment horizontal="center" vertical="center"/>
    </xf>
    <xf numFmtId="0" fontId="44" fillId="0" borderId="20" xfId="61" applyFont="1" applyFill="1" applyBorder="1" applyAlignment="1">
      <alignment horizontal="center" vertical="center"/>
    </xf>
    <xf numFmtId="0" fontId="44" fillId="0" borderId="11" xfId="61" applyNumberFormat="1" applyFont="1" applyFill="1" applyBorder="1" applyAlignment="1" applyProtection="1">
      <alignment horizontal="center" vertical="center" wrapText="1"/>
    </xf>
    <xf numFmtId="0" fontId="44" fillId="0" borderId="11" xfId="0" applyNumberFormat="1" applyFont="1" applyFill="1" applyBorder="1" applyAlignment="1" applyProtection="1">
      <alignment horizontal="center" vertical="center"/>
    </xf>
    <xf numFmtId="0" fontId="44" fillId="0" borderId="11" xfId="61" applyFont="1" applyFill="1" applyBorder="1" applyAlignment="1">
      <alignment horizontal="center" vertical="center"/>
    </xf>
    <xf numFmtId="0" fontId="36" fillId="0" borderId="17" xfId="61" applyNumberFormat="1" applyFont="1" applyFill="1" applyBorder="1" applyAlignment="1" applyProtection="1">
      <alignment horizontal="right" vertical="center" wrapText="1"/>
    </xf>
    <xf numFmtId="43" fontId="36" fillId="0" borderId="17" xfId="62" applyFont="1" applyFill="1" applyBorder="1" applyAlignment="1" applyProtection="1">
      <alignment horizontal="center" vertical="center" wrapText="1"/>
    </xf>
    <xf numFmtId="0" fontId="36" fillId="0" borderId="17" xfId="61" applyNumberFormat="1" applyFont="1" applyFill="1" applyBorder="1" applyAlignment="1" applyProtection="1">
      <alignment horizontal="center" vertical="center" wrapText="1"/>
    </xf>
    <xf numFmtId="0" fontId="44" fillId="0" borderId="17" xfId="61" applyNumberFormat="1" applyFont="1" applyFill="1" applyBorder="1" applyAlignment="1" applyProtection="1">
      <alignment horizontal="right" vertical="center" wrapText="1"/>
    </xf>
    <xf numFmtId="43" fontId="44" fillId="0" borderId="17" xfId="62" applyFont="1" applyFill="1" applyBorder="1" applyAlignment="1" applyProtection="1">
      <alignment horizontal="center" vertical="center" wrapText="1"/>
    </xf>
    <xf numFmtId="0" fontId="44" fillId="0" borderId="17" xfId="61" applyNumberFormat="1" applyFont="1" applyFill="1" applyBorder="1" applyAlignment="1" applyProtection="1">
      <alignment horizontal="center" vertical="center" wrapText="1"/>
    </xf>
    <xf numFmtId="0" fontId="35" fillId="0" borderId="17" xfId="61" applyFont="1" applyFill="1" applyBorder="1" applyAlignment="1">
      <alignment vertical="center" wrapText="1"/>
    </xf>
    <xf numFmtId="169" fontId="35" fillId="0" borderId="17" xfId="0" applyNumberFormat="1" applyFont="1" applyFill="1" applyBorder="1" applyAlignment="1">
      <alignment horizontal="right" vertical="center"/>
    </xf>
    <xf numFmtId="172" fontId="35" fillId="0" borderId="17" xfId="61" applyNumberFormat="1" applyFont="1" applyFill="1" applyBorder="1" applyAlignment="1" applyProtection="1">
      <alignment horizontal="center" vertical="center"/>
    </xf>
    <xf numFmtId="0" fontId="35" fillId="0" borderId="19" xfId="61" applyFont="1" applyFill="1" applyBorder="1" applyAlignment="1">
      <alignment vertical="center" wrapText="1"/>
    </xf>
    <xf numFmtId="169" fontId="35" fillId="0" borderId="19" xfId="0" applyNumberFormat="1" applyFont="1" applyFill="1" applyBorder="1" applyAlignment="1">
      <alignment horizontal="right" vertical="center"/>
    </xf>
    <xf numFmtId="169" fontId="35" fillId="0" borderId="19" xfId="61" applyNumberFormat="1" applyFont="1" applyFill="1" applyBorder="1" applyAlignment="1">
      <alignment horizontal="right" vertical="center"/>
    </xf>
    <xf numFmtId="172" fontId="35" fillId="0" borderId="19" xfId="61" applyNumberFormat="1" applyFont="1" applyFill="1" applyBorder="1" applyAlignment="1" applyProtection="1">
      <alignment horizontal="center" vertical="center"/>
    </xf>
    <xf numFmtId="0" fontId="35" fillId="0" borderId="0" xfId="61" applyFont="1" applyFill="1" applyAlignment="1">
      <alignment vertical="center"/>
    </xf>
    <xf numFmtId="169" fontId="35" fillId="0" borderId="0" xfId="61" applyNumberFormat="1" applyFont="1" applyFill="1" applyAlignment="1">
      <alignment horizontal="right" vertical="center"/>
    </xf>
    <xf numFmtId="0" fontId="35" fillId="0" borderId="0" xfId="61" applyNumberFormat="1" applyFont="1" applyFill="1" applyBorder="1" applyAlignment="1" applyProtection="1">
      <alignment horizontal="center" vertical="center"/>
    </xf>
    <xf numFmtId="0" fontId="35" fillId="0" borderId="0" xfId="0" applyNumberFormat="1" applyFont="1" applyFill="1" applyBorder="1" applyAlignment="1" applyProtection="1">
      <alignment vertical="center"/>
    </xf>
    <xf numFmtId="0" fontId="38" fillId="0" borderId="0" xfId="0" applyNumberFormat="1" applyFont="1" applyFill="1" applyBorder="1" applyAlignment="1" applyProtection="1">
      <alignment vertical="center"/>
    </xf>
    <xf numFmtId="0" fontId="38" fillId="0" borderId="0" xfId="61" applyNumberFormat="1" applyFont="1" applyFill="1" applyBorder="1" applyAlignment="1" applyProtection="1">
      <alignment vertical="center"/>
    </xf>
    <xf numFmtId="43" fontId="35" fillId="0" borderId="0" xfId="61" applyNumberFormat="1" applyFont="1" applyFill="1" applyBorder="1" applyAlignment="1" applyProtection="1">
      <alignment horizontal="center" vertical="center"/>
    </xf>
    <xf numFmtId="0" fontId="35" fillId="0" borderId="19" xfId="61" applyFont="1" applyFill="1" applyBorder="1" applyAlignment="1">
      <alignment vertical="center"/>
    </xf>
    <xf numFmtId="0" fontId="35" fillId="0" borderId="0" xfId="61" applyNumberFormat="1" applyFont="1" applyFill="1" applyBorder="1" applyAlignment="1" applyProtection="1">
      <alignment horizontal="center" vertical="center"/>
    </xf>
    <xf numFmtId="0" fontId="35" fillId="0" borderId="10" xfId="61" applyNumberFormat="1" applyFont="1" applyFill="1" applyBorder="1" applyAlignment="1" applyProtection="1">
      <alignment horizontal="center" vertical="center"/>
    </xf>
    <xf numFmtId="0" fontId="35" fillId="0" borderId="20" xfId="61" applyNumberFormat="1" applyFont="1" applyFill="1" applyBorder="1" applyAlignment="1" applyProtection="1">
      <alignment horizontal="center" vertical="center" wrapText="1"/>
    </xf>
    <xf numFmtId="0" fontId="35" fillId="0" borderId="20" xfId="61" applyNumberFormat="1" applyFont="1" applyFill="1" applyBorder="1" applyAlignment="1" applyProtection="1">
      <alignment horizontal="center" vertical="center"/>
    </xf>
    <xf numFmtId="0" fontId="35" fillId="0" borderId="20" xfId="61" applyNumberFormat="1" applyFont="1" applyFill="1" applyBorder="1" applyAlignment="1" applyProtection="1">
      <alignment horizontal="center" vertical="center" wrapText="1"/>
    </xf>
    <xf numFmtId="0" fontId="35" fillId="0" borderId="20" xfId="61" applyFont="1" applyFill="1" applyBorder="1" applyAlignment="1">
      <alignment horizontal="center" vertical="center"/>
    </xf>
    <xf numFmtId="0" fontId="35" fillId="0" borderId="11" xfId="61" applyNumberFormat="1" applyFont="1" applyFill="1" applyBorder="1" applyAlignment="1" applyProtection="1">
      <alignment horizontal="center" vertical="center" wrapText="1"/>
    </xf>
    <xf numFmtId="0" fontId="35" fillId="0" borderId="23" xfId="61" applyFont="1" applyFill="1" applyBorder="1" applyAlignment="1">
      <alignment horizontal="center" vertical="center"/>
    </xf>
    <xf numFmtId="0" fontId="35" fillId="0" borderId="11" xfId="61" applyFont="1" applyFill="1" applyBorder="1" applyAlignment="1">
      <alignment horizontal="center" vertical="center"/>
    </xf>
    <xf numFmtId="0" fontId="38" fillId="0" borderId="17" xfId="61" applyFont="1" applyFill="1" applyBorder="1" applyAlignment="1">
      <alignment horizontal="right" vertical="center" wrapText="1"/>
    </xf>
    <xf numFmtId="169" fontId="38" fillId="0" borderId="17" xfId="61" applyNumberFormat="1" applyFont="1" applyFill="1" applyBorder="1" applyAlignment="1">
      <alignment vertical="center"/>
    </xf>
    <xf numFmtId="0" fontId="35" fillId="0" borderId="17" xfId="61" applyFont="1" applyFill="1" applyBorder="1" applyAlignment="1">
      <alignment horizontal="right" vertical="center" wrapText="1"/>
    </xf>
    <xf numFmtId="169" fontId="35" fillId="0" borderId="17" xfId="61" applyNumberFormat="1" applyFont="1" applyFill="1" applyBorder="1" applyAlignment="1">
      <alignment horizontal="center" vertical="center"/>
    </xf>
    <xf numFmtId="169" fontId="35" fillId="0" borderId="17" xfId="61" applyNumberFormat="1" applyFont="1" applyFill="1" applyBorder="1" applyAlignment="1">
      <alignment vertical="center"/>
    </xf>
    <xf numFmtId="1" fontId="35" fillId="0" borderId="17" xfId="61" applyNumberFormat="1" applyFont="1" applyFill="1" applyBorder="1" applyAlignment="1" applyProtection="1">
      <alignment horizontal="center" vertical="center"/>
    </xf>
    <xf numFmtId="0" fontId="35" fillId="0" borderId="0" xfId="61" applyFont="1" applyFill="1" applyAlignment="1">
      <alignment vertical="center" wrapText="1"/>
    </xf>
    <xf numFmtId="1" fontId="35" fillId="0" borderId="0" xfId="61" applyNumberFormat="1" applyFont="1" applyFill="1" applyBorder="1" applyAlignment="1" applyProtection="1">
      <alignment horizontal="center" vertical="center"/>
    </xf>
    <xf numFmtId="1" fontId="35" fillId="0" borderId="19" xfId="61" applyNumberFormat="1" applyFont="1" applyFill="1" applyBorder="1" applyAlignment="1" applyProtection="1">
      <alignment horizontal="center" vertical="center"/>
    </xf>
    <xf numFmtId="0" fontId="35" fillId="0" borderId="0" xfId="61" applyNumberFormat="1" applyFont="1" applyFill="1" applyBorder="1" applyAlignment="1" applyProtection="1">
      <alignment wrapText="1"/>
    </xf>
    <xf numFmtId="0" fontId="44" fillId="0" borderId="20" xfId="0" applyNumberFormat="1" applyFont="1" applyFill="1" applyBorder="1" applyAlignment="1" applyProtection="1">
      <alignment horizontal="center" vertical="center" wrapText="1"/>
    </xf>
    <xf numFmtId="0" fontId="44" fillId="0" borderId="20" xfId="61" applyFont="1" applyFill="1" applyBorder="1" applyAlignment="1">
      <alignment horizontal="center" vertical="center" wrapText="1"/>
    </xf>
    <xf numFmtId="0" fontId="44" fillId="0" borderId="20" xfId="61" applyFont="1" applyFill="1" applyBorder="1" applyAlignment="1">
      <alignment horizontal="center" vertical="center" wrapText="1"/>
    </xf>
    <xf numFmtId="0" fontId="44" fillId="0" borderId="11" xfId="0" applyNumberFormat="1" applyFont="1" applyFill="1" applyBorder="1" applyAlignment="1" applyProtection="1">
      <alignment horizontal="center" vertical="center" wrapText="1"/>
    </xf>
    <xf numFmtId="0" fontId="44" fillId="0" borderId="11" xfId="61" applyFont="1" applyFill="1" applyBorder="1" applyAlignment="1">
      <alignment horizontal="center" vertical="center" wrapText="1"/>
    </xf>
    <xf numFmtId="169" fontId="35" fillId="0" borderId="17" xfId="0" applyNumberFormat="1" applyFont="1" applyFill="1" applyBorder="1" applyAlignment="1">
      <alignment horizontal="right" vertical="center" wrapText="1"/>
    </xf>
    <xf numFmtId="169" fontId="35" fillId="0" borderId="17" xfId="61" applyNumberFormat="1" applyFont="1" applyFill="1" applyBorder="1" applyAlignment="1">
      <alignment horizontal="right" vertical="center" wrapText="1"/>
    </xf>
    <xf numFmtId="1" fontId="35" fillId="0" borderId="17" xfId="61" applyNumberFormat="1" applyFont="1" applyFill="1" applyBorder="1" applyAlignment="1" applyProtection="1">
      <alignment horizontal="center" vertical="center" wrapText="1"/>
    </xf>
    <xf numFmtId="165" fontId="35" fillId="0" borderId="0" xfId="0" applyNumberFormat="1" applyFont="1" applyFill="1" applyAlignment="1">
      <alignment vertical="center" wrapText="1"/>
    </xf>
    <xf numFmtId="0" fontId="35" fillId="0" borderId="0" xfId="0" applyFont="1" applyFill="1" applyAlignment="1">
      <alignment vertical="center" wrapText="1"/>
    </xf>
    <xf numFmtId="169" fontId="35" fillId="0" borderId="19" xfId="0" applyNumberFormat="1" applyFont="1" applyFill="1" applyBorder="1" applyAlignment="1">
      <alignment horizontal="right" vertical="center" wrapText="1"/>
    </xf>
    <xf numFmtId="169" fontId="35" fillId="0" borderId="19" xfId="61" applyNumberFormat="1" applyFont="1" applyFill="1" applyBorder="1" applyAlignment="1">
      <alignment horizontal="right" vertical="center" wrapText="1"/>
    </xf>
    <xf numFmtId="1" fontId="35" fillId="0" borderId="19" xfId="61" applyNumberFormat="1" applyFont="1" applyFill="1" applyBorder="1" applyAlignment="1" applyProtection="1">
      <alignment horizontal="center" vertical="center" wrapText="1"/>
    </xf>
    <xf numFmtId="169" fontId="35" fillId="0" borderId="0" xfId="0" applyNumberFormat="1" applyFont="1" applyFill="1" applyAlignment="1">
      <alignment horizontal="right" vertical="center" wrapText="1"/>
    </xf>
    <xf numFmtId="169" fontId="35" fillId="0" borderId="0" xfId="61" applyNumberFormat="1" applyFont="1" applyFill="1" applyAlignment="1">
      <alignment horizontal="right" vertical="center" wrapText="1"/>
    </xf>
    <xf numFmtId="1" fontId="35" fillId="0" borderId="0" xfId="61" applyNumberFormat="1" applyFont="1" applyFill="1" applyBorder="1" applyAlignment="1" applyProtection="1">
      <alignment horizontal="center" vertical="center" wrapText="1"/>
    </xf>
    <xf numFmtId="0" fontId="35" fillId="0" borderId="0" xfId="0" applyNumberFormat="1" applyFont="1" applyFill="1" applyBorder="1" applyAlignment="1" applyProtection="1">
      <alignment wrapText="1"/>
    </xf>
    <xf numFmtId="0" fontId="35" fillId="0" borderId="0" xfId="0" applyFont="1" applyFill="1" applyBorder="1" applyAlignment="1">
      <alignment vertical="center" wrapText="1"/>
    </xf>
    <xf numFmtId="169" fontId="35" fillId="0" borderId="0" xfId="61" applyNumberFormat="1" applyFont="1" applyFill="1" applyBorder="1" applyAlignment="1" applyProtection="1">
      <alignment wrapText="1"/>
    </xf>
    <xf numFmtId="0" fontId="35" fillId="0" borderId="0" xfId="61" applyFont="1" applyFill="1" applyBorder="1" applyAlignment="1">
      <alignment vertical="center" wrapText="1"/>
    </xf>
    <xf numFmtId="0" fontId="35" fillId="0" borderId="0" xfId="61" applyNumberFormat="1" applyFont="1" applyFill="1" applyBorder="1" applyAlignment="1" applyProtection="1">
      <alignment horizontal="center" vertical="center" wrapText="1"/>
    </xf>
    <xf numFmtId="0" fontId="35" fillId="0" borderId="0" xfId="61" applyNumberFormat="1" applyFont="1" applyFill="1" applyBorder="1" applyAlignment="1" applyProtection="1">
      <alignment vertical="center" wrapText="1"/>
    </xf>
    <xf numFmtId="0" fontId="44" fillId="0" borderId="0" xfId="61" applyFont="1" applyFill="1" applyAlignment="1">
      <alignment vertical="center" wrapText="1"/>
    </xf>
    <xf numFmtId="0" fontId="35" fillId="0" borderId="10" xfId="61" applyNumberFormat="1" applyFont="1" applyFill="1" applyBorder="1" applyAlignment="1" applyProtection="1">
      <alignment horizontal="center" vertical="center" wrapText="1"/>
    </xf>
    <xf numFmtId="0" fontId="35" fillId="0" borderId="20" xfId="61" applyFont="1" applyFill="1" applyBorder="1" applyAlignment="1">
      <alignment horizontal="center" vertical="center" wrapText="1"/>
    </xf>
    <xf numFmtId="0" fontId="35" fillId="0" borderId="11" xfId="61" applyFont="1" applyFill="1" applyBorder="1" applyAlignment="1">
      <alignment horizontal="center" vertical="center" wrapText="1"/>
    </xf>
    <xf numFmtId="169" fontId="38" fillId="0" borderId="17" xfId="61" applyNumberFormat="1" applyFont="1" applyFill="1" applyBorder="1" applyAlignment="1">
      <alignment horizontal="right" vertical="center" wrapText="1"/>
    </xf>
    <xf numFmtId="169" fontId="38" fillId="0" borderId="17" xfId="61" applyNumberFormat="1" applyFont="1" applyFill="1" applyBorder="1" applyAlignment="1">
      <alignment horizontal="center" vertical="center" wrapText="1"/>
    </xf>
    <xf numFmtId="169" fontId="38" fillId="0" borderId="17" xfId="61" applyNumberFormat="1" applyFont="1" applyFill="1" applyBorder="1" applyAlignment="1">
      <alignment vertical="center" wrapText="1"/>
    </xf>
    <xf numFmtId="169" fontId="35" fillId="0" borderId="17" xfId="61" applyNumberFormat="1" applyFont="1" applyFill="1" applyBorder="1" applyAlignment="1">
      <alignment horizontal="center" vertical="center" wrapText="1"/>
    </xf>
    <xf numFmtId="169" fontId="35" fillId="0" borderId="17" xfId="61" applyNumberFormat="1" applyFont="1" applyFill="1" applyBorder="1" applyAlignment="1">
      <alignment vertical="center" wrapText="1"/>
    </xf>
    <xf numFmtId="0" fontId="44" fillId="0" borderId="0" xfId="61" applyFont="1" applyFill="1" applyAlignment="1">
      <alignment horizontal="center" vertical="center" wrapText="1"/>
    </xf>
    <xf numFmtId="0" fontId="35" fillId="0" borderId="10" xfId="61" applyNumberFormat="1" applyFont="1" applyFill="1" applyBorder="1" applyAlignment="1" applyProtection="1">
      <alignment horizontal="center" vertical="center" wrapText="1"/>
    </xf>
    <xf numFmtId="0" fontId="44" fillId="0" borderId="0" xfId="61" applyNumberFormat="1" applyFont="1" applyFill="1" applyBorder="1" applyAlignment="1" applyProtection="1">
      <alignment horizontal="center" vertical="center"/>
    </xf>
    <xf numFmtId="0" fontId="44" fillId="0" borderId="0" xfId="61" applyNumberFormat="1" applyFont="1" applyFill="1" applyBorder="1" applyAlignment="1" applyProtection="1">
      <alignment horizontal="center" vertical="center"/>
    </xf>
    <xf numFmtId="0" fontId="44" fillId="0" borderId="0" xfId="61" applyNumberFormat="1" applyFont="1" applyFill="1" applyBorder="1" applyAlignment="1" applyProtection="1">
      <alignment vertical="center" wrapText="1"/>
    </xf>
    <xf numFmtId="0" fontId="44" fillId="0" borderId="0" xfId="61" applyNumberFormat="1" applyFont="1" applyFill="1" applyBorder="1" applyAlignment="1" applyProtection="1">
      <alignment vertical="center"/>
    </xf>
    <xf numFmtId="41" fontId="44" fillId="0" borderId="0" xfId="61" applyNumberFormat="1" applyFont="1" applyFill="1" applyBorder="1" applyAlignment="1" applyProtection="1">
      <alignment vertical="center"/>
    </xf>
    <xf numFmtId="0" fontId="44" fillId="0" borderId="12" xfId="61" applyNumberFormat="1" applyFont="1" applyFill="1" applyBorder="1" applyAlignment="1" applyProtection="1">
      <alignment horizontal="center" vertical="center"/>
    </xf>
    <xf numFmtId="0" fontId="44" fillId="0" borderId="12" xfId="61" applyNumberFormat="1" applyFont="1" applyFill="1" applyBorder="1" applyAlignment="1" applyProtection="1">
      <alignment horizontal="center" vertical="center"/>
    </xf>
    <xf numFmtId="0" fontId="44" fillId="0" borderId="13" xfId="61" applyNumberFormat="1" applyFont="1" applyFill="1" applyBorder="1" applyAlignment="1" applyProtection="1">
      <alignment horizontal="center" vertical="center"/>
    </xf>
    <xf numFmtId="0" fontId="44" fillId="0" borderId="16" xfId="61" applyNumberFormat="1" applyFont="1" applyFill="1" applyBorder="1" applyAlignment="1" applyProtection="1">
      <alignment horizontal="center" vertical="center"/>
    </xf>
    <xf numFmtId="0" fontId="44" fillId="0" borderId="20" xfId="61" applyNumberFormat="1" applyFont="1" applyFill="1" applyBorder="1" applyAlignment="1" applyProtection="1">
      <alignment horizontal="center" vertical="center"/>
    </xf>
    <xf numFmtId="0" fontId="44" fillId="0" borderId="11" xfId="61" applyNumberFormat="1" applyFont="1" applyFill="1" applyBorder="1" applyAlignment="1" applyProtection="1">
      <alignment horizontal="center" vertical="center"/>
    </xf>
    <xf numFmtId="0" fontId="36" fillId="0" borderId="17" xfId="61" applyFont="1" applyFill="1" applyBorder="1" applyAlignment="1">
      <alignment horizontal="right" vertical="center" wrapText="1"/>
    </xf>
    <xf numFmtId="169" fontId="36" fillId="0" borderId="17" xfId="61" applyNumberFormat="1" applyFont="1" applyFill="1" applyBorder="1" applyAlignment="1">
      <alignment horizontal="right" vertical="center"/>
    </xf>
    <xf numFmtId="41" fontId="36" fillId="0" borderId="17" xfId="61" applyNumberFormat="1" applyFont="1" applyFill="1" applyBorder="1" applyAlignment="1">
      <alignment horizontal="center" vertical="center"/>
    </xf>
    <xf numFmtId="41" fontId="44" fillId="0" borderId="0" xfId="61" applyNumberFormat="1" applyFont="1" applyFill="1" applyBorder="1" applyAlignment="1">
      <alignment horizontal="center" vertical="center"/>
    </xf>
    <xf numFmtId="0" fontId="44" fillId="0" borderId="17" xfId="61" applyFont="1" applyFill="1" applyBorder="1" applyAlignment="1">
      <alignment horizontal="right" vertical="center" wrapText="1"/>
    </xf>
    <xf numFmtId="169" fontId="44" fillId="0" borderId="17" xfId="61" applyNumberFormat="1" applyFont="1" applyFill="1" applyBorder="1" applyAlignment="1">
      <alignment horizontal="right" vertical="center"/>
    </xf>
    <xf numFmtId="41" fontId="44" fillId="0" borderId="17" xfId="61" applyNumberFormat="1" applyFont="1" applyFill="1" applyBorder="1" applyAlignment="1">
      <alignment horizontal="center" vertical="center"/>
    </xf>
    <xf numFmtId="0" fontId="35" fillId="0" borderId="23" xfId="61" applyFont="1" applyFill="1" applyBorder="1" applyAlignment="1">
      <alignment vertical="center" wrapText="1"/>
    </xf>
    <xf numFmtId="169" fontId="35" fillId="0" borderId="23" xfId="0" applyNumberFormat="1" applyFont="1" applyFill="1" applyBorder="1" applyAlignment="1">
      <alignment horizontal="right" vertical="center"/>
    </xf>
    <xf numFmtId="169" fontId="35" fillId="0" borderId="23" xfId="61" applyNumberFormat="1" applyFont="1" applyFill="1" applyBorder="1" applyAlignment="1">
      <alignment horizontal="right" vertical="center"/>
    </xf>
    <xf numFmtId="1" fontId="35" fillId="0" borderId="23" xfId="61" applyNumberFormat="1" applyFont="1" applyFill="1" applyBorder="1" applyAlignment="1" applyProtection="1">
      <alignment horizontal="center" vertical="center"/>
    </xf>
    <xf numFmtId="0" fontId="35" fillId="0" borderId="10" xfId="61" applyFont="1" applyFill="1" applyBorder="1" applyAlignment="1">
      <alignment vertical="center" wrapText="1"/>
    </xf>
    <xf numFmtId="1" fontId="35" fillId="0" borderId="10" xfId="61" applyNumberFormat="1" applyFont="1" applyFill="1" applyBorder="1" applyAlignment="1" applyProtection="1">
      <alignment horizontal="center" vertical="center"/>
    </xf>
    <xf numFmtId="0" fontId="45" fillId="36" borderId="0" xfId="0" applyFont="1" applyFill="1" applyAlignment="1">
      <alignment horizontal="center" vertical="center"/>
    </xf>
    <xf numFmtId="0" fontId="46" fillId="0" borderId="0" xfId="0" applyFont="1"/>
    <xf numFmtId="0" fontId="45" fillId="36" borderId="0" xfId="0" applyFont="1" applyFill="1" applyAlignment="1">
      <alignment horizontal="center"/>
    </xf>
    <xf numFmtId="0" fontId="47" fillId="0" borderId="0" xfId="0" applyFont="1" applyFill="1" applyAlignment="1">
      <alignment horizontal="center"/>
    </xf>
    <xf numFmtId="4" fontId="47" fillId="0" borderId="0" xfId="0" applyNumberFormat="1" applyFont="1" applyFill="1" applyAlignment="1">
      <alignment horizontal="center"/>
    </xf>
    <xf numFmtId="0" fontId="46" fillId="0" borderId="0" xfId="0" applyFont="1" applyFill="1"/>
    <xf numFmtId="0" fontId="48" fillId="37" borderId="13" xfId="0" applyFont="1" applyFill="1" applyBorder="1" applyAlignment="1">
      <alignment horizontal="center" vertical="center"/>
    </xf>
    <xf numFmtId="0" fontId="48" fillId="37" borderId="13" xfId="0" applyFont="1" applyFill="1" applyBorder="1" applyAlignment="1">
      <alignment horizontal="center" vertical="center" wrapText="1"/>
    </xf>
    <xf numFmtId="0" fontId="49" fillId="0" borderId="0" xfId="0" applyFont="1"/>
    <xf numFmtId="0" fontId="45" fillId="0" borderId="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right" vertical="center" wrapText="1"/>
    </xf>
    <xf numFmtId="0" fontId="49" fillId="0" borderId="0" xfId="0" applyFont="1" applyFill="1" applyBorder="1"/>
    <xf numFmtId="0" fontId="48" fillId="0" borderId="0" xfId="0" applyFont="1" applyFill="1" applyBorder="1"/>
    <xf numFmtId="43" fontId="48" fillId="0" borderId="0" xfId="14" applyFont="1" applyFill="1" applyBorder="1" applyAlignment="1">
      <alignment horizontal="right"/>
    </xf>
    <xf numFmtId="4" fontId="46" fillId="0" borderId="0" xfId="0" applyNumberFormat="1" applyFont="1"/>
    <xf numFmtId="43" fontId="49" fillId="0" borderId="0" xfId="14" applyFont="1" applyFill="1" applyBorder="1" applyAlignment="1">
      <alignment horizontal="right"/>
    </xf>
    <xf numFmtId="0" fontId="50" fillId="36" borderId="0" xfId="0" applyFont="1" applyFill="1" applyAlignment="1">
      <alignment horizontal="center"/>
    </xf>
    <xf numFmtId="0" fontId="51" fillId="0" borderId="0" xfId="0" applyFont="1" applyAlignment="1">
      <alignment horizontal="center"/>
    </xf>
    <xf numFmtId="4" fontId="51" fillId="0" borderId="0" xfId="0" applyNumberFormat="1" applyFont="1" applyAlignment="1">
      <alignment horizontal="right"/>
    </xf>
    <xf numFmtId="0" fontId="48" fillId="0" borderId="0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5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43" fontId="0" fillId="0" borderId="0" xfId="14" applyFont="1"/>
    <xf numFmtId="0" fontId="3" fillId="0" borderId="0" xfId="0" applyFont="1" applyBorder="1" applyAlignment="1">
      <alignment vertical="center" wrapText="1"/>
    </xf>
    <xf numFmtId="4" fontId="3" fillId="0" borderId="0" xfId="0" applyNumberFormat="1" applyFont="1" applyBorder="1" applyAlignment="1">
      <alignment vertical="center" wrapText="1"/>
    </xf>
    <xf numFmtId="0" fontId="53" fillId="0" borderId="0" xfId="0" applyFont="1" applyBorder="1" applyAlignment="1">
      <alignment vertical="center" wrapText="1"/>
    </xf>
    <xf numFmtId="43" fontId="0" fillId="0" borderId="0" xfId="14" applyFont="1" applyAlignment="1">
      <alignment vertical="center" wrapText="1"/>
    </xf>
    <xf numFmtId="0" fontId="0" fillId="0" borderId="0" xfId="0" applyAlignment="1">
      <alignment vertical="center" wrapText="1"/>
    </xf>
    <xf numFmtId="4" fontId="53" fillId="0" borderId="0" xfId="0" applyNumberFormat="1" applyFont="1" applyBorder="1" applyAlignment="1">
      <alignment vertical="center" wrapText="1"/>
    </xf>
    <xf numFmtId="4" fontId="18" fillId="0" borderId="0" xfId="40" applyNumberFormat="1" applyFont="1" applyAlignment="1">
      <alignment horizontal="center"/>
    </xf>
    <xf numFmtId="4" fontId="4" fillId="0" borderId="24" xfId="40" applyNumberFormat="1" applyFont="1" applyBorder="1" applyAlignment="1">
      <alignment horizontal="center" vertical="center"/>
    </xf>
    <xf numFmtId="4" fontId="7" fillId="0" borderId="38" xfId="40" applyNumberFormat="1" applyFont="1" applyFill="1" applyBorder="1" applyAlignment="1">
      <alignment horizontal="center" vertical="center" wrapText="1"/>
    </xf>
    <xf numFmtId="4" fontId="7" fillId="0" borderId="38" xfId="40" applyNumberFormat="1" applyFont="1" applyFill="1" applyBorder="1" applyAlignment="1">
      <alignment horizontal="center" wrapText="1"/>
    </xf>
    <xf numFmtId="4" fontId="7" fillId="38" borderId="0" xfId="40" applyNumberFormat="1" applyFont="1" applyFill="1" applyBorder="1" applyAlignment="1">
      <alignment horizontal="center" vertical="center" wrapText="1"/>
    </xf>
    <xf numFmtId="4" fontId="7" fillId="38" borderId="10" xfId="40" applyNumberFormat="1" applyFont="1" applyFill="1" applyBorder="1" applyAlignment="1">
      <alignment horizontal="center" vertical="center" wrapText="1"/>
    </xf>
    <xf numFmtId="4" fontId="7" fillId="38" borderId="0" xfId="40" applyNumberFormat="1" applyFont="1" applyFill="1" applyBorder="1" applyAlignment="1">
      <alignment horizontal="center" vertical="center" wrapText="1"/>
    </xf>
    <xf numFmtId="4" fontId="7" fillId="0" borderId="24" xfId="40" applyNumberFormat="1" applyFont="1" applyFill="1" applyBorder="1" applyAlignment="1">
      <alignment horizontal="center" vertical="center" wrapText="1"/>
    </xf>
    <xf numFmtId="4" fontId="3" fillId="0" borderId="24" xfId="40" applyNumberFormat="1" applyFill="1" applyBorder="1" applyAlignment="1">
      <alignment horizontal="center" vertical="center" wrapText="1"/>
    </xf>
    <xf numFmtId="4" fontId="4" fillId="39" borderId="38" xfId="40" applyNumberFormat="1" applyFont="1" applyFill="1" applyBorder="1" applyAlignment="1">
      <alignment wrapText="1"/>
    </xf>
    <xf numFmtId="3" fontId="4" fillId="39" borderId="38" xfId="40" applyNumberFormat="1" applyFont="1" applyFill="1" applyBorder="1" applyAlignment="1">
      <alignment horizontal="right" vertical="center"/>
    </xf>
    <xf numFmtId="43" fontId="22" fillId="0" borderId="0" xfId="14" applyFont="1"/>
    <xf numFmtId="4" fontId="0" fillId="0" borderId="0" xfId="0" applyNumberFormat="1"/>
    <xf numFmtId="4" fontId="8" fillId="0" borderId="24" xfId="40" applyNumberFormat="1" applyFont="1" applyBorder="1"/>
    <xf numFmtId="3" fontId="3" fillId="0" borderId="24" xfId="40" applyNumberFormat="1" applyFont="1" applyBorder="1"/>
    <xf numFmtId="3" fontId="8" fillId="0" borderId="24" xfId="40" applyNumberFormat="1" applyFont="1" applyBorder="1"/>
    <xf numFmtId="0" fontId="24" fillId="40" borderId="0" xfId="0" applyFont="1" applyFill="1"/>
    <xf numFmtId="3" fontId="24" fillId="40" borderId="0" xfId="14" applyNumberFormat="1" applyFont="1" applyFill="1"/>
    <xf numFmtId="0" fontId="51" fillId="0" borderId="24" xfId="0" applyFont="1" applyBorder="1"/>
    <xf numFmtId="4" fontId="24" fillId="0" borderId="24" xfId="14" applyNumberFormat="1" applyFont="1" applyBorder="1"/>
    <xf numFmtId="3" fontId="24" fillId="0" borderId="24" xfId="14" applyNumberFormat="1" applyFont="1" applyBorder="1"/>
    <xf numFmtId="0" fontId="29" fillId="0" borderId="38" xfId="0" applyFont="1" applyBorder="1" applyAlignment="1">
      <alignment horizontal="left" vertical="center" wrapText="1"/>
    </xf>
    <xf numFmtId="0" fontId="55" fillId="0" borderId="0" xfId="66" applyFont="1" applyAlignment="1">
      <alignment horizontal="center" vertical="center"/>
    </xf>
    <xf numFmtId="0" fontId="54" fillId="0" borderId="0" xfId="66"/>
    <xf numFmtId="0" fontId="56" fillId="0" borderId="0" xfId="66" applyFont="1" applyBorder="1" applyAlignment="1">
      <alignment horizontal="center" vertical="center"/>
    </xf>
    <xf numFmtId="0" fontId="18" fillId="0" borderId="38" xfId="66" applyFont="1" applyBorder="1" applyAlignment="1">
      <alignment horizontal="center" vertical="center"/>
    </xf>
    <xf numFmtId="0" fontId="3" fillId="38" borderId="0" xfId="66" applyFont="1" applyFill="1" applyBorder="1" applyAlignment="1">
      <alignment horizontal="center" vertical="center" wrapText="1"/>
    </xf>
    <xf numFmtId="0" fontId="18" fillId="38" borderId="0" xfId="66" applyFont="1" applyFill="1" applyBorder="1" applyAlignment="1">
      <alignment horizontal="center" vertical="center" wrapText="1"/>
    </xf>
    <xf numFmtId="0" fontId="24" fillId="0" borderId="24" xfId="66" applyFont="1" applyFill="1" applyBorder="1" applyAlignment="1">
      <alignment horizontal="center" vertical="center" wrapText="1"/>
    </xf>
    <xf numFmtId="0" fontId="57" fillId="0" borderId="24" xfId="66" applyFont="1" applyFill="1" applyBorder="1" applyAlignment="1">
      <alignment horizontal="center" vertical="center" wrapText="1"/>
    </xf>
    <xf numFmtId="0" fontId="58" fillId="0" borderId="24" xfId="66" applyFont="1" applyFill="1" applyBorder="1" applyAlignment="1">
      <alignment horizontal="center" vertical="center" wrapText="1"/>
    </xf>
    <xf numFmtId="0" fontId="50" fillId="41" borderId="43" xfId="66" applyFont="1" applyFill="1" applyBorder="1" applyAlignment="1">
      <alignment horizontal="left" vertical="center"/>
    </xf>
    <xf numFmtId="0" fontId="59" fillId="41" borderId="43" xfId="66" applyFont="1" applyFill="1" applyBorder="1" applyAlignment="1">
      <alignment horizontal="left" wrapText="1"/>
    </xf>
    <xf numFmtId="165" fontId="59" fillId="41" borderId="43" xfId="66" applyNumberFormat="1" applyFont="1" applyFill="1" applyBorder="1" applyAlignment="1">
      <alignment horizontal="right"/>
    </xf>
    <xf numFmtId="0" fontId="24" fillId="41" borderId="43" xfId="66" applyFont="1" applyFill="1" applyBorder="1" applyAlignment="1">
      <alignment horizontal="center" vertical="center"/>
    </xf>
    <xf numFmtId="0" fontId="24" fillId="41" borderId="43" xfId="66" applyFont="1" applyFill="1" applyBorder="1"/>
    <xf numFmtId="0" fontId="5" fillId="40" borderId="0" xfId="40" applyFont="1" applyFill="1" applyBorder="1" applyAlignment="1">
      <alignment horizontal="center" vertical="center"/>
    </xf>
    <xf numFmtId="0" fontId="5" fillId="40" borderId="0" xfId="40" applyFont="1" applyFill="1" applyBorder="1" applyAlignment="1">
      <alignment vertical="center"/>
    </xf>
    <xf numFmtId="0" fontId="3" fillId="40" borderId="0" xfId="40" applyFont="1" applyFill="1" applyBorder="1" applyAlignment="1">
      <alignment vertical="center" wrapText="1"/>
    </xf>
    <xf numFmtId="165" fontId="3" fillId="40" borderId="0" xfId="2" applyNumberFormat="1" applyFont="1" applyFill="1" applyBorder="1" applyAlignment="1">
      <alignment vertical="center" wrapText="1"/>
    </xf>
    <xf numFmtId="0" fontId="3" fillId="40" borderId="0" xfId="40" applyFont="1" applyFill="1" applyBorder="1" applyAlignment="1">
      <alignment horizontal="center" vertical="center" wrapText="1"/>
    </xf>
    <xf numFmtId="0" fontId="3" fillId="40" borderId="0" xfId="40" applyFont="1" applyFill="1" applyBorder="1" applyAlignment="1">
      <alignment horizontal="center" vertical="center"/>
    </xf>
    <xf numFmtId="174" fontId="3" fillId="40" borderId="0" xfId="40" applyNumberFormat="1" applyFont="1" applyFill="1" applyBorder="1" applyAlignment="1">
      <alignment horizontal="center" vertical="center"/>
    </xf>
    <xf numFmtId="0" fontId="3" fillId="40" borderId="0" xfId="40" applyNumberFormat="1" applyFont="1" applyFill="1" applyBorder="1" applyAlignment="1">
      <alignment horizontal="center" vertical="center"/>
    </xf>
    <xf numFmtId="0" fontId="5" fillId="40" borderId="0" xfId="51" applyFont="1" applyFill="1" applyBorder="1" applyAlignment="1">
      <alignment vertical="center" wrapText="1"/>
    </xf>
    <xf numFmtId="165" fontId="3" fillId="40" borderId="0" xfId="14" applyNumberFormat="1" applyFont="1" applyFill="1" applyBorder="1" applyAlignment="1">
      <alignment vertical="center" wrapText="1"/>
    </xf>
    <xf numFmtId="9" fontId="3" fillId="40" borderId="0" xfId="40" applyNumberFormat="1" applyFont="1" applyFill="1" applyBorder="1" applyAlignment="1">
      <alignment horizontal="center" vertical="center" wrapText="1"/>
    </xf>
    <xf numFmtId="9" fontId="3" fillId="40" borderId="0" xfId="40" applyNumberFormat="1" applyFont="1" applyFill="1" applyBorder="1" applyAlignment="1">
      <alignment horizontal="center" vertical="center"/>
    </xf>
    <xf numFmtId="10" fontId="3" fillId="40" borderId="0" xfId="40" applyNumberFormat="1" applyFont="1" applyFill="1" applyBorder="1" applyAlignment="1">
      <alignment horizontal="center" vertical="center" wrapText="1"/>
    </xf>
    <xf numFmtId="0" fontId="5" fillId="40" borderId="0" xfId="51" applyFont="1" applyFill="1" applyBorder="1" applyAlignment="1">
      <alignment vertical="top" wrapText="1"/>
    </xf>
    <xf numFmtId="15" fontId="3" fillId="40" borderId="0" xfId="40" applyNumberFormat="1" applyFont="1" applyFill="1" applyBorder="1" applyAlignment="1">
      <alignment horizontal="center" vertical="center"/>
    </xf>
    <xf numFmtId="0" fontId="5" fillId="0" borderId="0" xfId="40" applyFont="1" applyFill="1" applyBorder="1" applyAlignment="1">
      <alignment horizontal="center" vertical="center"/>
    </xf>
    <xf numFmtId="0" fontId="5" fillId="0" borderId="0" xfId="40" applyFont="1" applyFill="1" applyBorder="1" applyAlignment="1">
      <alignment vertical="center"/>
    </xf>
    <xf numFmtId="0" fontId="3" fillId="0" borderId="0" xfId="40" applyFont="1" applyFill="1" applyBorder="1" applyAlignment="1">
      <alignment vertical="center" wrapText="1"/>
    </xf>
    <xf numFmtId="165" fontId="3" fillId="0" borderId="0" xfId="14" applyNumberFormat="1" applyFont="1" applyFill="1" applyBorder="1" applyAlignment="1">
      <alignment vertical="center" wrapText="1"/>
    </xf>
    <xf numFmtId="10" fontId="3" fillId="0" borderId="0" xfId="40" applyNumberFormat="1" applyFont="1" applyFill="1" applyBorder="1" applyAlignment="1">
      <alignment horizontal="center" vertical="center" wrapText="1"/>
    </xf>
    <xf numFmtId="0" fontId="3" fillId="0" borderId="0" xfId="40" applyFont="1" applyFill="1" applyBorder="1" applyAlignment="1">
      <alignment horizontal="center" vertical="center"/>
    </xf>
    <xf numFmtId="174" fontId="3" fillId="0" borderId="0" xfId="40" applyNumberFormat="1" applyFont="1" applyFill="1" applyBorder="1" applyAlignment="1">
      <alignment horizontal="center" vertical="center"/>
    </xf>
    <xf numFmtId="0" fontId="3" fillId="0" borderId="0" xfId="40" applyNumberFormat="1" applyFont="1" applyFill="1" applyBorder="1" applyAlignment="1">
      <alignment horizontal="center" vertical="center"/>
    </xf>
    <xf numFmtId="15" fontId="3" fillId="0" borderId="0" xfId="40" applyNumberFormat="1" applyFont="1" applyFill="1" applyBorder="1" applyAlignment="1">
      <alignment horizontal="center" vertical="center"/>
    </xf>
    <xf numFmtId="0" fontId="5" fillId="0" borderId="0" xfId="51" applyFont="1" applyFill="1" applyBorder="1" applyAlignment="1">
      <alignment vertical="center" wrapText="1"/>
    </xf>
    <xf numFmtId="0" fontId="60" fillId="41" borderId="43" xfId="66" applyFont="1" applyFill="1" applyBorder="1" applyAlignment="1">
      <alignment horizontal="left" vertical="center"/>
    </xf>
    <xf numFmtId="0" fontId="54" fillId="0" borderId="0" xfId="66" applyFill="1"/>
    <xf numFmtId="0" fontId="5" fillId="40" borderId="0" xfId="40" applyFont="1" applyFill="1" applyBorder="1" applyAlignment="1">
      <alignment horizontal="center" vertical="top"/>
    </xf>
    <xf numFmtId="0" fontId="5" fillId="0" borderId="0" xfId="40" applyFont="1" applyFill="1" applyBorder="1" applyAlignment="1">
      <alignment horizontal="center" vertical="top"/>
    </xf>
    <xf numFmtId="0" fontId="5" fillId="0" borderId="0" xfId="51" applyFont="1" applyBorder="1" applyAlignment="1">
      <alignment vertical="center" wrapText="1"/>
    </xf>
    <xf numFmtId="10" fontId="3" fillId="40" borderId="0" xfId="40" applyNumberFormat="1" applyFont="1" applyFill="1" applyBorder="1" applyAlignment="1">
      <alignment horizontal="center" vertical="center"/>
    </xf>
    <xf numFmtId="0" fontId="5" fillId="0" borderId="24" xfId="40" applyFont="1" applyFill="1" applyBorder="1" applyAlignment="1">
      <alignment horizontal="center" vertical="center"/>
    </xf>
    <xf numFmtId="0" fontId="5" fillId="0" borderId="24" xfId="40" applyFont="1" applyFill="1" applyBorder="1" applyAlignment="1">
      <alignment vertical="center"/>
    </xf>
    <xf numFmtId="0" fontId="3" fillId="0" borderId="24" xfId="40" applyFont="1" applyFill="1" applyBorder="1" applyAlignment="1">
      <alignment vertical="center" wrapText="1"/>
    </xf>
    <xf numFmtId="43" fontId="3" fillId="0" borderId="24" xfId="14" applyFont="1" applyFill="1" applyBorder="1" applyAlignment="1">
      <alignment vertical="center" wrapText="1"/>
    </xf>
    <xf numFmtId="0" fontId="3" fillId="0" borderId="24" xfId="40" applyFont="1" applyFill="1" applyBorder="1" applyAlignment="1">
      <alignment horizontal="center" vertical="center"/>
    </xf>
    <xf numFmtId="174" fontId="3" fillId="0" borderId="24" xfId="40" applyNumberFormat="1" applyFont="1" applyFill="1" applyBorder="1" applyAlignment="1">
      <alignment horizontal="center" vertical="center"/>
    </xf>
    <xf numFmtId="0" fontId="3" fillId="0" borderId="24" xfId="40" applyNumberFormat="1" applyFont="1" applyFill="1" applyBorder="1" applyAlignment="1">
      <alignment horizontal="center" vertical="center"/>
    </xf>
    <xf numFmtId="0" fontId="5" fillId="0" borderId="24" xfId="51" applyFont="1" applyFill="1" applyBorder="1" applyAlignment="1">
      <alignment vertical="center" wrapText="1"/>
    </xf>
    <xf numFmtId="0" fontId="3" fillId="0" borderId="0" xfId="40" applyFont="1" applyBorder="1" applyAlignment="1">
      <alignment horizontal="left" vertical="center" wrapText="1"/>
    </xf>
    <xf numFmtId="0" fontId="3" fillId="0" borderId="0" xfId="40" applyFont="1" applyFill="1" applyBorder="1" applyAlignment="1">
      <alignment horizontal="left" vertical="center" wrapText="1"/>
    </xf>
    <xf numFmtId="0" fontId="3" fillId="0" borderId="0" xfId="40" applyFont="1" applyBorder="1" applyAlignment="1">
      <alignment vertical="center"/>
    </xf>
    <xf numFmtId="0" fontId="54" fillId="0" borderId="0" xfId="66" applyAlignment="1">
      <alignment horizontal="center" vertical="center"/>
    </xf>
    <xf numFmtId="0" fontId="5" fillId="0" borderId="0" xfId="40" applyFont="1" applyBorder="1" applyAlignment="1">
      <alignment vertical="center"/>
    </xf>
    <xf numFmtId="0" fontId="61" fillId="0" borderId="0" xfId="66" applyFont="1"/>
    <xf numFmtId="0" fontId="59" fillId="0" borderId="0" xfId="66" applyFont="1" applyAlignment="1">
      <alignment horizontal="left" vertical="center" wrapText="1"/>
    </xf>
    <xf numFmtId="0" fontId="59" fillId="0" borderId="0" xfId="66" applyFont="1" applyAlignment="1">
      <alignment horizontal="left" vertical="center"/>
    </xf>
    <xf numFmtId="0" fontId="50" fillId="0" borderId="0" xfId="0" applyFont="1" applyAlignment="1">
      <alignment horizontal="center" wrapText="1"/>
    </xf>
    <xf numFmtId="0" fontId="51" fillId="0" borderId="0" xfId="0" applyFont="1"/>
    <xf numFmtId="0" fontId="51" fillId="0" borderId="0" xfId="0" applyFont="1" applyFill="1"/>
    <xf numFmtId="0" fontId="51" fillId="0" borderId="0" xfId="0" applyFont="1" applyAlignment="1">
      <alignment horizontal="center"/>
    </xf>
    <xf numFmtId="0" fontId="51" fillId="0" borderId="38" xfId="0" applyFont="1" applyBorder="1"/>
    <xf numFmtId="0" fontId="4" fillId="0" borderId="38" xfId="0" applyFont="1" applyFill="1" applyBorder="1" applyAlignment="1">
      <alignment vertical="center"/>
    </xf>
    <xf numFmtId="0" fontId="4" fillId="0" borderId="38" xfId="0" applyFont="1" applyFill="1" applyBorder="1" applyAlignment="1">
      <alignment vertical="center" wrapText="1"/>
    </xf>
    <xf numFmtId="0" fontId="4" fillId="38" borderId="0" xfId="0" applyFont="1" applyFill="1" applyBorder="1" applyAlignment="1">
      <alignment horizontal="center" vertical="center"/>
    </xf>
    <xf numFmtId="0" fontId="4" fillId="38" borderId="0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vertical="center" wrapText="1"/>
    </xf>
    <xf numFmtId="0" fontId="4" fillId="42" borderId="0" xfId="0" applyFont="1" applyFill="1" applyBorder="1" applyAlignment="1">
      <alignment horizontal="left" vertical="center"/>
    </xf>
    <xf numFmtId="0" fontId="23" fillId="39" borderId="38" xfId="0" applyFont="1" applyFill="1" applyBorder="1" applyAlignment="1">
      <alignment vertical="center"/>
    </xf>
    <xf numFmtId="0" fontId="24" fillId="39" borderId="38" xfId="0" applyFont="1" applyFill="1" applyBorder="1" applyAlignment="1">
      <alignment vertical="center"/>
    </xf>
    <xf numFmtId="3" fontId="23" fillId="39" borderId="38" xfId="0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51" fillId="0" borderId="24" xfId="0" applyFont="1" applyBorder="1" applyAlignment="1">
      <alignment vertical="center"/>
    </xf>
    <xf numFmtId="3" fontId="47" fillId="0" borderId="24" xfId="0" applyNumberFormat="1" applyFont="1" applyBorder="1" applyAlignment="1">
      <alignment horizontal="center" vertical="center"/>
    </xf>
    <xf numFmtId="0" fontId="51" fillId="0" borderId="0" xfId="0" applyFont="1" applyBorder="1" applyAlignment="1">
      <alignment vertical="center"/>
    </xf>
    <xf numFmtId="43" fontId="51" fillId="0" borderId="0" xfId="14" applyFont="1" applyBorder="1" applyAlignment="1">
      <alignment vertical="center"/>
    </xf>
    <xf numFmtId="0" fontId="51" fillId="0" borderId="0" xfId="0" applyFont="1" applyFill="1" applyBorder="1" applyAlignment="1">
      <alignment vertical="center"/>
    </xf>
    <xf numFmtId="0" fontId="23" fillId="40" borderId="0" xfId="0" applyFont="1" applyFill="1" applyBorder="1" applyAlignment="1">
      <alignment vertical="center"/>
    </xf>
    <xf numFmtId="0" fontId="51" fillId="40" borderId="0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horizontal="right" vertical="center"/>
    </xf>
    <xf numFmtId="0" fontId="24" fillId="40" borderId="0" xfId="0" applyFont="1" applyFill="1" applyBorder="1" applyAlignment="1">
      <alignment vertical="center"/>
    </xf>
    <xf numFmtId="3" fontId="23" fillId="40" borderId="0" xfId="0" applyNumberFormat="1" applyFont="1" applyFill="1" applyBorder="1" applyAlignment="1">
      <alignment vertical="center"/>
    </xf>
    <xf numFmtId="0" fontId="51" fillId="0" borderId="0" xfId="0" applyFont="1" applyAlignment="1">
      <alignment vertical="center"/>
    </xf>
    <xf numFmtId="43" fontId="51" fillId="0" borderId="0" xfId="14" applyFont="1" applyAlignment="1">
      <alignment vertical="center"/>
    </xf>
    <xf numFmtId="0" fontId="51" fillId="0" borderId="0" xfId="0" applyFont="1" applyFill="1" applyAlignment="1">
      <alignment vertical="center"/>
    </xf>
    <xf numFmtId="0" fontId="23" fillId="39" borderId="24" xfId="0" applyFont="1" applyFill="1" applyBorder="1" applyAlignment="1">
      <alignment vertical="center"/>
    </xf>
    <xf numFmtId="0" fontId="24" fillId="39" borderId="24" xfId="0" applyFont="1" applyFill="1" applyBorder="1" applyAlignment="1">
      <alignment vertical="center"/>
    </xf>
    <xf numFmtId="3" fontId="23" fillId="39" borderId="24" xfId="0" applyNumberFormat="1" applyFont="1" applyFill="1" applyBorder="1" applyAlignment="1">
      <alignment horizontal="right" vertical="center"/>
    </xf>
    <xf numFmtId="3" fontId="24" fillId="40" borderId="0" xfId="0" applyNumberFormat="1" applyFont="1" applyFill="1" applyBorder="1" applyAlignment="1">
      <alignment horizontal="right" vertical="center"/>
    </xf>
    <xf numFmtId="43" fontId="51" fillId="0" borderId="0" xfId="0" applyNumberFormat="1" applyFont="1" applyAlignment="1">
      <alignment vertical="center"/>
    </xf>
    <xf numFmtId="0" fontId="24" fillId="40" borderId="0" xfId="0" applyFont="1" applyFill="1" applyBorder="1" applyAlignment="1">
      <alignment horizontal="justify" vertical="center" wrapText="1"/>
    </xf>
    <xf numFmtId="0" fontId="24" fillId="40" borderId="0" xfId="0" applyFont="1" applyFill="1" applyBorder="1" applyAlignment="1">
      <alignment horizontal="justify" vertical="center" wrapText="1"/>
    </xf>
    <xf numFmtId="17" fontId="51" fillId="0" borderId="0" xfId="0" applyNumberFormat="1" applyFont="1" applyAlignment="1">
      <alignment vertical="center"/>
    </xf>
    <xf numFmtId="0" fontId="51" fillId="0" borderId="24" xfId="0" applyFont="1" applyFill="1" applyBorder="1"/>
    <xf numFmtId="0" fontId="24" fillId="0" borderId="24" xfId="0" applyFont="1" applyFill="1" applyBorder="1"/>
    <xf numFmtId="0" fontId="24" fillId="0" borderId="0" xfId="0" applyFont="1"/>
    <xf numFmtId="0" fontId="24" fillId="0" borderId="0" xfId="0" applyFont="1" applyAlignment="1">
      <alignment horizontal="left" wrapText="1"/>
    </xf>
    <xf numFmtId="0" fontId="51" fillId="0" borderId="38" xfId="0" applyFont="1" applyBorder="1" applyAlignment="1">
      <alignment horizontal="center"/>
    </xf>
    <xf numFmtId="0" fontId="4" fillId="38" borderId="0" xfId="0" applyFont="1" applyFill="1" applyBorder="1" applyAlignment="1">
      <alignment horizontal="right" vertical="center" wrapText="1"/>
    </xf>
    <xf numFmtId="0" fontId="4" fillId="38" borderId="0" xfId="0" applyFont="1" applyFill="1" applyBorder="1" applyAlignment="1">
      <alignment horizontal="right" vertical="center" wrapText="1"/>
    </xf>
    <xf numFmtId="9" fontId="51" fillId="0" borderId="0" xfId="0" applyNumberFormat="1" applyFont="1" applyAlignment="1">
      <alignment vertical="center"/>
    </xf>
    <xf numFmtId="0" fontId="4" fillId="0" borderId="24" xfId="0" applyFont="1" applyFill="1" applyBorder="1" applyAlignment="1">
      <alignment vertical="center"/>
    </xf>
    <xf numFmtId="0" fontId="23" fillId="39" borderId="0" xfId="0" applyFont="1" applyFill="1" applyBorder="1" applyAlignment="1">
      <alignment vertical="center"/>
    </xf>
    <xf numFmtId="0" fontId="24" fillId="39" borderId="0" xfId="0" applyFont="1" applyFill="1" applyBorder="1" applyAlignment="1">
      <alignment vertical="center"/>
    </xf>
    <xf numFmtId="3" fontId="23" fillId="39" borderId="0" xfId="0" applyNumberFormat="1" applyFont="1" applyFill="1" applyBorder="1" applyAlignment="1">
      <alignment horizontal="right" vertical="center"/>
    </xf>
    <xf numFmtId="0" fontId="24" fillId="39" borderId="24" xfId="0" applyFont="1" applyFill="1" applyBorder="1" applyAlignment="1"/>
    <xf numFmtId="0" fontId="23" fillId="39" borderId="24" xfId="0" applyFont="1" applyFill="1" applyBorder="1" applyAlignment="1"/>
    <xf numFmtId="3" fontId="47" fillId="39" borderId="24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right" vertical="center"/>
    </xf>
    <xf numFmtId="0" fontId="51" fillId="0" borderId="0" xfId="0" applyFont="1" applyAlignment="1"/>
    <xf numFmtId="43" fontId="51" fillId="0" borderId="0" xfId="14" applyFont="1" applyAlignment="1"/>
    <xf numFmtId="3" fontId="47" fillId="0" borderId="0" xfId="0" applyNumberFormat="1" applyFont="1" applyAlignment="1">
      <alignment horizontal="center" vertical="center"/>
    </xf>
    <xf numFmtId="0" fontId="51" fillId="0" borderId="0" xfId="0" applyFont="1" applyFill="1" applyAlignment="1"/>
    <xf numFmtId="43" fontId="29" fillId="0" borderId="0" xfId="14" applyFont="1" applyAlignment="1"/>
    <xf numFmtId="0" fontId="24" fillId="0" borderId="44" xfId="0" applyFont="1" applyFill="1" applyBorder="1" applyAlignment="1"/>
    <xf numFmtId="3" fontId="24" fillId="0" borderId="44" xfId="0" applyNumberFormat="1" applyFont="1" applyFill="1" applyBorder="1" applyAlignment="1">
      <alignment horizontal="right"/>
    </xf>
    <xf numFmtId="43" fontId="29" fillId="0" borderId="0" xfId="14" applyFont="1" applyAlignment="1">
      <alignment vertical="center"/>
    </xf>
    <xf numFmtId="0" fontId="24" fillId="0" borderId="10" xfId="0" applyFont="1" applyFill="1" applyBorder="1" applyAlignment="1"/>
    <xf numFmtId="3" fontId="24" fillId="0" borderId="10" xfId="0" applyNumberFormat="1" applyFont="1" applyFill="1" applyBorder="1" applyAlignment="1">
      <alignment horizontal="right"/>
    </xf>
    <xf numFmtId="0" fontId="24" fillId="40" borderId="0" xfId="0" applyFont="1" applyFill="1" applyBorder="1" applyAlignment="1">
      <alignment horizontal="justify" vertical="center"/>
    </xf>
    <xf numFmtId="3" fontId="24" fillId="40" borderId="0" xfId="0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horizontal="justify" vertical="center" wrapText="1"/>
    </xf>
    <xf numFmtId="4" fontId="24" fillId="0" borderId="0" xfId="0" applyNumberFormat="1" applyFont="1" applyFill="1" applyBorder="1" applyAlignment="1">
      <alignment vertical="center"/>
    </xf>
    <xf numFmtId="0" fontId="23" fillId="0" borderId="43" xfId="0" applyFont="1" applyFill="1" applyBorder="1" applyAlignment="1"/>
    <xf numFmtId="0" fontId="23" fillId="0" borderId="43" xfId="0" applyFont="1" applyFill="1" applyBorder="1" applyAlignment="1">
      <alignment vertical="center"/>
    </xf>
    <xf numFmtId="3" fontId="23" fillId="0" borderId="43" xfId="0" applyNumberFormat="1" applyFont="1" applyFill="1" applyBorder="1" applyAlignment="1">
      <alignment horizontal="right" vertical="center"/>
    </xf>
    <xf numFmtId="43" fontId="29" fillId="0" borderId="0" xfId="0" applyNumberFormat="1" applyFont="1" applyAlignment="1">
      <alignment vertical="center"/>
    </xf>
    <xf numFmtId="0" fontId="24" fillId="0" borderId="44" xfId="0" applyFont="1" applyFill="1" applyBorder="1" applyAlignment="1">
      <alignment vertical="center"/>
    </xf>
    <xf numFmtId="3" fontId="24" fillId="0" borderId="44" xfId="0" applyNumberFormat="1" applyFont="1" applyFill="1" applyBorder="1" applyAlignment="1">
      <alignment vertical="center"/>
    </xf>
    <xf numFmtId="0" fontId="29" fillId="0" borderId="0" xfId="0" applyFont="1" applyAlignment="1">
      <alignment vertical="center"/>
    </xf>
    <xf numFmtId="3" fontId="24" fillId="0" borderId="0" xfId="0" applyNumberFormat="1" applyFont="1" applyFill="1" applyBorder="1" applyAlignment="1">
      <alignment horizontal="right" vertical="center"/>
    </xf>
    <xf numFmtId="0" fontId="24" fillId="0" borderId="24" xfId="0" applyFont="1" applyFill="1" applyBorder="1" applyAlignment="1">
      <alignment vertical="center"/>
    </xf>
    <xf numFmtId="0" fontId="24" fillId="0" borderId="24" xfId="0" applyFont="1" applyFill="1" applyBorder="1" applyAlignment="1">
      <alignment horizontal="justify" vertical="center" wrapText="1"/>
    </xf>
    <xf numFmtId="3" fontId="24" fillId="0" borderId="24" xfId="0" applyNumberFormat="1" applyFont="1" applyFill="1" applyBorder="1" applyAlignment="1">
      <alignment vertical="center"/>
    </xf>
    <xf numFmtId="0" fontId="50" fillId="0" borderId="0" xfId="0" applyFont="1" applyAlignment="1">
      <alignment horizontal="center" vertical="center" wrapText="1"/>
    </xf>
    <xf numFmtId="0" fontId="50" fillId="0" borderId="0" xfId="0" applyFont="1" applyFill="1" applyAlignment="1">
      <alignment horizontal="center" vertical="center" wrapText="1"/>
    </xf>
    <xf numFmtId="164" fontId="51" fillId="0" borderId="0" xfId="0" applyNumberFormat="1" applyFont="1" applyAlignment="1">
      <alignment vertical="center"/>
    </xf>
    <xf numFmtId="164" fontId="24" fillId="0" borderId="0" xfId="0" applyNumberFormat="1" applyFont="1" applyAlignment="1">
      <alignment vertical="center"/>
    </xf>
    <xf numFmtId="0" fontId="51" fillId="0" borderId="0" xfId="0" applyFont="1" applyAlignment="1">
      <alignment horizontal="center" vertical="center"/>
    </xf>
    <xf numFmtId="0" fontId="51" fillId="0" borderId="0" xfId="0" applyFont="1" applyFill="1" applyAlignment="1">
      <alignment horizontal="center" vertical="center"/>
    </xf>
    <xf numFmtId="0" fontId="51" fillId="0" borderId="38" xfId="0" applyFont="1" applyBorder="1" applyAlignment="1">
      <alignment horizontal="center" vertical="center"/>
    </xf>
    <xf numFmtId="0" fontId="4" fillId="38" borderId="0" xfId="0" applyFont="1" applyFill="1" applyBorder="1" applyAlignment="1">
      <alignment horizontal="center" wrapText="1"/>
    </xf>
    <xf numFmtId="0" fontId="4" fillId="38" borderId="0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0" fontId="4" fillId="38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1" fillId="0" borderId="0" xfId="0" applyFont="1" applyAlignment="1">
      <alignment horizontal="center" vertical="center"/>
    </xf>
    <xf numFmtId="0" fontId="4" fillId="0" borderId="24" xfId="0" applyFont="1" applyFill="1" applyBorder="1" applyAlignment="1">
      <alignment horizontal="right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23" fillId="39" borderId="38" xfId="0" applyFont="1" applyFill="1" applyBorder="1" applyAlignment="1">
      <alignment horizontal="left" vertical="center"/>
    </xf>
    <xf numFmtId="2" fontId="4" fillId="39" borderId="38" xfId="3" applyNumberFormat="1" applyFont="1" applyFill="1" applyBorder="1" applyAlignment="1">
      <alignment horizontal="center" vertical="center"/>
    </xf>
    <xf numFmtId="3" fontId="51" fillId="0" borderId="24" xfId="0" applyNumberFormat="1" applyFont="1" applyBorder="1" applyAlignment="1">
      <alignment vertical="center"/>
    </xf>
    <xf numFmtId="0" fontId="51" fillId="0" borderId="24" xfId="0" applyFont="1" applyBorder="1" applyAlignment="1">
      <alignment horizontal="center" vertical="center"/>
    </xf>
    <xf numFmtId="4" fontId="23" fillId="0" borderId="0" xfId="3" applyNumberFormat="1" applyFont="1" applyFill="1" applyAlignment="1">
      <alignment horizontal="center" vertical="center"/>
    </xf>
    <xf numFmtId="43" fontId="30" fillId="0" borderId="0" xfId="14" applyFont="1" applyAlignment="1">
      <alignment vertical="center"/>
    </xf>
    <xf numFmtId="43" fontId="47" fillId="0" borderId="0" xfId="0" applyNumberFormat="1" applyFont="1" applyAlignment="1">
      <alignment vertical="center"/>
    </xf>
    <xf numFmtId="2" fontId="51" fillId="0" borderId="0" xfId="0" applyNumberFormat="1" applyFont="1" applyAlignment="1">
      <alignment vertical="center"/>
    </xf>
    <xf numFmtId="0" fontId="24" fillId="0" borderId="38" xfId="0" applyFont="1" applyFill="1" applyBorder="1" applyAlignment="1">
      <alignment vertical="center"/>
    </xf>
    <xf numFmtId="0" fontId="23" fillId="0" borderId="38" xfId="0" applyFont="1" applyFill="1" applyBorder="1" applyAlignment="1">
      <alignment horizontal="left" vertical="center"/>
    </xf>
    <xf numFmtId="3" fontId="23" fillId="0" borderId="38" xfId="0" applyNumberFormat="1" applyFont="1" applyFill="1" applyBorder="1" applyAlignment="1">
      <alignment vertical="center"/>
    </xf>
    <xf numFmtId="2" fontId="4" fillId="0" borderId="38" xfId="3" applyNumberFormat="1" applyFont="1" applyFill="1" applyBorder="1" applyAlignment="1">
      <alignment horizontal="center" vertical="center"/>
    </xf>
    <xf numFmtId="0" fontId="23" fillId="0" borderId="24" xfId="0" applyFont="1" applyFill="1" applyBorder="1" applyAlignment="1"/>
    <xf numFmtId="0" fontId="24" fillId="0" borderId="24" xfId="0" applyFont="1" applyFill="1" applyBorder="1" applyAlignment="1"/>
    <xf numFmtId="3" fontId="24" fillId="0" borderId="24" xfId="0" applyNumberFormat="1" applyFont="1" applyFill="1" applyBorder="1" applyAlignment="1">
      <alignment horizontal="right"/>
    </xf>
    <xf numFmtId="2" fontId="4" fillId="0" borderId="24" xfId="14" applyNumberFormat="1" applyFont="1" applyFill="1" applyBorder="1" applyAlignment="1">
      <alignment horizontal="center"/>
    </xf>
    <xf numFmtId="0" fontId="24" fillId="0" borderId="0" xfId="0" applyFont="1" applyFill="1" applyAlignment="1">
      <alignment horizontal="center"/>
    </xf>
    <xf numFmtId="3" fontId="51" fillId="0" borderId="0" xfId="0" applyNumberFormat="1" applyFont="1" applyAlignment="1"/>
    <xf numFmtId="43" fontId="30" fillId="0" borderId="0" xfId="14" applyFont="1" applyAlignment="1"/>
    <xf numFmtId="3" fontId="24" fillId="40" borderId="0" xfId="14" applyNumberFormat="1" applyFont="1" applyFill="1" applyBorder="1" applyAlignment="1">
      <alignment vertical="center"/>
    </xf>
    <xf numFmtId="3" fontId="24" fillId="40" borderId="0" xfId="14" applyNumberFormat="1" applyFont="1" applyFill="1" applyBorder="1" applyAlignment="1">
      <alignment horizontal="right" vertical="center"/>
    </xf>
    <xf numFmtId="2" fontId="5" fillId="40" borderId="0" xfId="14" applyNumberFormat="1" applyFont="1" applyFill="1" applyBorder="1" applyAlignment="1">
      <alignment horizontal="center" vertical="center"/>
    </xf>
    <xf numFmtId="43" fontId="23" fillId="0" borderId="0" xfId="14" applyNumberFormat="1" applyFont="1" applyFill="1" applyAlignment="1">
      <alignment horizontal="center" vertical="center"/>
    </xf>
    <xf numFmtId="0" fontId="24" fillId="40" borderId="0" xfId="0" applyFont="1" applyFill="1" applyBorder="1" applyAlignment="1">
      <alignment vertical="center" wrapText="1"/>
    </xf>
    <xf numFmtId="2" fontId="5" fillId="40" borderId="0" xfId="14" applyNumberFormat="1" applyFont="1" applyFill="1" applyBorder="1" applyAlignment="1">
      <alignment horizontal="right" vertical="center"/>
    </xf>
    <xf numFmtId="2" fontId="5" fillId="0" borderId="24" xfId="14" applyNumberFormat="1" applyFont="1" applyFill="1" applyBorder="1" applyAlignment="1">
      <alignment horizontal="right"/>
    </xf>
    <xf numFmtId="43" fontId="23" fillId="0" borderId="0" xfId="14" applyNumberFormat="1" applyFont="1" applyFill="1" applyAlignment="1">
      <alignment horizontal="center"/>
    </xf>
    <xf numFmtId="1" fontId="24" fillId="0" borderId="38" xfId="0" applyNumberFormat="1" applyFont="1" applyFill="1" applyBorder="1" applyAlignment="1">
      <alignment vertical="center"/>
    </xf>
    <xf numFmtId="0" fontId="24" fillId="0" borderId="38" xfId="0" applyFont="1" applyFill="1" applyBorder="1" applyAlignment="1">
      <alignment horizontal="right" vertical="center"/>
    </xf>
    <xf numFmtId="2" fontId="5" fillId="0" borderId="38" xfId="14" applyNumberFormat="1" applyFont="1" applyFill="1" applyBorder="1" applyAlignment="1">
      <alignment horizontal="right" vertical="center"/>
    </xf>
    <xf numFmtId="0" fontId="24" fillId="0" borderId="24" xfId="0" applyFont="1" applyFill="1" applyBorder="1" applyAlignment="1">
      <alignment horizontal="justify" vertical="center" wrapText="1" readingOrder="1"/>
    </xf>
    <xf numFmtId="3" fontId="24" fillId="0" borderId="24" xfId="0" applyNumberFormat="1" applyFont="1" applyFill="1" applyBorder="1" applyAlignment="1"/>
    <xf numFmtId="43" fontId="23" fillId="0" borderId="24" xfId="14" applyNumberFormat="1" applyFont="1" applyFill="1" applyBorder="1" applyAlignment="1">
      <alignment horizontal="center"/>
    </xf>
    <xf numFmtId="4" fontId="4" fillId="0" borderId="0" xfId="40" applyNumberFormat="1" applyFont="1" applyAlignment="1">
      <alignment horizontal="center"/>
    </xf>
    <xf numFmtId="4" fontId="4" fillId="0" borderId="0" xfId="40" applyNumberFormat="1" applyFont="1" applyAlignment="1">
      <alignment horizontal="center"/>
    </xf>
    <xf numFmtId="43" fontId="7" fillId="0" borderId="38" xfId="14" applyFont="1" applyFill="1" applyBorder="1" applyAlignment="1">
      <alignment horizontal="center" vertical="center" wrapText="1"/>
    </xf>
    <xf numFmtId="43" fontId="8" fillId="0" borderId="24" xfId="14" applyFont="1" applyFill="1" applyBorder="1" applyAlignment="1">
      <alignment horizontal="center" vertical="center" wrapText="1"/>
    </xf>
    <xf numFmtId="4" fontId="4" fillId="39" borderId="38" xfId="40" applyNumberFormat="1" applyFont="1" applyFill="1" applyBorder="1" applyAlignment="1">
      <alignment vertical="center" wrapText="1"/>
    </xf>
    <xf numFmtId="4" fontId="7" fillId="39" borderId="38" xfId="40" applyNumberFormat="1" applyFont="1" applyFill="1" applyBorder="1" applyAlignment="1">
      <alignment horizontal="right" vertical="center"/>
    </xf>
    <xf numFmtId="3" fontId="7" fillId="39" borderId="38" xfId="40" applyNumberFormat="1" applyFont="1" applyFill="1" applyBorder="1" applyAlignment="1">
      <alignment horizontal="right" vertical="center"/>
    </xf>
    <xf numFmtId="4" fontId="3" fillId="0" borderId="24" xfId="40" applyNumberFormat="1" applyFont="1" applyBorder="1"/>
    <xf numFmtId="3" fontId="8" fillId="0" borderId="24" xfId="14" applyNumberFormat="1" applyFont="1" applyBorder="1" applyAlignment="1">
      <alignment horizontal="right"/>
    </xf>
    <xf numFmtId="4" fontId="24" fillId="40" borderId="0" xfId="14" applyNumberFormat="1" applyFont="1" applyFill="1"/>
    <xf numFmtId="0" fontId="24" fillId="40" borderId="0" xfId="0" applyFont="1" applyFill="1" applyBorder="1" applyAlignment="1">
      <alignment wrapText="1"/>
    </xf>
    <xf numFmtId="3" fontId="24" fillId="40" borderId="0" xfId="14" applyNumberFormat="1" applyFont="1" applyFill="1" applyBorder="1"/>
    <xf numFmtId="4" fontId="24" fillId="40" borderId="0" xfId="14" applyNumberFormat="1" applyFont="1" applyFill="1" applyBorder="1"/>
    <xf numFmtId="4" fontId="8" fillId="0" borderId="24" xfId="14" applyNumberFormat="1" applyFont="1" applyBorder="1" applyAlignment="1">
      <alignment horizontal="right"/>
    </xf>
    <xf numFmtId="0" fontId="24" fillId="40" borderId="0" xfId="0" applyFont="1" applyFill="1" applyBorder="1"/>
    <xf numFmtId="0" fontId="59" fillId="0" borderId="0" xfId="0" applyFont="1" applyAlignment="1">
      <alignment horizontal="center" vertical="center" wrapText="1"/>
    </xf>
    <xf numFmtId="0" fontId="29" fillId="0" borderId="0" xfId="0" applyFont="1" applyBorder="1" applyAlignment="1">
      <alignment horizontal="left" vertical="center" wrapText="1"/>
    </xf>
    <xf numFmtId="0" fontId="19" fillId="0" borderId="24" xfId="0" applyFont="1" applyBorder="1" applyAlignment="1">
      <alignment horizontal="center" vertical="center"/>
    </xf>
    <xf numFmtId="4" fontId="24" fillId="0" borderId="0" xfId="14" applyNumberFormat="1" applyFont="1"/>
    <xf numFmtId="0" fontId="23" fillId="38" borderId="10" xfId="0" applyFont="1" applyFill="1" applyBorder="1" applyAlignment="1">
      <alignment horizontal="center"/>
    </xf>
    <xf numFmtId="0" fontId="4" fillId="38" borderId="23" xfId="0" applyFont="1" applyFill="1" applyBorder="1" applyAlignment="1">
      <alignment horizontal="right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4" fillId="39" borderId="0" xfId="0" applyFont="1" applyFill="1" applyBorder="1" applyAlignment="1">
      <alignment horizontal="left" vertical="center" wrapText="1"/>
    </xf>
    <xf numFmtId="166" fontId="4" fillId="39" borderId="0" xfId="0" applyNumberFormat="1" applyFont="1" applyFill="1" applyBorder="1" applyAlignment="1">
      <alignment horizontal="right" vertical="center" wrapText="1"/>
    </xf>
    <xf numFmtId="166" fontId="23" fillId="39" borderId="0" xfId="0" applyNumberFormat="1" applyFont="1" applyFill="1" applyBorder="1" applyAlignment="1">
      <alignment horizontal="right" vertical="center" wrapText="1"/>
    </xf>
    <xf numFmtId="166" fontId="5" fillId="0" borderId="24" xfId="0" applyNumberFormat="1" applyFont="1" applyFill="1" applyBorder="1" applyAlignment="1">
      <alignment horizontal="center" vertical="center" wrapText="1"/>
    </xf>
    <xf numFmtId="166" fontId="4" fillId="0" borderId="24" xfId="0" applyNumberFormat="1" applyFont="1" applyFill="1" applyBorder="1" applyAlignment="1">
      <alignment horizontal="right" vertical="center" wrapText="1"/>
    </xf>
    <xf numFmtId="0" fontId="5" fillId="40" borderId="0" xfId="0" applyFont="1" applyFill="1" applyBorder="1" applyAlignment="1">
      <alignment horizontal="left" vertical="center" wrapText="1"/>
    </xf>
    <xf numFmtId="166" fontId="5" fillId="40" borderId="0" xfId="0" applyNumberFormat="1" applyFont="1" applyFill="1" applyBorder="1" applyAlignment="1">
      <alignment horizontal="right" vertical="center" wrapText="1"/>
    </xf>
    <xf numFmtId="43" fontId="51" fillId="0" borderId="0" xfId="14" applyFont="1"/>
    <xf numFmtId="166" fontId="24" fillId="40" borderId="0" xfId="0" applyNumberFormat="1" applyFont="1" applyFill="1" applyBorder="1" applyAlignment="1">
      <alignment horizontal="right" vertical="center" wrapText="1"/>
    </xf>
    <xf numFmtId="43" fontId="61" fillId="0" borderId="0" xfId="14" applyFont="1"/>
    <xf numFmtId="0" fontId="5" fillId="0" borderId="24" xfId="0" applyFont="1" applyBorder="1"/>
    <xf numFmtId="170" fontId="5" fillId="0" borderId="24" xfId="67" applyNumberFormat="1" applyFont="1" applyBorder="1" applyAlignment="1">
      <alignment horizontal="right" vertical="center" wrapText="1"/>
    </xf>
    <xf numFmtId="170" fontId="5" fillId="0" borderId="24" xfId="0" applyNumberFormat="1" applyFont="1" applyBorder="1" applyAlignment="1">
      <alignment horizontal="right"/>
    </xf>
    <xf numFmtId="0" fontId="51" fillId="0" borderId="0" xfId="0" applyFont="1" applyFill="1" applyBorder="1"/>
    <xf numFmtId="0" fontId="51" fillId="0" borderId="0" xfId="0" applyFont="1" applyAlignment="1">
      <alignment horizontal="right"/>
    </xf>
    <xf numFmtId="43" fontId="24" fillId="0" borderId="0" xfId="14" applyFont="1"/>
    <xf numFmtId="43" fontId="51" fillId="0" borderId="0" xfId="0" applyNumberFormat="1" applyFont="1"/>
    <xf numFmtId="170" fontId="51" fillId="0" borderId="0" xfId="0" applyNumberFormat="1" applyFont="1"/>
    <xf numFmtId="0" fontId="62" fillId="0" borderId="0" xfId="40" applyFont="1" applyBorder="1" applyAlignment="1">
      <alignment horizontal="center" vertical="center" wrapText="1"/>
    </xf>
    <xf numFmtId="0" fontId="3" fillId="0" borderId="0" xfId="40"/>
    <xf numFmtId="0" fontId="63" fillId="0" borderId="0" xfId="40" applyFont="1" applyBorder="1" applyAlignment="1">
      <alignment horizontal="center" vertical="center" wrapText="1"/>
    </xf>
    <xf numFmtId="0" fontId="64" fillId="0" borderId="0" xfId="40" applyFont="1" applyBorder="1" applyAlignment="1">
      <alignment horizontal="center" vertical="center" wrapText="1"/>
    </xf>
    <xf numFmtId="0" fontId="17" fillId="0" borderId="0" xfId="40" applyFont="1" applyBorder="1" applyAlignment="1">
      <alignment horizontal="center" vertical="center" wrapText="1"/>
    </xf>
    <xf numFmtId="0" fontId="8" fillId="0" borderId="0" xfId="40" applyFont="1" applyBorder="1" applyAlignment="1">
      <alignment horizontal="center"/>
    </xf>
    <xf numFmtId="0" fontId="65" fillId="43" borderId="11" xfId="40" applyFont="1" applyFill="1" applyBorder="1" applyAlignment="1">
      <alignment horizontal="center" vertical="center" wrapText="1"/>
    </xf>
    <xf numFmtId="0" fontId="65" fillId="43" borderId="11" xfId="40" applyNumberFormat="1" applyFont="1" applyFill="1" applyBorder="1" applyAlignment="1">
      <alignment horizontal="center" vertical="center" wrapText="1"/>
    </xf>
    <xf numFmtId="0" fontId="65" fillId="43" borderId="17" xfId="40" applyFont="1" applyFill="1" applyBorder="1" applyAlignment="1">
      <alignment horizontal="center" vertical="center" wrapText="1"/>
    </xf>
    <xf numFmtId="0" fontId="65" fillId="43" borderId="17" xfId="40" applyNumberFormat="1" applyFont="1" applyFill="1" applyBorder="1" applyAlignment="1">
      <alignment horizontal="center" vertical="center" wrapText="1"/>
    </xf>
    <xf numFmtId="0" fontId="65" fillId="43" borderId="19" xfId="40" applyFont="1" applyFill="1" applyBorder="1" applyAlignment="1">
      <alignment horizontal="center" vertical="center" wrapText="1"/>
    </xf>
    <xf numFmtId="0" fontId="65" fillId="43" borderId="19" xfId="40" applyNumberFormat="1" applyFont="1" applyFill="1" applyBorder="1" applyAlignment="1">
      <alignment horizontal="center" vertical="center" wrapText="1"/>
    </xf>
    <xf numFmtId="0" fontId="7" fillId="0" borderId="0" xfId="40" applyFont="1" applyBorder="1" applyAlignment="1">
      <alignment horizontal="center" vertical="center"/>
    </xf>
    <xf numFmtId="0" fontId="8" fillId="0" borderId="0" xfId="40" applyFont="1" applyBorder="1" applyAlignment="1">
      <alignment wrapText="1"/>
    </xf>
    <xf numFmtId="0" fontId="8" fillId="0" borderId="0" xfId="40" applyFont="1" applyBorder="1"/>
    <xf numFmtId="0" fontId="8" fillId="0" borderId="0" xfId="40" applyNumberFormat="1" applyFont="1" applyBorder="1" applyAlignment="1">
      <alignment horizontal="center"/>
    </xf>
    <xf numFmtId="0" fontId="5" fillId="0" borderId="45" xfId="40" applyFont="1" applyBorder="1" applyAlignment="1">
      <alignment horizontal="center" vertical="center" wrapText="1"/>
    </xf>
    <xf numFmtId="0" fontId="4" fillId="0" borderId="45" xfId="40" applyFont="1" applyFill="1" applyBorder="1" applyAlignment="1">
      <alignment horizontal="center" vertical="center" wrapText="1"/>
    </xf>
    <xf numFmtId="0" fontId="5" fillId="0" borderId="45" xfId="40" applyFont="1" applyFill="1" applyBorder="1" applyAlignment="1">
      <alignment horizontal="center" vertical="center"/>
    </xf>
    <xf numFmtId="10" fontId="5" fillId="0" borderId="45" xfId="40" applyNumberFormat="1" applyFont="1" applyFill="1" applyBorder="1" applyAlignment="1">
      <alignment horizontal="center" vertical="center"/>
    </xf>
    <xf numFmtId="15" fontId="5" fillId="0" borderId="45" xfId="40" applyNumberFormat="1" applyFont="1" applyFill="1" applyBorder="1" applyAlignment="1">
      <alignment horizontal="center" vertical="center"/>
    </xf>
    <xf numFmtId="0" fontId="5" fillId="0" borderId="45" xfId="40" applyNumberFormat="1" applyFont="1" applyBorder="1" applyAlignment="1">
      <alignment horizontal="left" vertical="center" wrapText="1"/>
    </xf>
    <xf numFmtId="0" fontId="5" fillId="0" borderId="46" xfId="40" applyFont="1" applyBorder="1" applyAlignment="1">
      <alignment horizontal="center" vertical="center" wrapText="1"/>
    </xf>
    <xf numFmtId="0" fontId="4" fillId="0" borderId="46" xfId="40" applyFont="1" applyFill="1" applyBorder="1" applyAlignment="1">
      <alignment horizontal="center" vertical="center" wrapText="1"/>
    </xf>
    <xf numFmtId="0" fontId="5" fillId="0" borderId="46" xfId="40" applyFont="1" applyFill="1" applyBorder="1" applyAlignment="1">
      <alignment horizontal="center" vertical="center"/>
    </xf>
    <xf numFmtId="15" fontId="5" fillId="0" borderId="46" xfId="40" applyNumberFormat="1" applyFont="1" applyFill="1" applyBorder="1" applyAlignment="1">
      <alignment horizontal="center" vertical="center"/>
    </xf>
    <xf numFmtId="0" fontId="5" fillId="0" borderId="46" xfId="40" applyNumberFormat="1" applyFont="1" applyBorder="1" applyAlignment="1">
      <alignment horizontal="left" vertical="center" wrapText="1"/>
    </xf>
    <xf numFmtId="0" fontId="5" fillId="0" borderId="47" xfId="40" applyFont="1" applyBorder="1" applyAlignment="1">
      <alignment horizontal="center" vertical="center" wrapText="1"/>
    </xf>
    <xf numFmtId="0" fontId="4" fillId="0" borderId="47" xfId="40" applyFont="1" applyFill="1" applyBorder="1" applyAlignment="1">
      <alignment horizontal="center" vertical="center" wrapText="1"/>
    </xf>
    <xf numFmtId="0" fontId="5" fillId="0" borderId="47" xfId="40" applyFont="1" applyFill="1" applyBorder="1" applyAlignment="1">
      <alignment horizontal="center" vertical="center"/>
    </xf>
    <xf numFmtId="15" fontId="5" fillId="0" borderId="47" xfId="40" applyNumberFormat="1" applyFont="1" applyFill="1" applyBorder="1" applyAlignment="1">
      <alignment horizontal="center" vertical="center"/>
    </xf>
    <xf numFmtId="0" fontId="5" fillId="0" borderId="47" xfId="40" applyNumberFormat="1" applyFont="1" applyBorder="1" applyAlignment="1">
      <alignment horizontal="left" vertical="center" wrapText="1"/>
    </xf>
    <xf numFmtId="15" fontId="5" fillId="0" borderId="45" xfId="40" applyNumberFormat="1" applyFont="1" applyBorder="1" applyAlignment="1">
      <alignment horizontal="center" vertical="center"/>
    </xf>
    <xf numFmtId="15" fontId="5" fillId="0" borderId="46" xfId="40" applyNumberFormat="1" applyFont="1" applyBorder="1" applyAlignment="1">
      <alignment horizontal="center" vertical="center"/>
    </xf>
    <xf numFmtId="15" fontId="5" fillId="0" borderId="47" xfId="40" applyNumberFormat="1" applyFont="1" applyBorder="1" applyAlignment="1">
      <alignment horizontal="center" vertical="center"/>
    </xf>
    <xf numFmtId="43" fontId="5" fillId="0" borderId="45" xfId="14" applyFont="1" applyFill="1" applyBorder="1" applyAlignment="1">
      <alignment horizontal="center" vertical="center"/>
    </xf>
    <xf numFmtId="43" fontId="5" fillId="0" borderId="46" xfId="14" applyFont="1" applyFill="1" applyBorder="1" applyAlignment="1">
      <alignment horizontal="center" vertical="center"/>
    </xf>
    <xf numFmtId="43" fontId="5" fillId="0" borderId="47" xfId="14" applyFont="1" applyFill="1" applyBorder="1" applyAlignment="1">
      <alignment horizontal="center" vertical="center"/>
    </xf>
    <xf numFmtId="0" fontId="5" fillId="0" borderId="45" xfId="40" applyFont="1" applyBorder="1" applyAlignment="1">
      <alignment horizontal="center" vertical="center" wrapText="1"/>
    </xf>
    <xf numFmtId="0" fontId="5" fillId="0" borderId="46" xfId="40" applyFont="1" applyBorder="1" applyAlignment="1">
      <alignment horizontal="center" vertical="center" wrapText="1"/>
    </xf>
    <xf numFmtId="0" fontId="5" fillId="0" borderId="47" xfId="40" applyFont="1" applyBorder="1" applyAlignment="1">
      <alignment horizontal="center" vertical="center" wrapText="1"/>
    </xf>
    <xf numFmtId="0" fontId="0" fillId="36" borderId="21" xfId="0" applyFill="1" applyBorder="1" applyAlignment="1">
      <alignment horizontal="center" vertical="top" wrapText="1"/>
    </xf>
    <xf numFmtId="0" fontId="0" fillId="36" borderId="60" xfId="0" applyFill="1" applyBorder="1" applyAlignment="1">
      <alignment horizontal="center" vertical="top" wrapText="1"/>
    </xf>
    <xf numFmtId="0" fontId="0" fillId="36" borderId="42" xfId="0" applyFill="1" applyBorder="1" applyAlignment="1">
      <alignment horizontal="center" vertical="top" wrapText="1"/>
    </xf>
    <xf numFmtId="0" fontId="0" fillId="36" borderId="22" xfId="0" applyFill="1" applyBorder="1" applyAlignment="1">
      <alignment horizontal="center" vertical="top" wrapText="1"/>
    </xf>
    <xf numFmtId="0" fontId="0" fillId="36" borderId="0" xfId="0" applyFill="1" applyBorder="1" applyAlignment="1">
      <alignment horizontal="center" vertical="top" wrapText="1"/>
    </xf>
    <xf numFmtId="0" fontId="0" fillId="36" borderId="35" xfId="0" applyFill="1" applyBorder="1" applyAlignment="1">
      <alignment horizontal="center" vertical="top" wrapText="1"/>
    </xf>
    <xf numFmtId="0" fontId="0" fillId="36" borderId="36" xfId="0" applyFill="1" applyBorder="1" applyAlignment="1">
      <alignment horizontal="center" vertical="top" wrapText="1"/>
    </xf>
    <xf numFmtId="0" fontId="0" fillId="36" borderId="10" xfId="0" applyFill="1" applyBorder="1" applyAlignment="1">
      <alignment horizontal="center" vertical="top" wrapText="1"/>
    </xf>
    <xf numFmtId="0" fontId="0" fillId="36" borderId="37" xfId="0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36" borderId="12" xfId="0" applyFont="1" applyFill="1" applyBorder="1" applyAlignment="1">
      <alignment horizontal="center"/>
    </xf>
    <xf numFmtId="0" fontId="2" fillId="36" borderId="13" xfId="0" applyFont="1" applyFill="1" applyBorder="1" applyAlignment="1">
      <alignment horizontal="center"/>
    </xf>
    <xf numFmtId="0" fontId="2" fillId="36" borderId="16" xfId="0" applyFont="1" applyFill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3" fontId="0" fillId="0" borderId="12" xfId="14" applyNumberFormat="1" applyFont="1" applyBorder="1" applyAlignment="1">
      <alignment horizontal="right"/>
    </xf>
    <xf numFmtId="0" fontId="0" fillId="0" borderId="16" xfId="14" applyNumberFormat="1" applyFont="1" applyBorder="1" applyAlignment="1">
      <alignment horizontal="right"/>
    </xf>
    <xf numFmtId="43" fontId="0" fillId="0" borderId="12" xfId="14" applyFont="1" applyBorder="1" applyAlignment="1">
      <alignment horizontal="right"/>
    </xf>
    <xf numFmtId="43" fontId="0" fillId="0" borderId="16" xfId="14" applyFont="1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43" fontId="0" fillId="0" borderId="0" xfId="14" applyFont="1" applyAlignment="1">
      <alignment horizontal="right"/>
    </xf>
    <xf numFmtId="43" fontId="2" fillId="36" borderId="12" xfId="14" applyFont="1" applyFill="1" applyBorder="1" applyAlignment="1">
      <alignment horizontal="center"/>
    </xf>
    <xf numFmtId="43" fontId="2" fillId="36" borderId="16" xfId="14" applyFont="1" applyFill="1" applyBorder="1" applyAlignment="1">
      <alignment horizontal="center"/>
    </xf>
    <xf numFmtId="165" fontId="0" fillId="0" borderId="12" xfId="14" applyNumberFormat="1" applyFont="1" applyBorder="1" applyAlignment="1">
      <alignment horizontal="right"/>
    </xf>
    <xf numFmtId="165" fontId="0" fillId="0" borderId="16" xfId="14" applyNumberFormat="1" applyFont="1" applyBorder="1" applyAlignment="1">
      <alignment horizontal="right"/>
    </xf>
    <xf numFmtId="165" fontId="0" fillId="0" borderId="12" xfId="14" applyNumberFormat="1" applyFont="1" applyBorder="1" applyAlignment="1">
      <alignment horizontal="center"/>
    </xf>
    <xf numFmtId="165" fontId="0" fillId="0" borderId="16" xfId="14" applyNumberFormat="1" applyFont="1" applyBorder="1" applyAlignment="1">
      <alignment horizontal="center"/>
    </xf>
    <xf numFmtId="0" fontId="0" fillId="0" borderId="0" xfId="0" applyAlignment="1">
      <alignment horizontal="justify" vertical="top"/>
    </xf>
    <xf numFmtId="0" fontId="0" fillId="0" borderId="0" xfId="0" applyAlignment="1">
      <alignment horizontal="justify"/>
    </xf>
    <xf numFmtId="0" fontId="59" fillId="70" borderId="2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9" fillId="70" borderId="20" xfId="0" applyFont="1" applyFill="1" applyBorder="1"/>
    <xf numFmtId="0" fontId="59" fillId="70" borderId="20" xfId="0" applyFont="1" applyFill="1" applyBorder="1" applyAlignment="1">
      <alignment horizontal="center"/>
    </xf>
    <xf numFmtId="0" fontId="59" fillId="0" borderId="20" xfId="0" applyFont="1" applyFill="1" applyBorder="1" applyAlignment="1">
      <alignment horizontal="center"/>
    </xf>
    <xf numFmtId="0" fontId="61" fillId="0" borderId="20" xfId="0" applyFont="1" applyFill="1" applyBorder="1" applyAlignment="1">
      <alignment horizontal="left"/>
    </xf>
    <xf numFmtId="44" fontId="61" fillId="34" borderId="20" xfId="2" applyFont="1" applyFill="1" applyBorder="1" applyAlignment="1">
      <alignment horizontal="left"/>
    </xf>
    <xf numFmtId="178" fontId="61" fillId="34" borderId="20" xfId="2" applyNumberFormat="1" applyFont="1" applyFill="1" applyBorder="1" applyAlignment="1">
      <alignment horizontal="left"/>
    </xf>
    <xf numFmtId="0" fontId="2" fillId="34" borderId="0" xfId="0" applyFont="1" applyFill="1" applyAlignment="1">
      <alignment horizontal="left"/>
    </xf>
    <xf numFmtId="43" fontId="61" fillId="34" borderId="20" xfId="14" applyFont="1" applyFill="1" applyBorder="1" applyAlignment="1">
      <alignment horizontal="left"/>
    </xf>
    <xf numFmtId="178" fontId="61" fillId="34" borderId="20" xfId="14" applyNumberFormat="1" applyFont="1" applyFill="1" applyBorder="1" applyAlignment="1">
      <alignment horizontal="left"/>
    </xf>
    <xf numFmtId="0" fontId="0" fillId="0" borderId="20" xfId="0" applyBorder="1" applyAlignment="1">
      <alignment horizontal="left"/>
    </xf>
    <xf numFmtId="43" fontId="1" fillId="0" borderId="20" xfId="14" applyFont="1" applyBorder="1" applyAlignment="1">
      <alignment horizontal="center"/>
    </xf>
    <xf numFmtId="178" fontId="1" fillId="0" borderId="20" xfId="14" applyNumberFormat="1" applyFont="1" applyBorder="1" applyAlignment="1">
      <alignment horizontal="center"/>
    </xf>
    <xf numFmtId="0" fontId="59" fillId="0" borderId="20" xfId="0" applyFont="1" applyBorder="1" applyAlignment="1">
      <alignment horizontal="right"/>
    </xf>
    <xf numFmtId="178" fontId="59" fillId="0" borderId="20" xfId="2" applyNumberFormat="1" applyFont="1" applyBorder="1" applyAlignment="1">
      <alignment horizontal="center"/>
    </xf>
    <xf numFmtId="0" fontId="61" fillId="0" borderId="0" xfId="0" applyFont="1"/>
    <xf numFmtId="0" fontId="61" fillId="0" borderId="0" xfId="0" applyFont="1" applyAlignment="1">
      <alignment horizontal="center"/>
    </xf>
    <xf numFmtId="178" fontId="61" fillId="0" borderId="0" xfId="0" applyNumberFormat="1" applyFont="1" applyAlignment="1">
      <alignment horizontal="center"/>
    </xf>
    <xf numFmtId="0" fontId="61" fillId="70" borderId="20" xfId="0" applyFont="1" applyFill="1" applyBorder="1" applyAlignment="1">
      <alignment horizontal="center"/>
    </xf>
    <xf numFmtId="0" fontId="61" fillId="0" borderId="20" xfId="0" applyFont="1" applyBorder="1"/>
    <xf numFmtId="43" fontId="61" fillId="0" borderId="20" xfId="14" applyFont="1" applyBorder="1" applyAlignment="1">
      <alignment horizontal="center"/>
    </xf>
    <xf numFmtId="178" fontId="61" fillId="0" borderId="20" xfId="14" applyNumberFormat="1" applyFont="1" applyBorder="1" applyAlignment="1">
      <alignment horizontal="center"/>
    </xf>
    <xf numFmtId="0" fontId="61" fillId="0" borderId="20" xfId="0" applyFont="1" applyBorder="1" applyAlignment="1">
      <alignment horizontal="right"/>
    </xf>
    <xf numFmtId="0" fontId="61" fillId="0" borderId="20" xfId="0" applyFont="1" applyBorder="1" applyAlignment="1">
      <alignment horizontal="center"/>
    </xf>
    <xf numFmtId="178" fontId="61" fillId="0" borderId="20" xfId="0" applyNumberFormat="1" applyFont="1" applyBorder="1" applyAlignment="1">
      <alignment horizontal="center"/>
    </xf>
    <xf numFmtId="165" fontId="61" fillId="0" borderId="20" xfId="14" applyNumberFormat="1" applyFont="1" applyFill="1" applyBorder="1" applyAlignment="1">
      <alignment horizontal="center"/>
    </xf>
    <xf numFmtId="165" fontId="61" fillId="0" borderId="20" xfId="2" applyNumberFormat="1" applyFont="1" applyBorder="1" applyAlignment="1">
      <alignment horizontal="center"/>
    </xf>
    <xf numFmtId="43" fontId="0" fillId="0" borderId="0" xfId="0" applyNumberFormat="1"/>
    <xf numFmtId="0" fontId="0" fillId="0" borderId="0" xfId="0" applyFill="1" applyAlignment="1">
      <alignment horizontal="center"/>
    </xf>
    <xf numFmtId="43" fontId="0" fillId="0" borderId="0" xfId="0" applyNumberFormat="1" applyFill="1"/>
    <xf numFmtId="0" fontId="0" fillId="0" borderId="0" xfId="0" applyFill="1"/>
    <xf numFmtId="165" fontId="61" fillId="0" borderId="20" xfId="14" applyNumberFormat="1" applyFont="1" applyBorder="1" applyAlignment="1">
      <alignment horizontal="center"/>
    </xf>
    <xf numFmtId="165" fontId="61" fillId="0" borderId="0" xfId="14" applyNumberFormat="1" applyFont="1" applyAlignment="1">
      <alignment horizontal="center"/>
    </xf>
    <xf numFmtId="0" fontId="56" fillId="34" borderId="0" xfId="0" applyFont="1" applyFill="1" applyBorder="1" applyAlignment="1">
      <alignment horizontal="center"/>
    </xf>
    <xf numFmtId="0" fontId="50" fillId="34" borderId="0" xfId="0" applyFont="1" applyFill="1" applyAlignment="1">
      <alignment horizontal="center"/>
    </xf>
    <xf numFmtId="0" fontId="51" fillId="34" borderId="0" xfId="0" applyFont="1" applyFill="1"/>
    <xf numFmtId="0" fontId="120" fillId="71" borderId="20" xfId="0" applyFont="1" applyFill="1" applyBorder="1" applyAlignment="1">
      <alignment horizontal="center"/>
    </xf>
    <xf numFmtId="0" fontId="120" fillId="71" borderId="13" xfId="0" applyFont="1" applyFill="1" applyBorder="1" applyAlignment="1">
      <alignment horizontal="center"/>
    </xf>
    <xf numFmtId="0" fontId="50" fillId="34" borderId="17" xfId="0" applyNumberFormat="1" applyFont="1" applyFill="1" applyBorder="1" applyAlignment="1" applyProtection="1">
      <alignment horizontal="center" vertical="justify" wrapText="1"/>
    </xf>
    <xf numFmtId="0" fontId="51" fillId="34" borderId="17" xfId="0" applyNumberFormat="1" applyFont="1" applyFill="1" applyBorder="1" applyAlignment="1" applyProtection="1">
      <alignment vertical="justify" wrapText="1"/>
    </xf>
    <xf numFmtId="3" fontId="51" fillId="34" borderId="17" xfId="0" applyNumberFormat="1" applyFont="1" applyFill="1" applyBorder="1" applyAlignment="1">
      <alignment vertical="justify" wrapText="1"/>
    </xf>
    <xf numFmtId="3" fontId="51" fillId="34" borderId="19" xfId="0" applyNumberFormat="1" applyFont="1" applyFill="1" applyBorder="1" applyAlignment="1">
      <alignment vertical="justify" wrapText="1"/>
    </xf>
    <xf numFmtId="0" fontId="50" fillId="34" borderId="17" xfId="0" applyNumberFormat="1" applyFont="1" applyFill="1" applyBorder="1" applyAlignment="1" applyProtection="1">
      <alignment horizontal="center"/>
    </xf>
    <xf numFmtId="0" fontId="51" fillId="34" borderId="17" xfId="0" applyNumberFormat="1" applyFont="1" applyFill="1" applyBorder="1" applyAlignment="1" applyProtection="1"/>
    <xf numFmtId="3" fontId="51" fillId="34" borderId="17" xfId="0" applyNumberFormat="1" applyFont="1" applyFill="1" applyBorder="1"/>
    <xf numFmtId="3" fontId="50" fillId="34" borderId="61" xfId="0" applyNumberFormat="1" applyFont="1" applyFill="1" applyBorder="1"/>
    <xf numFmtId="0" fontId="50" fillId="34" borderId="17" xfId="0" applyFont="1" applyFill="1" applyBorder="1" applyAlignment="1">
      <alignment horizontal="center"/>
    </xf>
    <xf numFmtId="3" fontId="50" fillId="34" borderId="17" xfId="0" applyNumberFormat="1" applyFont="1" applyFill="1" applyBorder="1"/>
    <xf numFmtId="179" fontId="50" fillId="34" borderId="17" xfId="0" applyNumberFormat="1" applyFont="1" applyFill="1" applyBorder="1"/>
    <xf numFmtId="0" fontId="50" fillId="34" borderId="19" xfId="0" applyFont="1" applyFill="1" applyBorder="1" applyAlignment="1">
      <alignment horizontal="center"/>
    </xf>
    <xf numFmtId="0" fontId="51" fillId="34" borderId="19" xfId="0" applyFont="1" applyFill="1" applyBorder="1"/>
    <xf numFmtId="0" fontId="51" fillId="34" borderId="17" xfId="0" applyNumberFormat="1" applyFont="1" applyFill="1" applyBorder="1" applyAlignment="1" applyProtection="1">
      <alignment horizontal="center"/>
    </xf>
    <xf numFmtId="179" fontId="51" fillId="34" borderId="17" xfId="0" applyNumberFormat="1" applyFont="1" applyFill="1" applyBorder="1"/>
    <xf numFmtId="179" fontId="51" fillId="34" borderId="19" xfId="0" applyNumberFormat="1" applyFont="1" applyFill="1" applyBorder="1"/>
    <xf numFmtId="0" fontId="56" fillId="34" borderId="35" xfId="0" applyFont="1" applyFill="1" applyBorder="1" applyAlignment="1">
      <alignment horizontal="center"/>
    </xf>
    <xf numFmtId="0" fontId="56" fillId="34" borderId="17" xfId="0" applyFont="1" applyFill="1" applyBorder="1" applyAlignment="1">
      <alignment horizontal="center"/>
    </xf>
    <xf numFmtId="0" fontId="56" fillId="34" borderId="22" xfId="0" applyFont="1" applyFill="1" applyBorder="1" applyAlignment="1">
      <alignment horizontal="center"/>
    </xf>
    <xf numFmtId="0" fontId="51" fillId="34" borderId="17" xfId="0" applyFont="1" applyFill="1" applyBorder="1"/>
    <xf numFmtId="0" fontId="120" fillId="71" borderId="17" xfId="0" applyFont="1" applyFill="1" applyBorder="1" applyAlignment="1">
      <alignment horizontal="center"/>
    </xf>
    <xf numFmtId="0" fontId="50" fillId="34" borderId="17" xfId="0" applyNumberFormat="1" applyFont="1" applyFill="1" applyBorder="1" applyAlignment="1" applyProtection="1">
      <alignment vertical="justify" wrapText="1"/>
    </xf>
    <xf numFmtId="3" fontId="51" fillId="0" borderId="17" xfId="0" applyNumberFormat="1" applyFont="1" applyFill="1" applyBorder="1" applyAlignment="1">
      <alignment vertical="justify" wrapText="1"/>
    </xf>
    <xf numFmtId="3" fontId="51" fillId="34" borderId="17" xfId="0" applyNumberFormat="1" applyFont="1" applyFill="1" applyBorder="1" applyAlignment="1" applyProtection="1">
      <alignment vertical="justify" wrapText="1"/>
    </xf>
    <xf numFmtId="0" fontId="50" fillId="34" borderId="17" xfId="0" applyFont="1" applyFill="1" applyBorder="1" applyAlignment="1">
      <alignment vertical="justify" wrapText="1"/>
    </xf>
    <xf numFmtId="0" fontId="50" fillId="34" borderId="17" xfId="0" applyFont="1" applyFill="1" applyBorder="1" applyAlignment="1">
      <alignment horizontal="center" vertical="justify" wrapText="1"/>
    </xf>
    <xf numFmtId="3" fontId="50" fillId="34" borderId="61" xfId="0" applyNumberFormat="1" applyFont="1" applyFill="1" applyBorder="1" applyAlignment="1">
      <alignment vertical="justify" wrapText="1"/>
    </xf>
    <xf numFmtId="0" fontId="50" fillId="34" borderId="17" xfId="0" applyFont="1" applyFill="1" applyBorder="1" applyAlignment="1"/>
    <xf numFmtId="0" fontId="120" fillId="71" borderId="17" xfId="0" applyFont="1" applyFill="1" applyBorder="1" applyAlignment="1"/>
    <xf numFmtId="0" fontId="51" fillId="34" borderId="0" xfId="0" applyNumberFormat="1" applyFont="1" applyFill="1" applyBorder="1" applyAlignment="1" applyProtection="1">
      <alignment vertical="justify" wrapText="1"/>
    </xf>
    <xf numFmtId="179" fontId="51" fillId="34" borderId="17" xfId="0" applyNumberFormat="1" applyFont="1" applyFill="1" applyBorder="1" applyAlignment="1">
      <alignment vertical="justify" wrapText="1"/>
    </xf>
    <xf numFmtId="179" fontId="51" fillId="34" borderId="19" xfId="0" applyNumberFormat="1" applyFont="1" applyFill="1" applyBorder="1" applyAlignment="1">
      <alignment vertical="justify" wrapText="1"/>
    </xf>
    <xf numFmtId="0" fontId="50" fillId="34" borderId="35" xfId="0" applyFont="1" applyFill="1" applyBorder="1" applyAlignment="1">
      <alignment horizontal="center"/>
    </xf>
    <xf numFmtId="179" fontId="50" fillId="34" borderId="61" xfId="0" applyNumberFormat="1" applyFont="1" applyFill="1" applyBorder="1"/>
    <xf numFmtId="0" fontId="50" fillId="34" borderId="19" xfId="0" applyFont="1" applyFill="1" applyBorder="1" applyAlignment="1"/>
  </cellXfs>
  <cellStyles count="2344">
    <cellStyle name="          _x000d__x000a_386grabber=VGA.3GR_x000d__x000a_" xfId="68"/>
    <cellStyle name="=C:\WINNT\SYSTEM32\COMMAND.COM" xfId="63"/>
    <cellStyle name="=C:\WINNT\SYSTEM32\COMMAND.COM 2" xfId="64"/>
    <cellStyle name="=C:\WINNT\SYSTEM32\COMMAND.COM 3" xfId="65"/>
    <cellStyle name="=C:\WINNT\SYSTEM32\COMMAND.COM_PEF por ramos y edos 100209b" xfId="69"/>
    <cellStyle name="20% - Accent1 2" xfId="70"/>
    <cellStyle name="20% - Accent2 2" xfId="71"/>
    <cellStyle name="20% - Accent3 2" xfId="72"/>
    <cellStyle name="20% - Accent4 2" xfId="73"/>
    <cellStyle name="20% - Accent5 2" xfId="74"/>
    <cellStyle name="20% - Accent6 2" xfId="75"/>
    <cellStyle name="20% - Énfasis1 2" xfId="76"/>
    <cellStyle name="20% - Énfasis1 2 10" xfId="77"/>
    <cellStyle name="20% - Énfasis1 2 11" xfId="78"/>
    <cellStyle name="20% - Énfasis1 2 12" xfId="79"/>
    <cellStyle name="20% - Énfasis1 2 13" xfId="80"/>
    <cellStyle name="20% - Énfasis1 2 2" xfId="81"/>
    <cellStyle name="20% - Énfasis1 2 2 2" xfId="82"/>
    <cellStyle name="20% - Énfasis1 2 3" xfId="83"/>
    <cellStyle name="20% - Énfasis1 2 4" xfId="84"/>
    <cellStyle name="20% - Énfasis1 2 5" xfId="85"/>
    <cellStyle name="20% - Énfasis1 2 6" xfId="86"/>
    <cellStyle name="20% - Énfasis1 2 7" xfId="87"/>
    <cellStyle name="20% - Énfasis1 2 8" xfId="88"/>
    <cellStyle name="20% - Énfasis1 2 9" xfId="89"/>
    <cellStyle name="20% - Énfasis1 3" xfId="90"/>
    <cellStyle name="20% - Énfasis1 3 10" xfId="91"/>
    <cellStyle name="20% - Énfasis1 3 11" xfId="92"/>
    <cellStyle name="20% - Énfasis1 3 12" xfId="93"/>
    <cellStyle name="20% - Énfasis1 3 13" xfId="94"/>
    <cellStyle name="20% - Énfasis1 3 2" xfId="95"/>
    <cellStyle name="20% - Énfasis1 3 3" xfId="96"/>
    <cellStyle name="20% - Énfasis1 3 4" xfId="97"/>
    <cellStyle name="20% - Énfasis1 3 5" xfId="98"/>
    <cellStyle name="20% - Énfasis1 3 6" xfId="99"/>
    <cellStyle name="20% - Énfasis1 3 7" xfId="100"/>
    <cellStyle name="20% - Énfasis1 3 8" xfId="101"/>
    <cellStyle name="20% - Énfasis1 3 9" xfId="102"/>
    <cellStyle name="20% - Énfasis1 4 10" xfId="103"/>
    <cellStyle name="20% - Énfasis1 4 11" xfId="104"/>
    <cellStyle name="20% - Énfasis1 4 12" xfId="105"/>
    <cellStyle name="20% - Énfasis1 4 13" xfId="106"/>
    <cellStyle name="20% - Énfasis1 4 2" xfId="107"/>
    <cellStyle name="20% - Énfasis1 4 3" xfId="108"/>
    <cellStyle name="20% - Énfasis1 4 4" xfId="109"/>
    <cellStyle name="20% - Énfasis1 4 5" xfId="110"/>
    <cellStyle name="20% - Énfasis1 4 6" xfId="111"/>
    <cellStyle name="20% - Énfasis1 4 7" xfId="112"/>
    <cellStyle name="20% - Énfasis1 4 8" xfId="113"/>
    <cellStyle name="20% - Énfasis1 4 9" xfId="114"/>
    <cellStyle name="20% - Énfasis1 5 10" xfId="115"/>
    <cellStyle name="20% - Énfasis1 5 11" xfId="116"/>
    <cellStyle name="20% - Énfasis1 5 12" xfId="117"/>
    <cellStyle name="20% - Énfasis1 5 2" xfId="118"/>
    <cellStyle name="20% - Énfasis1 5 3" xfId="119"/>
    <cellStyle name="20% - Énfasis1 5 4" xfId="120"/>
    <cellStyle name="20% - Énfasis1 5 5" xfId="121"/>
    <cellStyle name="20% - Énfasis1 5 6" xfId="122"/>
    <cellStyle name="20% - Énfasis1 5 7" xfId="123"/>
    <cellStyle name="20% - Énfasis1 5 8" xfId="124"/>
    <cellStyle name="20% - Énfasis1 5 9" xfId="125"/>
    <cellStyle name="20% - Énfasis2 2" xfId="126"/>
    <cellStyle name="20% - Énfasis2 2 10" xfId="127"/>
    <cellStyle name="20% - Énfasis2 2 11" xfId="128"/>
    <cellStyle name="20% - Énfasis2 2 12" xfId="129"/>
    <cellStyle name="20% - Énfasis2 2 13" xfId="130"/>
    <cellStyle name="20% - Énfasis2 2 2" xfId="131"/>
    <cellStyle name="20% - Énfasis2 2 2 2" xfId="132"/>
    <cellStyle name="20% - Énfasis2 2 3" xfId="133"/>
    <cellStyle name="20% - Énfasis2 2 4" xfId="134"/>
    <cellStyle name="20% - Énfasis2 2 5" xfId="135"/>
    <cellStyle name="20% - Énfasis2 2 6" xfId="136"/>
    <cellStyle name="20% - Énfasis2 2 7" xfId="137"/>
    <cellStyle name="20% - Énfasis2 2 8" xfId="138"/>
    <cellStyle name="20% - Énfasis2 2 9" xfId="139"/>
    <cellStyle name="20% - Énfasis2 3" xfId="140"/>
    <cellStyle name="20% - Énfasis2 3 10" xfId="141"/>
    <cellStyle name="20% - Énfasis2 3 11" xfId="142"/>
    <cellStyle name="20% - Énfasis2 3 12" xfId="143"/>
    <cellStyle name="20% - Énfasis2 3 13" xfId="144"/>
    <cellStyle name="20% - Énfasis2 3 2" xfId="145"/>
    <cellStyle name="20% - Énfasis2 3 3" xfId="146"/>
    <cellStyle name="20% - Énfasis2 3 4" xfId="147"/>
    <cellStyle name="20% - Énfasis2 3 5" xfId="148"/>
    <cellStyle name="20% - Énfasis2 3 6" xfId="149"/>
    <cellStyle name="20% - Énfasis2 3 7" xfId="150"/>
    <cellStyle name="20% - Énfasis2 3 8" xfId="151"/>
    <cellStyle name="20% - Énfasis2 3 9" xfId="152"/>
    <cellStyle name="20% - Énfasis2 4 10" xfId="153"/>
    <cellStyle name="20% - Énfasis2 4 11" xfId="154"/>
    <cellStyle name="20% - Énfasis2 4 12" xfId="155"/>
    <cellStyle name="20% - Énfasis2 4 13" xfId="156"/>
    <cellStyle name="20% - Énfasis2 4 2" xfId="157"/>
    <cellStyle name="20% - Énfasis2 4 3" xfId="158"/>
    <cellStyle name="20% - Énfasis2 4 4" xfId="159"/>
    <cellStyle name="20% - Énfasis2 4 5" xfId="160"/>
    <cellStyle name="20% - Énfasis2 4 6" xfId="161"/>
    <cellStyle name="20% - Énfasis2 4 7" xfId="162"/>
    <cellStyle name="20% - Énfasis2 4 8" xfId="163"/>
    <cellStyle name="20% - Énfasis2 4 9" xfId="164"/>
    <cellStyle name="20% - Énfasis2 5 10" xfId="165"/>
    <cellStyle name="20% - Énfasis2 5 11" xfId="166"/>
    <cellStyle name="20% - Énfasis2 5 12" xfId="167"/>
    <cellStyle name="20% - Énfasis2 5 2" xfId="168"/>
    <cellStyle name="20% - Énfasis2 5 3" xfId="169"/>
    <cellStyle name="20% - Énfasis2 5 4" xfId="170"/>
    <cellStyle name="20% - Énfasis2 5 5" xfId="171"/>
    <cellStyle name="20% - Énfasis2 5 6" xfId="172"/>
    <cellStyle name="20% - Énfasis2 5 7" xfId="173"/>
    <cellStyle name="20% - Énfasis2 5 8" xfId="174"/>
    <cellStyle name="20% - Énfasis2 5 9" xfId="175"/>
    <cellStyle name="20% - Énfasis3 2" xfId="176"/>
    <cellStyle name="20% - Énfasis3 2 10" xfId="177"/>
    <cellStyle name="20% - Énfasis3 2 11" xfId="178"/>
    <cellStyle name="20% - Énfasis3 2 12" xfId="179"/>
    <cellStyle name="20% - Énfasis3 2 13" xfId="180"/>
    <cellStyle name="20% - Énfasis3 2 2" xfId="181"/>
    <cellStyle name="20% - Énfasis3 2 2 2" xfId="182"/>
    <cellStyle name="20% - Énfasis3 2 3" xfId="183"/>
    <cellStyle name="20% - Énfasis3 2 4" xfId="184"/>
    <cellStyle name="20% - Énfasis3 2 5" xfId="185"/>
    <cellStyle name="20% - Énfasis3 2 6" xfId="186"/>
    <cellStyle name="20% - Énfasis3 2 7" xfId="187"/>
    <cellStyle name="20% - Énfasis3 2 8" xfId="188"/>
    <cellStyle name="20% - Énfasis3 2 9" xfId="189"/>
    <cellStyle name="20% - Énfasis3 3" xfId="190"/>
    <cellStyle name="20% - Énfasis3 3 10" xfId="191"/>
    <cellStyle name="20% - Énfasis3 3 11" xfId="192"/>
    <cellStyle name="20% - Énfasis3 3 12" xfId="193"/>
    <cellStyle name="20% - Énfasis3 3 13" xfId="194"/>
    <cellStyle name="20% - Énfasis3 3 2" xfId="195"/>
    <cellStyle name="20% - Énfasis3 3 3" xfId="196"/>
    <cellStyle name="20% - Énfasis3 3 4" xfId="197"/>
    <cellStyle name="20% - Énfasis3 3 5" xfId="198"/>
    <cellStyle name="20% - Énfasis3 3 6" xfId="199"/>
    <cellStyle name="20% - Énfasis3 3 7" xfId="200"/>
    <cellStyle name="20% - Énfasis3 3 8" xfId="201"/>
    <cellStyle name="20% - Énfasis3 3 9" xfId="202"/>
    <cellStyle name="20% - Énfasis3 4 10" xfId="203"/>
    <cellStyle name="20% - Énfasis3 4 11" xfId="204"/>
    <cellStyle name="20% - Énfasis3 4 12" xfId="205"/>
    <cellStyle name="20% - Énfasis3 4 13" xfId="206"/>
    <cellStyle name="20% - Énfasis3 4 2" xfId="207"/>
    <cellStyle name="20% - Énfasis3 4 3" xfId="208"/>
    <cellStyle name="20% - Énfasis3 4 4" xfId="209"/>
    <cellStyle name="20% - Énfasis3 4 5" xfId="210"/>
    <cellStyle name="20% - Énfasis3 4 6" xfId="211"/>
    <cellStyle name="20% - Énfasis3 4 7" xfId="212"/>
    <cellStyle name="20% - Énfasis3 4 8" xfId="213"/>
    <cellStyle name="20% - Énfasis3 4 9" xfId="214"/>
    <cellStyle name="20% - Énfasis3 5 10" xfId="215"/>
    <cellStyle name="20% - Énfasis3 5 11" xfId="216"/>
    <cellStyle name="20% - Énfasis3 5 12" xfId="217"/>
    <cellStyle name="20% - Énfasis3 5 2" xfId="218"/>
    <cellStyle name="20% - Énfasis3 5 3" xfId="219"/>
    <cellStyle name="20% - Énfasis3 5 4" xfId="220"/>
    <cellStyle name="20% - Énfasis3 5 5" xfId="221"/>
    <cellStyle name="20% - Énfasis3 5 6" xfId="222"/>
    <cellStyle name="20% - Énfasis3 5 7" xfId="223"/>
    <cellStyle name="20% - Énfasis3 5 8" xfId="224"/>
    <cellStyle name="20% - Énfasis3 5 9" xfId="225"/>
    <cellStyle name="20% - Énfasis4 2" xfId="226"/>
    <cellStyle name="20% - Énfasis4 2 10" xfId="227"/>
    <cellStyle name="20% - Énfasis4 2 11" xfId="228"/>
    <cellStyle name="20% - Énfasis4 2 12" xfId="229"/>
    <cellStyle name="20% - Énfasis4 2 13" xfId="230"/>
    <cellStyle name="20% - Énfasis4 2 2" xfId="231"/>
    <cellStyle name="20% - Énfasis4 2 2 2" xfId="232"/>
    <cellStyle name="20% - Énfasis4 2 3" xfId="233"/>
    <cellStyle name="20% - Énfasis4 2 4" xfId="234"/>
    <cellStyle name="20% - Énfasis4 2 5" xfId="235"/>
    <cellStyle name="20% - Énfasis4 2 6" xfId="236"/>
    <cellStyle name="20% - Énfasis4 2 7" xfId="237"/>
    <cellStyle name="20% - Énfasis4 2 8" xfId="238"/>
    <cellStyle name="20% - Énfasis4 2 9" xfId="239"/>
    <cellStyle name="20% - Énfasis4 3" xfId="240"/>
    <cellStyle name="20% - Énfasis4 3 10" xfId="241"/>
    <cellStyle name="20% - Énfasis4 3 11" xfId="242"/>
    <cellStyle name="20% - Énfasis4 3 12" xfId="243"/>
    <cellStyle name="20% - Énfasis4 3 13" xfId="244"/>
    <cellStyle name="20% - Énfasis4 3 2" xfId="245"/>
    <cellStyle name="20% - Énfasis4 3 3" xfId="246"/>
    <cellStyle name="20% - Énfasis4 3 4" xfId="247"/>
    <cellStyle name="20% - Énfasis4 3 5" xfId="248"/>
    <cellStyle name="20% - Énfasis4 3 6" xfId="249"/>
    <cellStyle name="20% - Énfasis4 3 7" xfId="250"/>
    <cellStyle name="20% - Énfasis4 3 8" xfId="251"/>
    <cellStyle name="20% - Énfasis4 3 9" xfId="252"/>
    <cellStyle name="20% - Énfasis4 4 10" xfId="253"/>
    <cellStyle name="20% - Énfasis4 4 11" xfId="254"/>
    <cellStyle name="20% - Énfasis4 4 12" xfId="255"/>
    <cellStyle name="20% - Énfasis4 4 13" xfId="256"/>
    <cellStyle name="20% - Énfasis4 4 2" xfId="257"/>
    <cellStyle name="20% - Énfasis4 4 3" xfId="258"/>
    <cellStyle name="20% - Énfasis4 4 4" xfId="259"/>
    <cellStyle name="20% - Énfasis4 4 5" xfId="260"/>
    <cellStyle name="20% - Énfasis4 4 6" xfId="261"/>
    <cellStyle name="20% - Énfasis4 4 7" xfId="262"/>
    <cellStyle name="20% - Énfasis4 4 8" xfId="263"/>
    <cellStyle name="20% - Énfasis4 4 9" xfId="264"/>
    <cellStyle name="20% - Énfasis4 5 10" xfId="265"/>
    <cellStyle name="20% - Énfasis4 5 11" xfId="266"/>
    <cellStyle name="20% - Énfasis4 5 12" xfId="267"/>
    <cellStyle name="20% - Énfasis4 5 2" xfId="268"/>
    <cellStyle name="20% - Énfasis4 5 3" xfId="269"/>
    <cellStyle name="20% - Énfasis4 5 4" xfId="270"/>
    <cellStyle name="20% - Énfasis4 5 5" xfId="271"/>
    <cellStyle name="20% - Énfasis4 5 6" xfId="272"/>
    <cellStyle name="20% - Énfasis4 5 7" xfId="273"/>
    <cellStyle name="20% - Énfasis4 5 8" xfId="274"/>
    <cellStyle name="20% - Énfasis4 5 9" xfId="275"/>
    <cellStyle name="20% - Énfasis5 2" xfId="276"/>
    <cellStyle name="20% - Énfasis5 2 10" xfId="277"/>
    <cellStyle name="20% - Énfasis5 2 11" xfId="278"/>
    <cellStyle name="20% - Énfasis5 2 12" xfId="279"/>
    <cellStyle name="20% - Énfasis5 2 13" xfId="280"/>
    <cellStyle name="20% - Énfasis5 2 2" xfId="281"/>
    <cellStyle name="20% - Énfasis5 2 2 2" xfId="282"/>
    <cellStyle name="20% - Énfasis5 2 3" xfId="283"/>
    <cellStyle name="20% - Énfasis5 2 4" xfId="284"/>
    <cellStyle name="20% - Énfasis5 2 5" xfId="285"/>
    <cellStyle name="20% - Énfasis5 2 6" xfId="286"/>
    <cellStyle name="20% - Énfasis5 2 7" xfId="287"/>
    <cellStyle name="20% - Énfasis5 2 8" xfId="288"/>
    <cellStyle name="20% - Énfasis5 2 9" xfId="289"/>
    <cellStyle name="20% - Énfasis5 3" xfId="290"/>
    <cellStyle name="20% - Énfasis5 3 10" xfId="291"/>
    <cellStyle name="20% - Énfasis5 3 11" xfId="292"/>
    <cellStyle name="20% - Énfasis5 3 12" xfId="293"/>
    <cellStyle name="20% - Énfasis5 3 13" xfId="294"/>
    <cellStyle name="20% - Énfasis5 3 2" xfId="295"/>
    <cellStyle name="20% - Énfasis5 3 3" xfId="296"/>
    <cellStyle name="20% - Énfasis5 3 4" xfId="297"/>
    <cellStyle name="20% - Énfasis5 3 5" xfId="298"/>
    <cellStyle name="20% - Énfasis5 3 6" xfId="299"/>
    <cellStyle name="20% - Énfasis5 3 7" xfId="300"/>
    <cellStyle name="20% - Énfasis5 3 8" xfId="301"/>
    <cellStyle name="20% - Énfasis5 3 9" xfId="302"/>
    <cellStyle name="20% - Énfasis5 4 10" xfId="303"/>
    <cellStyle name="20% - Énfasis5 4 11" xfId="304"/>
    <cellStyle name="20% - Énfasis5 4 12" xfId="305"/>
    <cellStyle name="20% - Énfasis5 4 13" xfId="306"/>
    <cellStyle name="20% - Énfasis5 4 2" xfId="307"/>
    <cellStyle name="20% - Énfasis5 4 3" xfId="308"/>
    <cellStyle name="20% - Énfasis5 4 4" xfId="309"/>
    <cellStyle name="20% - Énfasis5 4 5" xfId="310"/>
    <cellStyle name="20% - Énfasis5 4 6" xfId="311"/>
    <cellStyle name="20% - Énfasis5 4 7" xfId="312"/>
    <cellStyle name="20% - Énfasis5 4 8" xfId="313"/>
    <cellStyle name="20% - Énfasis5 4 9" xfId="314"/>
    <cellStyle name="20% - Énfasis5 5 10" xfId="315"/>
    <cellStyle name="20% - Énfasis5 5 11" xfId="316"/>
    <cellStyle name="20% - Énfasis5 5 12" xfId="317"/>
    <cellStyle name="20% - Énfasis5 5 2" xfId="318"/>
    <cellStyle name="20% - Énfasis5 5 3" xfId="319"/>
    <cellStyle name="20% - Énfasis5 5 4" xfId="320"/>
    <cellStyle name="20% - Énfasis5 5 5" xfId="321"/>
    <cellStyle name="20% - Énfasis5 5 6" xfId="322"/>
    <cellStyle name="20% - Énfasis5 5 7" xfId="323"/>
    <cellStyle name="20% - Énfasis5 5 8" xfId="324"/>
    <cellStyle name="20% - Énfasis5 5 9" xfId="325"/>
    <cellStyle name="20% - Énfasis6 2" xfId="326"/>
    <cellStyle name="20% - Énfasis6 2 10" xfId="327"/>
    <cellStyle name="20% - Énfasis6 2 11" xfId="328"/>
    <cellStyle name="20% - Énfasis6 2 12" xfId="329"/>
    <cellStyle name="20% - Énfasis6 2 13" xfId="330"/>
    <cellStyle name="20% - Énfasis6 2 2" xfId="331"/>
    <cellStyle name="20% - Énfasis6 2 2 2" xfId="332"/>
    <cellStyle name="20% - Énfasis6 2 3" xfId="333"/>
    <cellStyle name="20% - Énfasis6 2 4" xfId="334"/>
    <cellStyle name="20% - Énfasis6 2 5" xfId="335"/>
    <cellStyle name="20% - Énfasis6 2 6" xfId="336"/>
    <cellStyle name="20% - Énfasis6 2 7" xfId="337"/>
    <cellStyle name="20% - Énfasis6 2 8" xfId="338"/>
    <cellStyle name="20% - Énfasis6 2 9" xfId="339"/>
    <cellStyle name="20% - Énfasis6 3" xfId="340"/>
    <cellStyle name="20% - Énfasis6 3 10" xfId="341"/>
    <cellStyle name="20% - Énfasis6 3 11" xfId="342"/>
    <cellStyle name="20% - Énfasis6 3 12" xfId="343"/>
    <cellStyle name="20% - Énfasis6 3 13" xfId="344"/>
    <cellStyle name="20% - Énfasis6 3 2" xfId="345"/>
    <cellStyle name="20% - Énfasis6 3 3" xfId="346"/>
    <cellStyle name="20% - Énfasis6 3 4" xfId="347"/>
    <cellStyle name="20% - Énfasis6 3 5" xfId="348"/>
    <cellStyle name="20% - Énfasis6 3 6" xfId="349"/>
    <cellStyle name="20% - Énfasis6 3 7" xfId="350"/>
    <cellStyle name="20% - Énfasis6 3 8" xfId="351"/>
    <cellStyle name="20% - Énfasis6 3 9" xfId="352"/>
    <cellStyle name="20% - Énfasis6 4 10" xfId="353"/>
    <cellStyle name="20% - Énfasis6 4 11" xfId="354"/>
    <cellStyle name="20% - Énfasis6 4 12" xfId="355"/>
    <cellStyle name="20% - Énfasis6 4 13" xfId="356"/>
    <cellStyle name="20% - Énfasis6 4 2" xfId="357"/>
    <cellStyle name="20% - Énfasis6 4 3" xfId="358"/>
    <cellStyle name="20% - Énfasis6 4 4" xfId="359"/>
    <cellStyle name="20% - Énfasis6 4 5" xfId="360"/>
    <cellStyle name="20% - Énfasis6 4 6" xfId="361"/>
    <cellStyle name="20% - Énfasis6 4 7" xfId="362"/>
    <cellStyle name="20% - Énfasis6 4 8" xfId="363"/>
    <cellStyle name="20% - Énfasis6 4 9" xfId="364"/>
    <cellStyle name="20% - Énfasis6 5 10" xfId="365"/>
    <cellStyle name="20% - Énfasis6 5 11" xfId="366"/>
    <cellStyle name="20% - Énfasis6 5 12" xfId="367"/>
    <cellStyle name="20% - Énfasis6 5 2" xfId="368"/>
    <cellStyle name="20% - Énfasis6 5 3" xfId="369"/>
    <cellStyle name="20% - Énfasis6 5 4" xfId="370"/>
    <cellStyle name="20% - Énfasis6 5 5" xfId="371"/>
    <cellStyle name="20% - Énfasis6 5 6" xfId="372"/>
    <cellStyle name="20% - Énfasis6 5 7" xfId="373"/>
    <cellStyle name="20% - Énfasis6 5 8" xfId="374"/>
    <cellStyle name="20% - Énfasis6 5 9" xfId="375"/>
    <cellStyle name="40% - Accent1 2" xfId="376"/>
    <cellStyle name="40% - Accent2 2" xfId="377"/>
    <cellStyle name="40% - Accent3 2" xfId="378"/>
    <cellStyle name="40% - Accent4 2" xfId="379"/>
    <cellStyle name="40% - Accent5 2" xfId="380"/>
    <cellStyle name="40% - Accent6 2" xfId="381"/>
    <cellStyle name="40% - Énfasis1 2" xfId="382"/>
    <cellStyle name="40% - Énfasis1 2 10" xfId="383"/>
    <cellStyle name="40% - Énfasis1 2 11" xfId="384"/>
    <cellStyle name="40% - Énfasis1 2 12" xfId="385"/>
    <cellStyle name="40% - Énfasis1 2 13" xfId="386"/>
    <cellStyle name="40% - Énfasis1 2 2" xfId="387"/>
    <cellStyle name="40% - Énfasis1 2 2 2" xfId="388"/>
    <cellStyle name="40% - Énfasis1 2 3" xfId="389"/>
    <cellStyle name="40% - Énfasis1 2 4" xfId="390"/>
    <cellStyle name="40% - Énfasis1 2 5" xfId="391"/>
    <cellStyle name="40% - Énfasis1 2 6" xfId="392"/>
    <cellStyle name="40% - Énfasis1 2 7" xfId="393"/>
    <cellStyle name="40% - Énfasis1 2 8" xfId="394"/>
    <cellStyle name="40% - Énfasis1 2 9" xfId="395"/>
    <cellStyle name="40% - Énfasis1 3" xfId="396"/>
    <cellStyle name="40% - Énfasis1 3 10" xfId="397"/>
    <cellStyle name="40% - Énfasis1 3 11" xfId="398"/>
    <cellStyle name="40% - Énfasis1 3 12" xfId="399"/>
    <cellStyle name="40% - Énfasis1 3 13" xfId="400"/>
    <cellStyle name="40% - Énfasis1 3 2" xfId="401"/>
    <cellStyle name="40% - Énfasis1 3 3" xfId="402"/>
    <cellStyle name="40% - Énfasis1 3 4" xfId="403"/>
    <cellStyle name="40% - Énfasis1 3 5" xfId="404"/>
    <cellStyle name="40% - Énfasis1 3 6" xfId="405"/>
    <cellStyle name="40% - Énfasis1 3 7" xfId="406"/>
    <cellStyle name="40% - Énfasis1 3 8" xfId="407"/>
    <cellStyle name="40% - Énfasis1 3 9" xfId="408"/>
    <cellStyle name="40% - Énfasis1 4 10" xfId="409"/>
    <cellStyle name="40% - Énfasis1 4 11" xfId="410"/>
    <cellStyle name="40% - Énfasis1 4 12" xfId="411"/>
    <cellStyle name="40% - Énfasis1 4 13" xfId="412"/>
    <cellStyle name="40% - Énfasis1 4 2" xfId="413"/>
    <cellStyle name="40% - Énfasis1 4 3" xfId="414"/>
    <cellStyle name="40% - Énfasis1 4 4" xfId="415"/>
    <cellStyle name="40% - Énfasis1 4 5" xfId="416"/>
    <cellStyle name="40% - Énfasis1 4 6" xfId="417"/>
    <cellStyle name="40% - Énfasis1 4 7" xfId="418"/>
    <cellStyle name="40% - Énfasis1 4 8" xfId="419"/>
    <cellStyle name="40% - Énfasis1 4 9" xfId="420"/>
    <cellStyle name="40% - Énfasis1 5 10" xfId="421"/>
    <cellStyle name="40% - Énfasis1 5 11" xfId="422"/>
    <cellStyle name="40% - Énfasis1 5 12" xfId="423"/>
    <cellStyle name="40% - Énfasis1 5 2" xfId="424"/>
    <cellStyle name="40% - Énfasis1 5 3" xfId="425"/>
    <cellStyle name="40% - Énfasis1 5 4" xfId="426"/>
    <cellStyle name="40% - Énfasis1 5 5" xfId="427"/>
    <cellStyle name="40% - Énfasis1 5 6" xfId="428"/>
    <cellStyle name="40% - Énfasis1 5 7" xfId="429"/>
    <cellStyle name="40% - Énfasis1 5 8" xfId="430"/>
    <cellStyle name="40% - Énfasis1 5 9" xfId="431"/>
    <cellStyle name="40% - Énfasis2 2" xfId="432"/>
    <cellStyle name="40% - Énfasis2 2 10" xfId="433"/>
    <cellStyle name="40% - Énfasis2 2 11" xfId="434"/>
    <cellStyle name="40% - Énfasis2 2 12" xfId="435"/>
    <cellStyle name="40% - Énfasis2 2 13" xfId="436"/>
    <cellStyle name="40% - Énfasis2 2 2" xfId="437"/>
    <cellStyle name="40% - Énfasis2 2 2 2" xfId="438"/>
    <cellStyle name="40% - Énfasis2 2 3" xfId="439"/>
    <cellStyle name="40% - Énfasis2 2 4" xfId="440"/>
    <cellStyle name="40% - Énfasis2 2 5" xfId="441"/>
    <cellStyle name="40% - Énfasis2 2 6" xfId="442"/>
    <cellStyle name="40% - Énfasis2 2 7" xfId="443"/>
    <cellStyle name="40% - Énfasis2 2 8" xfId="444"/>
    <cellStyle name="40% - Énfasis2 2 9" xfId="445"/>
    <cellStyle name="40% - Énfasis2 3" xfId="446"/>
    <cellStyle name="40% - Énfasis2 3 10" xfId="447"/>
    <cellStyle name="40% - Énfasis2 3 11" xfId="448"/>
    <cellStyle name="40% - Énfasis2 3 12" xfId="449"/>
    <cellStyle name="40% - Énfasis2 3 13" xfId="450"/>
    <cellStyle name="40% - Énfasis2 3 2" xfId="451"/>
    <cellStyle name="40% - Énfasis2 3 3" xfId="452"/>
    <cellStyle name="40% - Énfasis2 3 4" xfId="453"/>
    <cellStyle name="40% - Énfasis2 3 5" xfId="454"/>
    <cellStyle name="40% - Énfasis2 3 6" xfId="455"/>
    <cellStyle name="40% - Énfasis2 3 7" xfId="456"/>
    <cellStyle name="40% - Énfasis2 3 8" xfId="457"/>
    <cellStyle name="40% - Énfasis2 3 9" xfId="458"/>
    <cellStyle name="40% - Énfasis2 4 10" xfId="459"/>
    <cellStyle name="40% - Énfasis2 4 11" xfId="460"/>
    <cellStyle name="40% - Énfasis2 4 12" xfId="461"/>
    <cellStyle name="40% - Énfasis2 4 13" xfId="462"/>
    <cellStyle name="40% - Énfasis2 4 2" xfId="463"/>
    <cellStyle name="40% - Énfasis2 4 3" xfId="464"/>
    <cellStyle name="40% - Énfasis2 4 4" xfId="465"/>
    <cellStyle name="40% - Énfasis2 4 5" xfId="466"/>
    <cellStyle name="40% - Énfasis2 4 6" xfId="467"/>
    <cellStyle name="40% - Énfasis2 4 7" xfId="468"/>
    <cellStyle name="40% - Énfasis2 4 8" xfId="469"/>
    <cellStyle name="40% - Énfasis2 4 9" xfId="470"/>
    <cellStyle name="40% - Énfasis2 5 10" xfId="471"/>
    <cellStyle name="40% - Énfasis2 5 11" xfId="472"/>
    <cellStyle name="40% - Énfasis2 5 12" xfId="473"/>
    <cellStyle name="40% - Énfasis2 5 2" xfId="474"/>
    <cellStyle name="40% - Énfasis2 5 3" xfId="475"/>
    <cellStyle name="40% - Énfasis2 5 4" xfId="476"/>
    <cellStyle name="40% - Énfasis2 5 5" xfId="477"/>
    <cellStyle name="40% - Énfasis2 5 6" xfId="478"/>
    <cellStyle name="40% - Énfasis2 5 7" xfId="479"/>
    <cellStyle name="40% - Énfasis2 5 8" xfId="480"/>
    <cellStyle name="40% - Énfasis2 5 9" xfId="481"/>
    <cellStyle name="40% - Énfasis3 2" xfId="482"/>
    <cellStyle name="40% - Énfasis3 2 10" xfId="483"/>
    <cellStyle name="40% - Énfasis3 2 11" xfId="484"/>
    <cellStyle name="40% - Énfasis3 2 12" xfId="485"/>
    <cellStyle name="40% - Énfasis3 2 13" xfId="486"/>
    <cellStyle name="40% - Énfasis3 2 2" xfId="487"/>
    <cellStyle name="40% - Énfasis3 2 2 2" xfId="488"/>
    <cellStyle name="40% - Énfasis3 2 3" xfId="489"/>
    <cellStyle name="40% - Énfasis3 2 4" xfId="490"/>
    <cellStyle name="40% - Énfasis3 2 5" xfId="491"/>
    <cellStyle name="40% - Énfasis3 2 6" xfId="492"/>
    <cellStyle name="40% - Énfasis3 2 7" xfId="493"/>
    <cellStyle name="40% - Énfasis3 2 8" xfId="494"/>
    <cellStyle name="40% - Énfasis3 2 9" xfId="495"/>
    <cellStyle name="40% - Énfasis3 3" xfId="496"/>
    <cellStyle name="40% - Énfasis3 3 10" xfId="497"/>
    <cellStyle name="40% - Énfasis3 3 11" xfId="498"/>
    <cellStyle name="40% - Énfasis3 3 12" xfId="499"/>
    <cellStyle name="40% - Énfasis3 3 13" xfId="500"/>
    <cellStyle name="40% - Énfasis3 3 2" xfId="501"/>
    <cellStyle name="40% - Énfasis3 3 3" xfId="502"/>
    <cellStyle name="40% - Énfasis3 3 4" xfId="503"/>
    <cellStyle name="40% - Énfasis3 3 5" xfId="504"/>
    <cellStyle name="40% - Énfasis3 3 6" xfId="505"/>
    <cellStyle name="40% - Énfasis3 3 7" xfId="506"/>
    <cellStyle name="40% - Énfasis3 3 8" xfId="507"/>
    <cellStyle name="40% - Énfasis3 3 9" xfId="508"/>
    <cellStyle name="40% - Énfasis3 4 10" xfId="509"/>
    <cellStyle name="40% - Énfasis3 4 11" xfId="510"/>
    <cellStyle name="40% - Énfasis3 4 12" xfId="511"/>
    <cellStyle name="40% - Énfasis3 4 13" xfId="512"/>
    <cellStyle name="40% - Énfasis3 4 2" xfId="513"/>
    <cellStyle name="40% - Énfasis3 4 3" xfId="514"/>
    <cellStyle name="40% - Énfasis3 4 4" xfId="515"/>
    <cellStyle name="40% - Énfasis3 4 5" xfId="516"/>
    <cellStyle name="40% - Énfasis3 4 6" xfId="517"/>
    <cellStyle name="40% - Énfasis3 4 7" xfId="518"/>
    <cellStyle name="40% - Énfasis3 4 8" xfId="519"/>
    <cellStyle name="40% - Énfasis3 4 9" xfId="520"/>
    <cellStyle name="40% - Énfasis3 5 10" xfId="521"/>
    <cellStyle name="40% - Énfasis3 5 11" xfId="522"/>
    <cellStyle name="40% - Énfasis3 5 12" xfId="523"/>
    <cellStyle name="40% - Énfasis3 5 2" xfId="524"/>
    <cellStyle name="40% - Énfasis3 5 3" xfId="525"/>
    <cellStyle name="40% - Énfasis3 5 4" xfId="526"/>
    <cellStyle name="40% - Énfasis3 5 5" xfId="527"/>
    <cellStyle name="40% - Énfasis3 5 6" xfId="528"/>
    <cellStyle name="40% - Énfasis3 5 7" xfId="529"/>
    <cellStyle name="40% - Énfasis3 5 8" xfId="530"/>
    <cellStyle name="40% - Énfasis3 5 9" xfId="531"/>
    <cellStyle name="40% - Énfasis4 2" xfId="532"/>
    <cellStyle name="40% - Énfasis4 2 10" xfId="533"/>
    <cellStyle name="40% - Énfasis4 2 11" xfId="534"/>
    <cellStyle name="40% - Énfasis4 2 12" xfId="535"/>
    <cellStyle name="40% - Énfasis4 2 13" xfId="536"/>
    <cellStyle name="40% - Énfasis4 2 2" xfId="537"/>
    <cellStyle name="40% - Énfasis4 2 2 2" xfId="538"/>
    <cellStyle name="40% - Énfasis4 2 3" xfId="539"/>
    <cellStyle name="40% - Énfasis4 2 4" xfId="540"/>
    <cellStyle name="40% - Énfasis4 2 5" xfId="541"/>
    <cellStyle name="40% - Énfasis4 2 6" xfId="542"/>
    <cellStyle name="40% - Énfasis4 2 7" xfId="543"/>
    <cellStyle name="40% - Énfasis4 2 8" xfId="544"/>
    <cellStyle name="40% - Énfasis4 2 9" xfId="545"/>
    <cellStyle name="40% - Énfasis4 3" xfId="546"/>
    <cellStyle name="40% - Énfasis4 3 10" xfId="547"/>
    <cellStyle name="40% - Énfasis4 3 11" xfId="548"/>
    <cellStyle name="40% - Énfasis4 3 12" xfId="549"/>
    <cellStyle name="40% - Énfasis4 3 13" xfId="550"/>
    <cellStyle name="40% - Énfasis4 3 2" xfId="551"/>
    <cellStyle name="40% - Énfasis4 3 3" xfId="552"/>
    <cellStyle name="40% - Énfasis4 3 4" xfId="553"/>
    <cellStyle name="40% - Énfasis4 3 5" xfId="554"/>
    <cellStyle name="40% - Énfasis4 3 6" xfId="555"/>
    <cellStyle name="40% - Énfasis4 3 7" xfId="556"/>
    <cellStyle name="40% - Énfasis4 3 8" xfId="557"/>
    <cellStyle name="40% - Énfasis4 3 9" xfId="558"/>
    <cellStyle name="40% - Énfasis4 4 10" xfId="559"/>
    <cellStyle name="40% - Énfasis4 4 11" xfId="560"/>
    <cellStyle name="40% - Énfasis4 4 12" xfId="561"/>
    <cellStyle name="40% - Énfasis4 4 13" xfId="562"/>
    <cellStyle name="40% - Énfasis4 4 2" xfId="563"/>
    <cellStyle name="40% - Énfasis4 4 3" xfId="564"/>
    <cellStyle name="40% - Énfasis4 4 4" xfId="565"/>
    <cellStyle name="40% - Énfasis4 4 5" xfId="566"/>
    <cellStyle name="40% - Énfasis4 4 6" xfId="567"/>
    <cellStyle name="40% - Énfasis4 4 7" xfId="568"/>
    <cellStyle name="40% - Énfasis4 4 8" xfId="569"/>
    <cellStyle name="40% - Énfasis4 4 9" xfId="570"/>
    <cellStyle name="40% - Énfasis4 5 10" xfId="571"/>
    <cellStyle name="40% - Énfasis4 5 11" xfId="572"/>
    <cellStyle name="40% - Énfasis4 5 12" xfId="573"/>
    <cellStyle name="40% - Énfasis4 5 2" xfId="574"/>
    <cellStyle name="40% - Énfasis4 5 3" xfId="575"/>
    <cellStyle name="40% - Énfasis4 5 4" xfId="576"/>
    <cellStyle name="40% - Énfasis4 5 5" xfId="577"/>
    <cellStyle name="40% - Énfasis4 5 6" xfId="578"/>
    <cellStyle name="40% - Énfasis4 5 7" xfId="579"/>
    <cellStyle name="40% - Énfasis4 5 8" xfId="580"/>
    <cellStyle name="40% - Énfasis4 5 9" xfId="581"/>
    <cellStyle name="40% - Énfasis5 2" xfId="582"/>
    <cellStyle name="40% - Énfasis5 2 10" xfId="583"/>
    <cellStyle name="40% - Énfasis5 2 11" xfId="584"/>
    <cellStyle name="40% - Énfasis5 2 12" xfId="585"/>
    <cellStyle name="40% - Énfasis5 2 13" xfId="586"/>
    <cellStyle name="40% - Énfasis5 2 2" xfId="587"/>
    <cellStyle name="40% - Énfasis5 2 2 2" xfId="588"/>
    <cellStyle name="40% - Énfasis5 2 3" xfId="589"/>
    <cellStyle name="40% - Énfasis5 2 4" xfId="590"/>
    <cellStyle name="40% - Énfasis5 2 5" xfId="591"/>
    <cellStyle name="40% - Énfasis5 2 6" xfId="592"/>
    <cellStyle name="40% - Énfasis5 2 7" xfId="593"/>
    <cellStyle name="40% - Énfasis5 2 8" xfId="594"/>
    <cellStyle name="40% - Énfasis5 2 9" xfId="595"/>
    <cellStyle name="40% - Énfasis5 3" xfId="596"/>
    <cellStyle name="40% - Énfasis5 3 10" xfId="597"/>
    <cellStyle name="40% - Énfasis5 3 11" xfId="598"/>
    <cellStyle name="40% - Énfasis5 3 12" xfId="599"/>
    <cellStyle name="40% - Énfasis5 3 13" xfId="600"/>
    <cellStyle name="40% - Énfasis5 3 2" xfId="601"/>
    <cellStyle name="40% - Énfasis5 3 3" xfId="602"/>
    <cellStyle name="40% - Énfasis5 3 4" xfId="603"/>
    <cellStyle name="40% - Énfasis5 3 5" xfId="604"/>
    <cellStyle name="40% - Énfasis5 3 6" xfId="605"/>
    <cellStyle name="40% - Énfasis5 3 7" xfId="606"/>
    <cellStyle name="40% - Énfasis5 3 8" xfId="607"/>
    <cellStyle name="40% - Énfasis5 3 9" xfId="608"/>
    <cellStyle name="40% - Énfasis5 4 10" xfId="609"/>
    <cellStyle name="40% - Énfasis5 4 11" xfId="610"/>
    <cellStyle name="40% - Énfasis5 4 12" xfId="611"/>
    <cellStyle name="40% - Énfasis5 4 13" xfId="612"/>
    <cellStyle name="40% - Énfasis5 4 2" xfId="613"/>
    <cellStyle name="40% - Énfasis5 4 3" xfId="614"/>
    <cellStyle name="40% - Énfasis5 4 4" xfId="615"/>
    <cellStyle name="40% - Énfasis5 4 5" xfId="616"/>
    <cellStyle name="40% - Énfasis5 4 6" xfId="617"/>
    <cellStyle name="40% - Énfasis5 4 7" xfId="618"/>
    <cellStyle name="40% - Énfasis5 4 8" xfId="619"/>
    <cellStyle name="40% - Énfasis5 4 9" xfId="620"/>
    <cellStyle name="40% - Énfasis5 5 10" xfId="621"/>
    <cellStyle name="40% - Énfasis5 5 11" xfId="622"/>
    <cellStyle name="40% - Énfasis5 5 12" xfId="623"/>
    <cellStyle name="40% - Énfasis5 5 2" xfId="624"/>
    <cellStyle name="40% - Énfasis5 5 3" xfId="625"/>
    <cellStyle name="40% - Énfasis5 5 4" xfId="626"/>
    <cellStyle name="40% - Énfasis5 5 5" xfId="627"/>
    <cellStyle name="40% - Énfasis5 5 6" xfId="628"/>
    <cellStyle name="40% - Énfasis5 5 7" xfId="629"/>
    <cellStyle name="40% - Énfasis5 5 8" xfId="630"/>
    <cellStyle name="40% - Énfasis5 5 9" xfId="631"/>
    <cellStyle name="40% - Énfasis6 2" xfId="632"/>
    <cellStyle name="40% - Énfasis6 2 10" xfId="633"/>
    <cellStyle name="40% - Énfasis6 2 11" xfId="634"/>
    <cellStyle name="40% - Énfasis6 2 12" xfId="635"/>
    <cellStyle name="40% - Énfasis6 2 13" xfId="636"/>
    <cellStyle name="40% - Énfasis6 2 2" xfId="637"/>
    <cellStyle name="40% - Énfasis6 2 2 2" xfId="638"/>
    <cellStyle name="40% - Énfasis6 2 2 2 2" xfId="639"/>
    <cellStyle name="40% - Énfasis6 2 3" xfId="640"/>
    <cellStyle name="40% - Énfasis6 2 4" xfId="641"/>
    <cellStyle name="40% - Énfasis6 2 5" xfId="642"/>
    <cellStyle name="40% - Énfasis6 2 6" xfId="643"/>
    <cellStyle name="40% - Énfasis6 2 7" xfId="644"/>
    <cellStyle name="40% - Énfasis6 2 8" xfId="645"/>
    <cellStyle name="40% - Énfasis6 2 9" xfId="646"/>
    <cellStyle name="40% - Énfasis6 3" xfId="647"/>
    <cellStyle name="40% - Énfasis6 3 10" xfId="648"/>
    <cellStyle name="40% - Énfasis6 3 11" xfId="649"/>
    <cellStyle name="40% - Énfasis6 3 12" xfId="650"/>
    <cellStyle name="40% - Énfasis6 3 13" xfId="651"/>
    <cellStyle name="40% - Énfasis6 3 2" xfId="652"/>
    <cellStyle name="40% - Énfasis6 3 3" xfId="653"/>
    <cellStyle name="40% - Énfasis6 3 4" xfId="654"/>
    <cellStyle name="40% - Énfasis6 3 5" xfId="655"/>
    <cellStyle name="40% - Énfasis6 3 6" xfId="656"/>
    <cellStyle name="40% - Énfasis6 3 7" xfId="657"/>
    <cellStyle name="40% - Énfasis6 3 8" xfId="658"/>
    <cellStyle name="40% - Énfasis6 3 9" xfId="659"/>
    <cellStyle name="40% - Énfasis6 4 10" xfId="660"/>
    <cellStyle name="40% - Énfasis6 4 11" xfId="661"/>
    <cellStyle name="40% - Énfasis6 4 12" xfId="662"/>
    <cellStyle name="40% - Énfasis6 4 13" xfId="663"/>
    <cellStyle name="40% - Énfasis6 4 2" xfId="664"/>
    <cellStyle name="40% - Énfasis6 4 3" xfId="665"/>
    <cellStyle name="40% - Énfasis6 4 4" xfId="666"/>
    <cellStyle name="40% - Énfasis6 4 5" xfId="667"/>
    <cellStyle name="40% - Énfasis6 4 6" xfId="668"/>
    <cellStyle name="40% - Énfasis6 4 7" xfId="669"/>
    <cellStyle name="40% - Énfasis6 4 8" xfId="670"/>
    <cellStyle name="40% - Énfasis6 4 9" xfId="671"/>
    <cellStyle name="40% - Énfasis6 5 10" xfId="672"/>
    <cellStyle name="40% - Énfasis6 5 11" xfId="673"/>
    <cellStyle name="40% - Énfasis6 5 12" xfId="674"/>
    <cellStyle name="40% - Énfasis6 5 2" xfId="675"/>
    <cellStyle name="40% - Énfasis6 5 3" xfId="676"/>
    <cellStyle name="40% - Énfasis6 5 4" xfId="677"/>
    <cellStyle name="40% - Énfasis6 5 5" xfId="678"/>
    <cellStyle name="40% - Énfasis6 5 6" xfId="679"/>
    <cellStyle name="40% - Énfasis6 5 7" xfId="680"/>
    <cellStyle name="40% - Énfasis6 5 8" xfId="681"/>
    <cellStyle name="40% - Énfasis6 5 9" xfId="682"/>
    <cellStyle name="60% - Accent1 2" xfId="683"/>
    <cellStyle name="60% - Accent2 2" xfId="684"/>
    <cellStyle name="60% - Accent3 2" xfId="685"/>
    <cellStyle name="60% - Accent4 2" xfId="686"/>
    <cellStyle name="60% - Accent5 2" xfId="687"/>
    <cellStyle name="60% - Accent6 2" xfId="688"/>
    <cellStyle name="60% - Énfasis1 2" xfId="689"/>
    <cellStyle name="60% - Énfasis1 2 10" xfId="690"/>
    <cellStyle name="60% - Énfasis1 2 11" xfId="691"/>
    <cellStyle name="60% - Énfasis1 2 12" xfId="692"/>
    <cellStyle name="60% - Énfasis1 2 13" xfId="693"/>
    <cellStyle name="60% - Énfasis1 2 2" xfId="694"/>
    <cellStyle name="60% - Énfasis1 2 2 2" xfId="695"/>
    <cellStyle name="60% - Énfasis1 2 3" xfId="696"/>
    <cellStyle name="60% - Énfasis1 2 4" xfId="697"/>
    <cellStyle name="60% - Énfasis1 2 5" xfId="698"/>
    <cellStyle name="60% - Énfasis1 2 6" xfId="699"/>
    <cellStyle name="60% - Énfasis1 2 7" xfId="700"/>
    <cellStyle name="60% - Énfasis1 2 8" xfId="701"/>
    <cellStyle name="60% - Énfasis1 2 9" xfId="702"/>
    <cellStyle name="60% - Énfasis1 3" xfId="703"/>
    <cellStyle name="60% - Énfasis1 3 10" xfId="704"/>
    <cellStyle name="60% - Énfasis1 3 11" xfId="705"/>
    <cellStyle name="60% - Énfasis1 3 12" xfId="706"/>
    <cellStyle name="60% - Énfasis1 3 13" xfId="707"/>
    <cellStyle name="60% - Énfasis1 3 2" xfId="708"/>
    <cellStyle name="60% - Énfasis1 3 3" xfId="709"/>
    <cellStyle name="60% - Énfasis1 3 4" xfId="710"/>
    <cellStyle name="60% - Énfasis1 3 5" xfId="711"/>
    <cellStyle name="60% - Énfasis1 3 6" xfId="712"/>
    <cellStyle name="60% - Énfasis1 3 7" xfId="713"/>
    <cellStyle name="60% - Énfasis1 3 8" xfId="714"/>
    <cellStyle name="60% - Énfasis1 3 9" xfId="715"/>
    <cellStyle name="60% - Énfasis1 4 10" xfId="716"/>
    <cellStyle name="60% - Énfasis1 4 11" xfId="717"/>
    <cellStyle name="60% - Énfasis1 4 12" xfId="718"/>
    <cellStyle name="60% - Énfasis1 4 13" xfId="719"/>
    <cellStyle name="60% - Énfasis1 4 2" xfId="720"/>
    <cellStyle name="60% - Énfasis1 4 3" xfId="721"/>
    <cellStyle name="60% - Énfasis1 4 4" xfId="722"/>
    <cellStyle name="60% - Énfasis1 4 5" xfId="723"/>
    <cellStyle name="60% - Énfasis1 4 6" xfId="724"/>
    <cellStyle name="60% - Énfasis1 4 7" xfId="725"/>
    <cellStyle name="60% - Énfasis1 4 8" xfId="726"/>
    <cellStyle name="60% - Énfasis1 4 9" xfId="727"/>
    <cellStyle name="60% - Énfasis1 5 10" xfId="728"/>
    <cellStyle name="60% - Énfasis1 5 11" xfId="729"/>
    <cellStyle name="60% - Énfasis1 5 12" xfId="730"/>
    <cellStyle name="60% - Énfasis1 5 2" xfId="731"/>
    <cellStyle name="60% - Énfasis1 5 3" xfId="732"/>
    <cellStyle name="60% - Énfasis1 5 4" xfId="733"/>
    <cellStyle name="60% - Énfasis1 5 5" xfId="734"/>
    <cellStyle name="60% - Énfasis1 5 6" xfId="735"/>
    <cellStyle name="60% - Énfasis1 5 7" xfId="736"/>
    <cellStyle name="60% - Énfasis1 5 8" xfId="737"/>
    <cellStyle name="60% - Énfasis1 5 9" xfId="738"/>
    <cellStyle name="60% - Énfasis2 2" xfId="739"/>
    <cellStyle name="60% - Énfasis2 2 10" xfId="740"/>
    <cellStyle name="60% - Énfasis2 2 11" xfId="741"/>
    <cellStyle name="60% - Énfasis2 2 12" xfId="742"/>
    <cellStyle name="60% - Énfasis2 2 13" xfId="743"/>
    <cellStyle name="60% - Énfasis2 2 2" xfId="744"/>
    <cellStyle name="60% - Énfasis2 2 2 2" xfId="745"/>
    <cellStyle name="60% - Énfasis2 2 3" xfId="746"/>
    <cellStyle name="60% - Énfasis2 2 4" xfId="747"/>
    <cellStyle name="60% - Énfasis2 2 5" xfId="748"/>
    <cellStyle name="60% - Énfasis2 2 6" xfId="749"/>
    <cellStyle name="60% - Énfasis2 2 7" xfId="750"/>
    <cellStyle name="60% - Énfasis2 2 8" xfId="751"/>
    <cellStyle name="60% - Énfasis2 2 9" xfId="752"/>
    <cellStyle name="60% - Énfasis2 3" xfId="753"/>
    <cellStyle name="60% - Énfasis2 3 10" xfId="754"/>
    <cellStyle name="60% - Énfasis2 3 11" xfId="755"/>
    <cellStyle name="60% - Énfasis2 3 12" xfId="756"/>
    <cellStyle name="60% - Énfasis2 3 13" xfId="757"/>
    <cellStyle name="60% - Énfasis2 3 2" xfId="758"/>
    <cellStyle name="60% - Énfasis2 3 3" xfId="759"/>
    <cellStyle name="60% - Énfasis2 3 4" xfId="760"/>
    <cellStyle name="60% - Énfasis2 3 5" xfId="761"/>
    <cellStyle name="60% - Énfasis2 3 6" xfId="762"/>
    <cellStyle name="60% - Énfasis2 3 7" xfId="763"/>
    <cellStyle name="60% - Énfasis2 3 8" xfId="764"/>
    <cellStyle name="60% - Énfasis2 3 9" xfId="765"/>
    <cellStyle name="60% - Énfasis2 4 10" xfId="766"/>
    <cellStyle name="60% - Énfasis2 4 11" xfId="767"/>
    <cellStyle name="60% - Énfasis2 4 12" xfId="768"/>
    <cellStyle name="60% - Énfasis2 4 13" xfId="769"/>
    <cellStyle name="60% - Énfasis2 4 2" xfId="770"/>
    <cellStyle name="60% - Énfasis2 4 3" xfId="771"/>
    <cellStyle name="60% - Énfasis2 4 4" xfId="772"/>
    <cellStyle name="60% - Énfasis2 4 5" xfId="773"/>
    <cellStyle name="60% - Énfasis2 4 6" xfId="774"/>
    <cellStyle name="60% - Énfasis2 4 7" xfId="775"/>
    <cellStyle name="60% - Énfasis2 4 8" xfId="776"/>
    <cellStyle name="60% - Énfasis2 4 9" xfId="777"/>
    <cellStyle name="60% - Énfasis2 5 10" xfId="778"/>
    <cellStyle name="60% - Énfasis2 5 11" xfId="779"/>
    <cellStyle name="60% - Énfasis2 5 12" xfId="780"/>
    <cellStyle name="60% - Énfasis2 5 2" xfId="781"/>
    <cellStyle name="60% - Énfasis2 5 3" xfId="782"/>
    <cellStyle name="60% - Énfasis2 5 4" xfId="783"/>
    <cellStyle name="60% - Énfasis2 5 5" xfId="784"/>
    <cellStyle name="60% - Énfasis2 5 6" xfId="785"/>
    <cellStyle name="60% - Énfasis2 5 7" xfId="786"/>
    <cellStyle name="60% - Énfasis2 5 8" xfId="787"/>
    <cellStyle name="60% - Énfasis2 5 9" xfId="788"/>
    <cellStyle name="60% - Énfasis3 2" xfId="789"/>
    <cellStyle name="60% - Énfasis3 2 10" xfId="790"/>
    <cellStyle name="60% - Énfasis3 2 11" xfId="791"/>
    <cellStyle name="60% - Énfasis3 2 12" xfId="792"/>
    <cellStyle name="60% - Énfasis3 2 13" xfId="793"/>
    <cellStyle name="60% - Énfasis3 2 2" xfId="794"/>
    <cellStyle name="60% - Énfasis3 2 2 2" xfId="795"/>
    <cellStyle name="60% - Énfasis3 2 3" xfId="796"/>
    <cellStyle name="60% - Énfasis3 2 4" xfId="797"/>
    <cellStyle name="60% - Énfasis3 2 5" xfId="798"/>
    <cellStyle name="60% - Énfasis3 2 6" xfId="799"/>
    <cellStyle name="60% - Énfasis3 2 7" xfId="800"/>
    <cellStyle name="60% - Énfasis3 2 8" xfId="801"/>
    <cellStyle name="60% - Énfasis3 2 9" xfId="802"/>
    <cellStyle name="60% - Énfasis3 3" xfId="803"/>
    <cellStyle name="60% - Énfasis3 3 10" xfId="804"/>
    <cellStyle name="60% - Énfasis3 3 11" xfId="805"/>
    <cellStyle name="60% - Énfasis3 3 12" xfId="806"/>
    <cellStyle name="60% - Énfasis3 3 13" xfId="807"/>
    <cellStyle name="60% - Énfasis3 3 2" xfId="808"/>
    <cellStyle name="60% - Énfasis3 3 3" xfId="809"/>
    <cellStyle name="60% - Énfasis3 3 4" xfId="810"/>
    <cellStyle name="60% - Énfasis3 3 5" xfId="811"/>
    <cellStyle name="60% - Énfasis3 3 6" xfId="812"/>
    <cellStyle name="60% - Énfasis3 3 7" xfId="813"/>
    <cellStyle name="60% - Énfasis3 3 8" xfId="814"/>
    <cellStyle name="60% - Énfasis3 3 9" xfId="815"/>
    <cellStyle name="60% - Énfasis3 4 10" xfId="816"/>
    <cellStyle name="60% - Énfasis3 4 11" xfId="817"/>
    <cellStyle name="60% - Énfasis3 4 12" xfId="818"/>
    <cellStyle name="60% - Énfasis3 4 13" xfId="819"/>
    <cellStyle name="60% - Énfasis3 4 2" xfId="820"/>
    <cellStyle name="60% - Énfasis3 4 3" xfId="821"/>
    <cellStyle name="60% - Énfasis3 4 4" xfId="822"/>
    <cellStyle name="60% - Énfasis3 4 5" xfId="823"/>
    <cellStyle name="60% - Énfasis3 4 6" xfId="824"/>
    <cellStyle name="60% - Énfasis3 4 7" xfId="825"/>
    <cellStyle name="60% - Énfasis3 4 8" xfId="826"/>
    <cellStyle name="60% - Énfasis3 4 9" xfId="827"/>
    <cellStyle name="60% - Énfasis3 5 10" xfId="828"/>
    <cellStyle name="60% - Énfasis3 5 11" xfId="829"/>
    <cellStyle name="60% - Énfasis3 5 12" xfId="830"/>
    <cellStyle name="60% - Énfasis3 5 2" xfId="831"/>
    <cellStyle name="60% - Énfasis3 5 3" xfId="832"/>
    <cellStyle name="60% - Énfasis3 5 4" xfId="833"/>
    <cellStyle name="60% - Énfasis3 5 5" xfId="834"/>
    <cellStyle name="60% - Énfasis3 5 6" xfId="835"/>
    <cellStyle name="60% - Énfasis3 5 7" xfId="836"/>
    <cellStyle name="60% - Énfasis3 5 8" xfId="837"/>
    <cellStyle name="60% - Énfasis3 5 9" xfId="838"/>
    <cellStyle name="60% - Énfasis4 2" xfId="839"/>
    <cellStyle name="60% - Énfasis4 2 10" xfId="840"/>
    <cellStyle name="60% - Énfasis4 2 11" xfId="841"/>
    <cellStyle name="60% - Énfasis4 2 12" xfId="842"/>
    <cellStyle name="60% - Énfasis4 2 13" xfId="843"/>
    <cellStyle name="60% - Énfasis4 2 2" xfId="844"/>
    <cellStyle name="60% - Énfasis4 2 2 2" xfId="845"/>
    <cellStyle name="60% - Énfasis4 2 3" xfId="846"/>
    <cellStyle name="60% - Énfasis4 2 4" xfId="847"/>
    <cellStyle name="60% - Énfasis4 2 5" xfId="848"/>
    <cellStyle name="60% - Énfasis4 2 6" xfId="849"/>
    <cellStyle name="60% - Énfasis4 2 7" xfId="850"/>
    <cellStyle name="60% - Énfasis4 2 8" xfId="851"/>
    <cellStyle name="60% - Énfasis4 2 9" xfId="852"/>
    <cellStyle name="60% - Énfasis4 3" xfId="853"/>
    <cellStyle name="60% - Énfasis4 3 10" xfId="854"/>
    <cellStyle name="60% - Énfasis4 3 11" xfId="855"/>
    <cellStyle name="60% - Énfasis4 3 12" xfId="856"/>
    <cellStyle name="60% - Énfasis4 3 13" xfId="857"/>
    <cellStyle name="60% - Énfasis4 3 2" xfId="858"/>
    <cellStyle name="60% - Énfasis4 3 3" xfId="859"/>
    <cellStyle name="60% - Énfasis4 3 4" xfId="860"/>
    <cellStyle name="60% - Énfasis4 3 5" xfId="861"/>
    <cellStyle name="60% - Énfasis4 3 6" xfId="862"/>
    <cellStyle name="60% - Énfasis4 3 7" xfId="863"/>
    <cellStyle name="60% - Énfasis4 3 8" xfId="864"/>
    <cellStyle name="60% - Énfasis4 3 9" xfId="865"/>
    <cellStyle name="60% - Énfasis4 4 10" xfId="866"/>
    <cellStyle name="60% - Énfasis4 4 11" xfId="867"/>
    <cellStyle name="60% - Énfasis4 4 12" xfId="868"/>
    <cellStyle name="60% - Énfasis4 4 13" xfId="869"/>
    <cellStyle name="60% - Énfasis4 4 2" xfId="870"/>
    <cellStyle name="60% - Énfasis4 4 3" xfId="871"/>
    <cellStyle name="60% - Énfasis4 4 4" xfId="872"/>
    <cellStyle name="60% - Énfasis4 4 5" xfId="873"/>
    <cellStyle name="60% - Énfasis4 4 6" xfId="874"/>
    <cellStyle name="60% - Énfasis4 4 7" xfId="875"/>
    <cellStyle name="60% - Énfasis4 4 8" xfId="876"/>
    <cellStyle name="60% - Énfasis4 4 9" xfId="877"/>
    <cellStyle name="60% - Énfasis4 5 10" xfId="878"/>
    <cellStyle name="60% - Énfasis4 5 11" xfId="879"/>
    <cellStyle name="60% - Énfasis4 5 12" xfId="880"/>
    <cellStyle name="60% - Énfasis4 5 2" xfId="881"/>
    <cellStyle name="60% - Énfasis4 5 3" xfId="882"/>
    <cellStyle name="60% - Énfasis4 5 4" xfId="883"/>
    <cellStyle name="60% - Énfasis4 5 5" xfId="884"/>
    <cellStyle name="60% - Énfasis4 5 6" xfId="885"/>
    <cellStyle name="60% - Énfasis4 5 7" xfId="886"/>
    <cellStyle name="60% - Énfasis4 5 8" xfId="887"/>
    <cellStyle name="60% - Énfasis4 5 9" xfId="888"/>
    <cellStyle name="60% - Énfasis5 2" xfId="889"/>
    <cellStyle name="60% - Énfasis5 2 10" xfId="890"/>
    <cellStyle name="60% - Énfasis5 2 11" xfId="891"/>
    <cellStyle name="60% - Énfasis5 2 12" xfId="892"/>
    <cellStyle name="60% - Énfasis5 2 13" xfId="893"/>
    <cellStyle name="60% - Énfasis5 2 2" xfId="894"/>
    <cellStyle name="60% - Énfasis5 2 2 2" xfId="895"/>
    <cellStyle name="60% - Énfasis5 2 3" xfId="896"/>
    <cellStyle name="60% - Énfasis5 2 4" xfId="897"/>
    <cellStyle name="60% - Énfasis5 2 5" xfId="898"/>
    <cellStyle name="60% - Énfasis5 2 6" xfId="899"/>
    <cellStyle name="60% - Énfasis5 2 7" xfId="900"/>
    <cellStyle name="60% - Énfasis5 2 8" xfId="901"/>
    <cellStyle name="60% - Énfasis5 2 9" xfId="902"/>
    <cellStyle name="60% - Énfasis5 3" xfId="903"/>
    <cellStyle name="60% - Énfasis5 3 10" xfId="904"/>
    <cellStyle name="60% - Énfasis5 3 11" xfId="905"/>
    <cellStyle name="60% - Énfasis5 3 12" xfId="906"/>
    <cellStyle name="60% - Énfasis5 3 13" xfId="907"/>
    <cellStyle name="60% - Énfasis5 3 2" xfId="908"/>
    <cellStyle name="60% - Énfasis5 3 3" xfId="909"/>
    <cellStyle name="60% - Énfasis5 3 4" xfId="910"/>
    <cellStyle name="60% - Énfasis5 3 5" xfId="911"/>
    <cellStyle name="60% - Énfasis5 3 6" xfId="912"/>
    <cellStyle name="60% - Énfasis5 3 7" xfId="913"/>
    <cellStyle name="60% - Énfasis5 3 8" xfId="914"/>
    <cellStyle name="60% - Énfasis5 3 9" xfId="915"/>
    <cellStyle name="60% - Énfasis5 4 10" xfId="916"/>
    <cellStyle name="60% - Énfasis5 4 11" xfId="917"/>
    <cellStyle name="60% - Énfasis5 4 12" xfId="918"/>
    <cellStyle name="60% - Énfasis5 4 13" xfId="919"/>
    <cellStyle name="60% - Énfasis5 4 2" xfId="920"/>
    <cellStyle name="60% - Énfasis5 4 3" xfId="921"/>
    <cellStyle name="60% - Énfasis5 4 4" xfId="922"/>
    <cellStyle name="60% - Énfasis5 4 5" xfId="923"/>
    <cellStyle name="60% - Énfasis5 4 6" xfId="924"/>
    <cellStyle name="60% - Énfasis5 4 7" xfId="925"/>
    <cellStyle name="60% - Énfasis5 4 8" xfId="926"/>
    <cellStyle name="60% - Énfasis5 4 9" xfId="927"/>
    <cellStyle name="60% - Énfasis5 5 10" xfId="928"/>
    <cellStyle name="60% - Énfasis5 5 11" xfId="929"/>
    <cellStyle name="60% - Énfasis5 5 12" xfId="930"/>
    <cellStyle name="60% - Énfasis5 5 2" xfId="931"/>
    <cellStyle name="60% - Énfasis5 5 3" xfId="932"/>
    <cellStyle name="60% - Énfasis5 5 4" xfId="933"/>
    <cellStyle name="60% - Énfasis5 5 5" xfId="934"/>
    <cellStyle name="60% - Énfasis5 5 6" xfId="935"/>
    <cellStyle name="60% - Énfasis5 5 7" xfId="936"/>
    <cellStyle name="60% - Énfasis5 5 8" xfId="937"/>
    <cellStyle name="60% - Énfasis5 5 9" xfId="938"/>
    <cellStyle name="60% - Énfasis6 2" xfId="939"/>
    <cellStyle name="60% - Énfasis6 2 10" xfId="940"/>
    <cellStyle name="60% - Énfasis6 2 11" xfId="941"/>
    <cellStyle name="60% - Énfasis6 2 12" xfId="942"/>
    <cellStyle name="60% - Énfasis6 2 13" xfId="943"/>
    <cellStyle name="60% - Énfasis6 2 2" xfId="944"/>
    <cellStyle name="60% - Énfasis6 2 2 2" xfId="945"/>
    <cellStyle name="60% - Énfasis6 2 3" xfId="946"/>
    <cellStyle name="60% - Énfasis6 2 4" xfId="947"/>
    <cellStyle name="60% - Énfasis6 2 5" xfId="948"/>
    <cellStyle name="60% - Énfasis6 2 6" xfId="949"/>
    <cellStyle name="60% - Énfasis6 2 7" xfId="950"/>
    <cellStyle name="60% - Énfasis6 2 8" xfId="951"/>
    <cellStyle name="60% - Énfasis6 2 9" xfId="952"/>
    <cellStyle name="60% - Énfasis6 3" xfId="953"/>
    <cellStyle name="60% - Énfasis6 3 10" xfId="954"/>
    <cellStyle name="60% - Énfasis6 3 11" xfId="955"/>
    <cellStyle name="60% - Énfasis6 3 12" xfId="956"/>
    <cellStyle name="60% - Énfasis6 3 13" xfId="957"/>
    <cellStyle name="60% - Énfasis6 3 2" xfId="958"/>
    <cellStyle name="60% - Énfasis6 3 3" xfId="959"/>
    <cellStyle name="60% - Énfasis6 3 4" xfId="960"/>
    <cellStyle name="60% - Énfasis6 3 5" xfId="961"/>
    <cellStyle name="60% - Énfasis6 3 6" xfId="962"/>
    <cellStyle name="60% - Énfasis6 3 7" xfId="963"/>
    <cellStyle name="60% - Énfasis6 3 8" xfId="964"/>
    <cellStyle name="60% - Énfasis6 3 9" xfId="965"/>
    <cellStyle name="60% - Énfasis6 4 10" xfId="966"/>
    <cellStyle name="60% - Énfasis6 4 11" xfId="967"/>
    <cellStyle name="60% - Énfasis6 4 12" xfId="968"/>
    <cellStyle name="60% - Énfasis6 4 13" xfId="969"/>
    <cellStyle name="60% - Énfasis6 4 2" xfId="970"/>
    <cellStyle name="60% - Énfasis6 4 3" xfId="971"/>
    <cellStyle name="60% - Énfasis6 4 4" xfId="972"/>
    <cellStyle name="60% - Énfasis6 4 5" xfId="973"/>
    <cellStyle name="60% - Énfasis6 4 6" xfId="974"/>
    <cellStyle name="60% - Énfasis6 4 7" xfId="975"/>
    <cellStyle name="60% - Énfasis6 4 8" xfId="976"/>
    <cellStyle name="60% - Énfasis6 4 9" xfId="977"/>
    <cellStyle name="60% - Énfasis6 5 10" xfId="978"/>
    <cellStyle name="60% - Énfasis6 5 11" xfId="979"/>
    <cellStyle name="60% - Énfasis6 5 12" xfId="980"/>
    <cellStyle name="60% - Énfasis6 5 2" xfId="981"/>
    <cellStyle name="60% - Énfasis6 5 3" xfId="982"/>
    <cellStyle name="60% - Énfasis6 5 4" xfId="983"/>
    <cellStyle name="60% - Énfasis6 5 5" xfId="984"/>
    <cellStyle name="60% - Énfasis6 5 6" xfId="985"/>
    <cellStyle name="60% - Énfasis6 5 7" xfId="986"/>
    <cellStyle name="60% - Énfasis6 5 8" xfId="987"/>
    <cellStyle name="60% - Énfasis6 5 9" xfId="988"/>
    <cellStyle name="Accent1 2" xfId="989"/>
    <cellStyle name="Accent2 2" xfId="990"/>
    <cellStyle name="Accent3 2" xfId="991"/>
    <cellStyle name="Accent4 2" xfId="992"/>
    <cellStyle name="Accent5 2" xfId="993"/>
    <cellStyle name="Accent6 2" xfId="994"/>
    <cellStyle name="Bad 2" xfId="995"/>
    <cellStyle name="Buena 2" xfId="996"/>
    <cellStyle name="Buena 2 10" xfId="997"/>
    <cellStyle name="Buena 2 11" xfId="998"/>
    <cellStyle name="Buena 2 12" xfId="999"/>
    <cellStyle name="Buena 2 13" xfId="1000"/>
    <cellStyle name="Buena 2 2" xfId="1001"/>
    <cellStyle name="Buena 2 2 2" xfId="1002"/>
    <cellStyle name="Buena 2 3" xfId="1003"/>
    <cellStyle name="Buena 2 4" xfId="1004"/>
    <cellStyle name="Buena 2 5" xfId="1005"/>
    <cellStyle name="Buena 2 6" xfId="1006"/>
    <cellStyle name="Buena 2 7" xfId="1007"/>
    <cellStyle name="Buena 2 8" xfId="1008"/>
    <cellStyle name="Buena 2 9" xfId="1009"/>
    <cellStyle name="Buena 3" xfId="1010"/>
    <cellStyle name="Buena 3 10" xfId="1011"/>
    <cellStyle name="Buena 3 11" xfId="1012"/>
    <cellStyle name="Buena 3 12" xfId="1013"/>
    <cellStyle name="Buena 3 13" xfId="1014"/>
    <cellStyle name="Buena 3 2" xfId="1015"/>
    <cellStyle name="Buena 3 3" xfId="1016"/>
    <cellStyle name="Buena 3 4" xfId="1017"/>
    <cellStyle name="Buena 3 5" xfId="1018"/>
    <cellStyle name="Buena 3 6" xfId="1019"/>
    <cellStyle name="Buena 3 7" xfId="1020"/>
    <cellStyle name="Buena 3 8" xfId="1021"/>
    <cellStyle name="Buena 3 9" xfId="1022"/>
    <cellStyle name="Buena 4 10" xfId="1023"/>
    <cellStyle name="Buena 4 11" xfId="1024"/>
    <cellStyle name="Buena 4 12" xfId="1025"/>
    <cellStyle name="Buena 4 13" xfId="1026"/>
    <cellStyle name="Buena 4 2" xfId="1027"/>
    <cellStyle name="Buena 4 3" xfId="1028"/>
    <cellStyle name="Buena 4 4" xfId="1029"/>
    <cellStyle name="Buena 4 5" xfId="1030"/>
    <cellStyle name="Buena 4 6" xfId="1031"/>
    <cellStyle name="Buena 4 7" xfId="1032"/>
    <cellStyle name="Buena 4 8" xfId="1033"/>
    <cellStyle name="Buena 4 9" xfId="1034"/>
    <cellStyle name="Buena 5 10" xfId="1035"/>
    <cellStyle name="Buena 5 11" xfId="1036"/>
    <cellStyle name="Buena 5 12" xfId="1037"/>
    <cellStyle name="Buena 5 2" xfId="1038"/>
    <cellStyle name="Buena 5 3" xfId="1039"/>
    <cellStyle name="Buena 5 4" xfId="1040"/>
    <cellStyle name="Buena 5 5" xfId="1041"/>
    <cellStyle name="Buena 5 6" xfId="1042"/>
    <cellStyle name="Buena 5 7" xfId="1043"/>
    <cellStyle name="Buena 5 8" xfId="1044"/>
    <cellStyle name="Buena 5 9" xfId="1045"/>
    <cellStyle name="Calculation 2" xfId="1046"/>
    <cellStyle name="Cálculo 2" xfId="1047"/>
    <cellStyle name="Cálculo 2 10" xfId="1048"/>
    <cellStyle name="Cálculo 2 11" xfId="1049"/>
    <cellStyle name="Cálculo 2 12" xfId="1050"/>
    <cellStyle name="Cálculo 2 13" xfId="1051"/>
    <cellStyle name="Cálculo 2 2" xfId="1052"/>
    <cellStyle name="Cálculo 2 2 2" xfId="1053"/>
    <cellStyle name="Cálculo 2 3" xfId="1054"/>
    <cellStyle name="Cálculo 2 4" xfId="1055"/>
    <cellStyle name="Cálculo 2 5" xfId="1056"/>
    <cellStyle name="Cálculo 2 6" xfId="1057"/>
    <cellStyle name="Cálculo 2 7" xfId="1058"/>
    <cellStyle name="Cálculo 2 8" xfId="1059"/>
    <cellStyle name="Cálculo 2 9" xfId="1060"/>
    <cellStyle name="Cálculo 3" xfId="1061"/>
    <cellStyle name="Cálculo 3 10" xfId="1062"/>
    <cellStyle name="Cálculo 3 11" xfId="1063"/>
    <cellStyle name="Cálculo 3 12" xfId="1064"/>
    <cellStyle name="Cálculo 3 13" xfId="1065"/>
    <cellStyle name="Cálculo 3 2" xfId="1066"/>
    <cellStyle name="Cálculo 3 3" xfId="1067"/>
    <cellStyle name="Cálculo 3 4" xfId="1068"/>
    <cellStyle name="Cálculo 3 5" xfId="1069"/>
    <cellStyle name="Cálculo 3 6" xfId="1070"/>
    <cellStyle name="Cálculo 3 7" xfId="1071"/>
    <cellStyle name="Cálculo 3 8" xfId="1072"/>
    <cellStyle name="Cálculo 3 9" xfId="1073"/>
    <cellStyle name="Cálculo 4 10" xfId="1074"/>
    <cellStyle name="Cálculo 4 11" xfId="1075"/>
    <cellStyle name="Cálculo 4 12" xfId="1076"/>
    <cellStyle name="Cálculo 4 13" xfId="1077"/>
    <cellStyle name="Cálculo 4 2" xfId="1078"/>
    <cellStyle name="Cálculo 4 3" xfId="1079"/>
    <cellStyle name="Cálculo 4 4" xfId="1080"/>
    <cellStyle name="Cálculo 4 5" xfId="1081"/>
    <cellStyle name="Cálculo 4 6" xfId="1082"/>
    <cellStyle name="Cálculo 4 7" xfId="1083"/>
    <cellStyle name="Cálculo 4 8" xfId="1084"/>
    <cellStyle name="Cálculo 4 9" xfId="1085"/>
    <cellStyle name="Cálculo 5 10" xfId="1086"/>
    <cellStyle name="Cálculo 5 11" xfId="1087"/>
    <cellStyle name="Cálculo 5 12" xfId="1088"/>
    <cellStyle name="Cálculo 5 2" xfId="1089"/>
    <cellStyle name="Cálculo 5 3" xfId="1090"/>
    <cellStyle name="Cálculo 5 4" xfId="1091"/>
    <cellStyle name="Cálculo 5 5" xfId="1092"/>
    <cellStyle name="Cálculo 5 6" xfId="1093"/>
    <cellStyle name="Cálculo 5 7" xfId="1094"/>
    <cellStyle name="Cálculo 5 8" xfId="1095"/>
    <cellStyle name="Cálculo 5 9" xfId="1096"/>
    <cellStyle name="Celda de comprobación 2" xfId="1097"/>
    <cellStyle name="Celda de comprobación 2 10" xfId="1098"/>
    <cellStyle name="Celda de comprobación 2 11" xfId="1099"/>
    <cellStyle name="Celda de comprobación 2 12" xfId="1100"/>
    <cellStyle name="Celda de comprobación 2 13" xfId="1101"/>
    <cellStyle name="Celda de comprobación 2 2" xfId="1102"/>
    <cellStyle name="Celda de comprobación 2 2 2" xfId="1103"/>
    <cellStyle name="Celda de comprobación 2 3" xfId="1104"/>
    <cellStyle name="Celda de comprobación 2 4" xfId="1105"/>
    <cellStyle name="Celda de comprobación 2 5" xfId="1106"/>
    <cellStyle name="Celda de comprobación 2 6" xfId="1107"/>
    <cellStyle name="Celda de comprobación 2 7" xfId="1108"/>
    <cellStyle name="Celda de comprobación 2 8" xfId="1109"/>
    <cellStyle name="Celda de comprobación 2 9" xfId="1110"/>
    <cellStyle name="Celda de comprobación 3" xfId="1111"/>
    <cellStyle name="Celda de comprobación 3 10" xfId="1112"/>
    <cellStyle name="Celda de comprobación 3 11" xfId="1113"/>
    <cellStyle name="Celda de comprobación 3 12" xfId="1114"/>
    <cellStyle name="Celda de comprobación 3 13" xfId="1115"/>
    <cellStyle name="Celda de comprobación 3 2" xfId="1116"/>
    <cellStyle name="Celda de comprobación 3 3" xfId="1117"/>
    <cellStyle name="Celda de comprobación 3 4" xfId="1118"/>
    <cellStyle name="Celda de comprobación 3 5" xfId="1119"/>
    <cellStyle name="Celda de comprobación 3 6" xfId="1120"/>
    <cellStyle name="Celda de comprobación 3 7" xfId="1121"/>
    <cellStyle name="Celda de comprobación 3 8" xfId="1122"/>
    <cellStyle name="Celda de comprobación 3 9" xfId="1123"/>
    <cellStyle name="Celda de comprobación 4 10" xfId="1124"/>
    <cellStyle name="Celda de comprobación 4 11" xfId="1125"/>
    <cellStyle name="Celda de comprobación 4 12" xfId="1126"/>
    <cellStyle name="Celda de comprobación 4 13" xfId="1127"/>
    <cellStyle name="Celda de comprobación 4 2" xfId="1128"/>
    <cellStyle name="Celda de comprobación 4 3" xfId="1129"/>
    <cellStyle name="Celda de comprobación 4 4" xfId="1130"/>
    <cellStyle name="Celda de comprobación 4 5" xfId="1131"/>
    <cellStyle name="Celda de comprobación 4 6" xfId="1132"/>
    <cellStyle name="Celda de comprobación 4 7" xfId="1133"/>
    <cellStyle name="Celda de comprobación 4 8" xfId="1134"/>
    <cellStyle name="Celda de comprobación 4 9" xfId="1135"/>
    <cellStyle name="Celda de comprobación 5 10" xfId="1136"/>
    <cellStyle name="Celda de comprobación 5 11" xfId="1137"/>
    <cellStyle name="Celda de comprobación 5 12" xfId="1138"/>
    <cellStyle name="Celda de comprobación 5 2" xfId="1139"/>
    <cellStyle name="Celda de comprobación 5 3" xfId="1140"/>
    <cellStyle name="Celda de comprobación 5 4" xfId="1141"/>
    <cellStyle name="Celda de comprobación 5 5" xfId="1142"/>
    <cellStyle name="Celda de comprobación 5 6" xfId="1143"/>
    <cellStyle name="Celda de comprobación 5 7" xfId="1144"/>
    <cellStyle name="Celda de comprobación 5 8" xfId="1145"/>
    <cellStyle name="Celda de comprobación 5 9" xfId="1146"/>
    <cellStyle name="Celda vinculada 2" xfId="1147"/>
    <cellStyle name="Celda vinculada 2 10" xfId="1148"/>
    <cellStyle name="Celda vinculada 2 11" xfId="1149"/>
    <cellStyle name="Celda vinculada 2 12" xfId="1150"/>
    <cellStyle name="Celda vinculada 2 13" xfId="1151"/>
    <cellStyle name="Celda vinculada 2 2" xfId="1152"/>
    <cellStyle name="Celda vinculada 2 2 2" xfId="1153"/>
    <cellStyle name="Celda vinculada 2 3" xfId="1154"/>
    <cellStyle name="Celda vinculada 2 4" xfId="1155"/>
    <cellStyle name="Celda vinculada 2 5" xfId="1156"/>
    <cellStyle name="Celda vinculada 2 6" xfId="1157"/>
    <cellStyle name="Celda vinculada 2 7" xfId="1158"/>
    <cellStyle name="Celda vinculada 2 8" xfId="1159"/>
    <cellStyle name="Celda vinculada 2 9" xfId="1160"/>
    <cellStyle name="Celda vinculada 3" xfId="1161"/>
    <cellStyle name="Celda vinculada 3 10" xfId="1162"/>
    <cellStyle name="Celda vinculada 3 11" xfId="1163"/>
    <cellStyle name="Celda vinculada 3 12" xfId="1164"/>
    <cellStyle name="Celda vinculada 3 13" xfId="1165"/>
    <cellStyle name="Celda vinculada 3 2" xfId="1166"/>
    <cellStyle name="Celda vinculada 3 3" xfId="1167"/>
    <cellStyle name="Celda vinculada 3 4" xfId="1168"/>
    <cellStyle name="Celda vinculada 3 5" xfId="1169"/>
    <cellStyle name="Celda vinculada 3 6" xfId="1170"/>
    <cellStyle name="Celda vinculada 3 7" xfId="1171"/>
    <cellStyle name="Celda vinculada 3 8" xfId="1172"/>
    <cellStyle name="Celda vinculada 3 9" xfId="1173"/>
    <cellStyle name="Celda vinculada 4 10" xfId="1174"/>
    <cellStyle name="Celda vinculada 4 11" xfId="1175"/>
    <cellStyle name="Celda vinculada 4 12" xfId="1176"/>
    <cellStyle name="Celda vinculada 4 13" xfId="1177"/>
    <cellStyle name="Celda vinculada 4 2" xfId="1178"/>
    <cellStyle name="Celda vinculada 4 3" xfId="1179"/>
    <cellStyle name="Celda vinculada 4 4" xfId="1180"/>
    <cellStyle name="Celda vinculada 4 5" xfId="1181"/>
    <cellStyle name="Celda vinculada 4 6" xfId="1182"/>
    <cellStyle name="Celda vinculada 4 7" xfId="1183"/>
    <cellStyle name="Celda vinculada 4 8" xfId="1184"/>
    <cellStyle name="Celda vinculada 4 9" xfId="1185"/>
    <cellStyle name="Celda vinculada 5 10" xfId="1186"/>
    <cellStyle name="Celda vinculada 5 11" xfId="1187"/>
    <cellStyle name="Celda vinculada 5 12" xfId="1188"/>
    <cellStyle name="Celda vinculada 5 2" xfId="1189"/>
    <cellStyle name="Celda vinculada 5 3" xfId="1190"/>
    <cellStyle name="Celda vinculada 5 4" xfId="1191"/>
    <cellStyle name="Celda vinculada 5 5" xfId="1192"/>
    <cellStyle name="Celda vinculada 5 6" xfId="1193"/>
    <cellStyle name="Celda vinculada 5 7" xfId="1194"/>
    <cellStyle name="Celda vinculada 5 8" xfId="1195"/>
    <cellStyle name="Celda vinculada 5 9" xfId="1196"/>
    <cellStyle name="Check Cell 2" xfId="1197"/>
    <cellStyle name="Comma 2" xfId="1198"/>
    <cellStyle name="Comma 2 2" xfId="1199"/>
    <cellStyle name="Encabezado 4 2" xfId="1200"/>
    <cellStyle name="Encabezado 4 2 10" xfId="1201"/>
    <cellStyle name="Encabezado 4 2 11" xfId="1202"/>
    <cellStyle name="Encabezado 4 2 12" xfId="1203"/>
    <cellStyle name="Encabezado 4 2 13" xfId="1204"/>
    <cellStyle name="Encabezado 4 2 2" xfId="1205"/>
    <cellStyle name="Encabezado 4 2 2 2" xfId="1206"/>
    <cellStyle name="Encabezado 4 2 3" xfId="1207"/>
    <cellStyle name="Encabezado 4 2 4" xfId="1208"/>
    <cellStyle name="Encabezado 4 2 5" xfId="1209"/>
    <cellStyle name="Encabezado 4 2 6" xfId="1210"/>
    <cellStyle name="Encabezado 4 2 7" xfId="1211"/>
    <cellStyle name="Encabezado 4 2 8" xfId="1212"/>
    <cellStyle name="Encabezado 4 2 9" xfId="1213"/>
    <cellStyle name="Encabezado 4 3" xfId="1214"/>
    <cellStyle name="Encabezado 4 3 10" xfId="1215"/>
    <cellStyle name="Encabezado 4 3 11" xfId="1216"/>
    <cellStyle name="Encabezado 4 3 12" xfId="1217"/>
    <cellStyle name="Encabezado 4 3 13" xfId="1218"/>
    <cellStyle name="Encabezado 4 3 2" xfId="1219"/>
    <cellStyle name="Encabezado 4 3 3" xfId="1220"/>
    <cellStyle name="Encabezado 4 3 4" xfId="1221"/>
    <cellStyle name="Encabezado 4 3 5" xfId="1222"/>
    <cellStyle name="Encabezado 4 3 6" xfId="1223"/>
    <cellStyle name="Encabezado 4 3 7" xfId="1224"/>
    <cellStyle name="Encabezado 4 3 8" xfId="1225"/>
    <cellStyle name="Encabezado 4 3 9" xfId="1226"/>
    <cellStyle name="Encabezado 4 4 10" xfId="1227"/>
    <cellStyle name="Encabezado 4 4 11" xfId="1228"/>
    <cellStyle name="Encabezado 4 4 12" xfId="1229"/>
    <cellStyle name="Encabezado 4 4 13" xfId="1230"/>
    <cellStyle name="Encabezado 4 4 2" xfId="1231"/>
    <cellStyle name="Encabezado 4 4 3" xfId="1232"/>
    <cellStyle name="Encabezado 4 4 4" xfId="1233"/>
    <cellStyle name="Encabezado 4 4 5" xfId="1234"/>
    <cellStyle name="Encabezado 4 4 6" xfId="1235"/>
    <cellStyle name="Encabezado 4 4 7" xfId="1236"/>
    <cellStyle name="Encabezado 4 4 8" xfId="1237"/>
    <cellStyle name="Encabezado 4 4 9" xfId="1238"/>
    <cellStyle name="Encabezado 4 5 10" xfId="1239"/>
    <cellStyle name="Encabezado 4 5 11" xfId="1240"/>
    <cellStyle name="Encabezado 4 5 12" xfId="1241"/>
    <cellStyle name="Encabezado 4 5 2" xfId="1242"/>
    <cellStyle name="Encabezado 4 5 3" xfId="1243"/>
    <cellStyle name="Encabezado 4 5 4" xfId="1244"/>
    <cellStyle name="Encabezado 4 5 5" xfId="1245"/>
    <cellStyle name="Encabezado 4 5 6" xfId="1246"/>
    <cellStyle name="Encabezado 4 5 7" xfId="1247"/>
    <cellStyle name="Encabezado 4 5 8" xfId="1248"/>
    <cellStyle name="Encabezado 4 5 9" xfId="1249"/>
    <cellStyle name="Énfasis1 2" xfId="1250"/>
    <cellStyle name="Énfasis1 2 10" xfId="1251"/>
    <cellStyle name="Énfasis1 2 11" xfId="1252"/>
    <cellStyle name="Énfasis1 2 12" xfId="1253"/>
    <cellStyle name="Énfasis1 2 13" xfId="1254"/>
    <cellStyle name="Énfasis1 2 2" xfId="1255"/>
    <cellStyle name="Énfasis1 2 2 2" xfId="1256"/>
    <cellStyle name="Énfasis1 2 3" xfId="1257"/>
    <cellStyle name="Énfasis1 2 4" xfId="1258"/>
    <cellStyle name="Énfasis1 2 5" xfId="1259"/>
    <cellStyle name="Énfasis1 2 6" xfId="1260"/>
    <cellStyle name="Énfasis1 2 7" xfId="1261"/>
    <cellStyle name="Énfasis1 2 8" xfId="1262"/>
    <cellStyle name="Énfasis1 2 9" xfId="1263"/>
    <cellStyle name="Énfasis1 3" xfId="1264"/>
    <cellStyle name="Énfasis1 3 10" xfId="1265"/>
    <cellStyle name="Énfasis1 3 11" xfId="1266"/>
    <cellStyle name="Énfasis1 3 12" xfId="1267"/>
    <cellStyle name="Énfasis1 3 13" xfId="1268"/>
    <cellStyle name="Énfasis1 3 2" xfId="1269"/>
    <cellStyle name="Énfasis1 3 3" xfId="1270"/>
    <cellStyle name="Énfasis1 3 4" xfId="1271"/>
    <cellStyle name="Énfasis1 3 5" xfId="1272"/>
    <cellStyle name="Énfasis1 3 6" xfId="1273"/>
    <cellStyle name="Énfasis1 3 7" xfId="1274"/>
    <cellStyle name="Énfasis1 3 8" xfId="1275"/>
    <cellStyle name="Énfasis1 3 9" xfId="1276"/>
    <cellStyle name="Énfasis1 4 10" xfId="1277"/>
    <cellStyle name="Énfasis1 4 11" xfId="1278"/>
    <cellStyle name="Énfasis1 4 12" xfId="1279"/>
    <cellStyle name="Énfasis1 4 13" xfId="1280"/>
    <cellStyle name="Énfasis1 4 2" xfId="1281"/>
    <cellStyle name="Énfasis1 4 3" xfId="1282"/>
    <cellStyle name="Énfasis1 4 4" xfId="1283"/>
    <cellStyle name="Énfasis1 4 5" xfId="1284"/>
    <cellStyle name="Énfasis1 4 6" xfId="1285"/>
    <cellStyle name="Énfasis1 4 7" xfId="1286"/>
    <cellStyle name="Énfasis1 4 8" xfId="1287"/>
    <cellStyle name="Énfasis1 4 9" xfId="1288"/>
    <cellStyle name="Énfasis1 5 10" xfId="1289"/>
    <cellStyle name="Énfasis1 5 11" xfId="1290"/>
    <cellStyle name="Énfasis1 5 12" xfId="1291"/>
    <cellStyle name="Énfasis1 5 2" xfId="1292"/>
    <cellStyle name="Énfasis1 5 3" xfId="1293"/>
    <cellStyle name="Énfasis1 5 4" xfId="1294"/>
    <cellStyle name="Énfasis1 5 5" xfId="1295"/>
    <cellStyle name="Énfasis1 5 6" xfId="1296"/>
    <cellStyle name="Énfasis1 5 7" xfId="1297"/>
    <cellStyle name="Énfasis1 5 8" xfId="1298"/>
    <cellStyle name="Énfasis1 5 9" xfId="1299"/>
    <cellStyle name="Énfasis2 2" xfId="1300"/>
    <cellStyle name="Énfasis2 2 10" xfId="1301"/>
    <cellStyle name="Énfasis2 2 11" xfId="1302"/>
    <cellStyle name="Énfasis2 2 12" xfId="1303"/>
    <cellStyle name="Énfasis2 2 13" xfId="1304"/>
    <cellStyle name="Énfasis2 2 2" xfId="1305"/>
    <cellStyle name="Énfasis2 2 2 2" xfId="1306"/>
    <cellStyle name="Énfasis2 2 3" xfId="1307"/>
    <cellStyle name="Énfasis2 2 4" xfId="1308"/>
    <cellStyle name="Énfasis2 2 5" xfId="1309"/>
    <cellStyle name="Énfasis2 2 6" xfId="1310"/>
    <cellStyle name="Énfasis2 2 7" xfId="1311"/>
    <cellStyle name="Énfasis2 2 8" xfId="1312"/>
    <cellStyle name="Énfasis2 2 9" xfId="1313"/>
    <cellStyle name="Énfasis2 3" xfId="1314"/>
    <cellStyle name="Énfasis2 3 10" xfId="1315"/>
    <cellStyle name="Énfasis2 3 11" xfId="1316"/>
    <cellStyle name="Énfasis2 3 12" xfId="1317"/>
    <cellStyle name="Énfasis2 3 13" xfId="1318"/>
    <cellStyle name="Énfasis2 3 2" xfId="1319"/>
    <cellStyle name="Énfasis2 3 3" xfId="1320"/>
    <cellStyle name="Énfasis2 3 4" xfId="1321"/>
    <cellStyle name="Énfasis2 3 5" xfId="1322"/>
    <cellStyle name="Énfasis2 3 6" xfId="1323"/>
    <cellStyle name="Énfasis2 3 7" xfId="1324"/>
    <cellStyle name="Énfasis2 3 8" xfId="1325"/>
    <cellStyle name="Énfasis2 3 9" xfId="1326"/>
    <cellStyle name="Énfasis2 4 10" xfId="1327"/>
    <cellStyle name="Énfasis2 4 11" xfId="1328"/>
    <cellStyle name="Énfasis2 4 12" xfId="1329"/>
    <cellStyle name="Énfasis2 4 13" xfId="1330"/>
    <cellStyle name="Énfasis2 4 2" xfId="1331"/>
    <cellStyle name="Énfasis2 4 3" xfId="1332"/>
    <cellStyle name="Énfasis2 4 4" xfId="1333"/>
    <cellStyle name="Énfasis2 4 5" xfId="1334"/>
    <cellStyle name="Énfasis2 4 6" xfId="1335"/>
    <cellStyle name="Énfasis2 4 7" xfId="1336"/>
    <cellStyle name="Énfasis2 4 8" xfId="1337"/>
    <cellStyle name="Énfasis2 4 9" xfId="1338"/>
    <cellStyle name="Énfasis2 5 10" xfId="1339"/>
    <cellStyle name="Énfasis2 5 11" xfId="1340"/>
    <cellStyle name="Énfasis2 5 12" xfId="1341"/>
    <cellStyle name="Énfasis2 5 2" xfId="1342"/>
    <cellStyle name="Énfasis2 5 3" xfId="1343"/>
    <cellStyle name="Énfasis2 5 4" xfId="1344"/>
    <cellStyle name="Énfasis2 5 5" xfId="1345"/>
    <cellStyle name="Énfasis2 5 6" xfId="1346"/>
    <cellStyle name="Énfasis2 5 7" xfId="1347"/>
    <cellStyle name="Énfasis2 5 8" xfId="1348"/>
    <cellStyle name="Énfasis2 5 9" xfId="1349"/>
    <cellStyle name="Énfasis3 2" xfId="1350"/>
    <cellStyle name="Énfasis3 2 10" xfId="1351"/>
    <cellStyle name="Énfasis3 2 11" xfId="1352"/>
    <cellStyle name="Énfasis3 2 12" xfId="1353"/>
    <cellStyle name="Énfasis3 2 13" xfId="1354"/>
    <cellStyle name="Énfasis3 2 2" xfId="1355"/>
    <cellStyle name="Énfasis3 2 2 2" xfId="1356"/>
    <cellStyle name="Énfasis3 2 3" xfId="1357"/>
    <cellStyle name="Énfasis3 2 4" xfId="1358"/>
    <cellStyle name="Énfasis3 2 5" xfId="1359"/>
    <cellStyle name="Énfasis3 2 6" xfId="1360"/>
    <cellStyle name="Énfasis3 2 7" xfId="1361"/>
    <cellStyle name="Énfasis3 2 8" xfId="1362"/>
    <cellStyle name="Énfasis3 2 9" xfId="1363"/>
    <cellStyle name="Énfasis3 3" xfId="1364"/>
    <cellStyle name="Énfasis3 3 10" xfId="1365"/>
    <cellStyle name="Énfasis3 3 11" xfId="1366"/>
    <cellStyle name="Énfasis3 3 12" xfId="1367"/>
    <cellStyle name="Énfasis3 3 13" xfId="1368"/>
    <cellStyle name="Énfasis3 3 2" xfId="1369"/>
    <cellStyle name="Énfasis3 3 3" xfId="1370"/>
    <cellStyle name="Énfasis3 3 4" xfId="1371"/>
    <cellStyle name="Énfasis3 3 5" xfId="1372"/>
    <cellStyle name="Énfasis3 3 6" xfId="1373"/>
    <cellStyle name="Énfasis3 3 7" xfId="1374"/>
    <cellStyle name="Énfasis3 3 8" xfId="1375"/>
    <cellStyle name="Énfasis3 3 9" xfId="1376"/>
    <cellStyle name="Énfasis3 4 10" xfId="1377"/>
    <cellStyle name="Énfasis3 4 11" xfId="1378"/>
    <cellStyle name="Énfasis3 4 12" xfId="1379"/>
    <cellStyle name="Énfasis3 4 13" xfId="1380"/>
    <cellStyle name="Énfasis3 4 2" xfId="1381"/>
    <cellStyle name="Énfasis3 4 3" xfId="1382"/>
    <cellStyle name="Énfasis3 4 4" xfId="1383"/>
    <cellStyle name="Énfasis3 4 5" xfId="1384"/>
    <cellStyle name="Énfasis3 4 6" xfId="1385"/>
    <cellStyle name="Énfasis3 4 7" xfId="1386"/>
    <cellStyle name="Énfasis3 4 8" xfId="1387"/>
    <cellStyle name="Énfasis3 4 9" xfId="1388"/>
    <cellStyle name="Énfasis3 5 10" xfId="1389"/>
    <cellStyle name="Énfasis3 5 11" xfId="1390"/>
    <cellStyle name="Énfasis3 5 12" xfId="1391"/>
    <cellStyle name="Énfasis3 5 2" xfId="1392"/>
    <cellStyle name="Énfasis3 5 3" xfId="1393"/>
    <cellStyle name="Énfasis3 5 4" xfId="1394"/>
    <cellStyle name="Énfasis3 5 5" xfId="1395"/>
    <cellStyle name="Énfasis3 5 6" xfId="1396"/>
    <cellStyle name="Énfasis3 5 7" xfId="1397"/>
    <cellStyle name="Énfasis3 5 8" xfId="1398"/>
    <cellStyle name="Énfasis3 5 9" xfId="1399"/>
    <cellStyle name="Énfasis4 2" xfId="1400"/>
    <cellStyle name="Énfasis4 2 10" xfId="1401"/>
    <cellStyle name="Énfasis4 2 11" xfId="1402"/>
    <cellStyle name="Énfasis4 2 12" xfId="1403"/>
    <cellStyle name="Énfasis4 2 13" xfId="1404"/>
    <cellStyle name="Énfasis4 2 2" xfId="1405"/>
    <cellStyle name="Énfasis4 2 2 2" xfId="1406"/>
    <cellStyle name="Énfasis4 2 3" xfId="1407"/>
    <cellStyle name="Énfasis4 2 4" xfId="1408"/>
    <cellStyle name="Énfasis4 2 5" xfId="1409"/>
    <cellStyle name="Énfasis4 2 6" xfId="1410"/>
    <cellStyle name="Énfasis4 2 7" xfId="1411"/>
    <cellStyle name="Énfasis4 2 8" xfId="1412"/>
    <cellStyle name="Énfasis4 2 9" xfId="1413"/>
    <cellStyle name="Énfasis4 3" xfId="1414"/>
    <cellStyle name="Énfasis4 3 10" xfId="1415"/>
    <cellStyle name="Énfasis4 3 11" xfId="1416"/>
    <cellStyle name="Énfasis4 3 12" xfId="1417"/>
    <cellStyle name="Énfasis4 3 13" xfId="1418"/>
    <cellStyle name="Énfasis4 3 2" xfId="1419"/>
    <cellStyle name="Énfasis4 3 3" xfId="1420"/>
    <cellStyle name="Énfasis4 3 4" xfId="1421"/>
    <cellStyle name="Énfasis4 3 5" xfId="1422"/>
    <cellStyle name="Énfasis4 3 6" xfId="1423"/>
    <cellStyle name="Énfasis4 3 7" xfId="1424"/>
    <cellStyle name="Énfasis4 3 8" xfId="1425"/>
    <cellStyle name="Énfasis4 3 9" xfId="1426"/>
    <cellStyle name="Énfasis4 4 10" xfId="1427"/>
    <cellStyle name="Énfasis4 4 11" xfId="1428"/>
    <cellStyle name="Énfasis4 4 12" xfId="1429"/>
    <cellStyle name="Énfasis4 4 13" xfId="1430"/>
    <cellStyle name="Énfasis4 4 2" xfId="1431"/>
    <cellStyle name="Énfasis4 4 3" xfId="1432"/>
    <cellStyle name="Énfasis4 4 4" xfId="1433"/>
    <cellStyle name="Énfasis4 4 5" xfId="1434"/>
    <cellStyle name="Énfasis4 4 6" xfId="1435"/>
    <cellStyle name="Énfasis4 4 7" xfId="1436"/>
    <cellStyle name="Énfasis4 4 8" xfId="1437"/>
    <cellStyle name="Énfasis4 4 9" xfId="1438"/>
    <cellStyle name="Énfasis4 5 10" xfId="1439"/>
    <cellStyle name="Énfasis4 5 11" xfId="1440"/>
    <cellStyle name="Énfasis4 5 12" xfId="1441"/>
    <cellStyle name="Énfasis4 5 2" xfId="1442"/>
    <cellStyle name="Énfasis4 5 3" xfId="1443"/>
    <cellStyle name="Énfasis4 5 4" xfId="1444"/>
    <cellStyle name="Énfasis4 5 5" xfId="1445"/>
    <cellStyle name="Énfasis4 5 6" xfId="1446"/>
    <cellStyle name="Énfasis4 5 7" xfId="1447"/>
    <cellStyle name="Énfasis4 5 8" xfId="1448"/>
    <cellStyle name="Énfasis4 5 9" xfId="1449"/>
    <cellStyle name="Énfasis5 2" xfId="1450"/>
    <cellStyle name="Énfasis5 2 10" xfId="1451"/>
    <cellStyle name="Énfasis5 2 11" xfId="1452"/>
    <cellStyle name="Énfasis5 2 12" xfId="1453"/>
    <cellStyle name="Énfasis5 2 13" xfId="1454"/>
    <cellStyle name="Énfasis5 2 2" xfId="1455"/>
    <cellStyle name="Énfasis5 2 2 2" xfId="1456"/>
    <cellStyle name="Énfasis5 2 3" xfId="1457"/>
    <cellStyle name="Énfasis5 2 4" xfId="1458"/>
    <cellStyle name="Énfasis5 2 5" xfId="1459"/>
    <cellStyle name="Énfasis5 2 6" xfId="1460"/>
    <cellStyle name="Énfasis5 2 7" xfId="1461"/>
    <cellStyle name="Énfasis5 2 8" xfId="1462"/>
    <cellStyle name="Énfasis5 2 9" xfId="1463"/>
    <cellStyle name="Énfasis5 3" xfId="1464"/>
    <cellStyle name="Énfasis5 3 10" xfId="1465"/>
    <cellStyle name="Énfasis5 3 11" xfId="1466"/>
    <cellStyle name="Énfasis5 3 12" xfId="1467"/>
    <cellStyle name="Énfasis5 3 13" xfId="1468"/>
    <cellStyle name="Énfasis5 3 2" xfId="1469"/>
    <cellStyle name="Énfasis5 3 3" xfId="1470"/>
    <cellStyle name="Énfasis5 3 4" xfId="1471"/>
    <cellStyle name="Énfasis5 3 5" xfId="1472"/>
    <cellStyle name="Énfasis5 3 6" xfId="1473"/>
    <cellStyle name="Énfasis5 3 7" xfId="1474"/>
    <cellStyle name="Énfasis5 3 8" xfId="1475"/>
    <cellStyle name="Énfasis5 3 9" xfId="1476"/>
    <cellStyle name="Énfasis5 4 10" xfId="1477"/>
    <cellStyle name="Énfasis5 4 11" xfId="1478"/>
    <cellStyle name="Énfasis5 4 12" xfId="1479"/>
    <cellStyle name="Énfasis5 4 13" xfId="1480"/>
    <cellStyle name="Énfasis5 4 2" xfId="1481"/>
    <cellStyle name="Énfasis5 4 3" xfId="1482"/>
    <cellStyle name="Énfasis5 4 4" xfId="1483"/>
    <cellStyle name="Énfasis5 4 5" xfId="1484"/>
    <cellStyle name="Énfasis5 4 6" xfId="1485"/>
    <cellStyle name="Énfasis5 4 7" xfId="1486"/>
    <cellStyle name="Énfasis5 4 8" xfId="1487"/>
    <cellStyle name="Énfasis5 4 9" xfId="1488"/>
    <cellStyle name="Énfasis5 5 10" xfId="1489"/>
    <cellStyle name="Énfasis5 5 11" xfId="1490"/>
    <cellStyle name="Énfasis5 5 12" xfId="1491"/>
    <cellStyle name="Énfasis5 5 2" xfId="1492"/>
    <cellStyle name="Énfasis5 5 3" xfId="1493"/>
    <cellStyle name="Énfasis5 5 4" xfId="1494"/>
    <cellStyle name="Énfasis5 5 5" xfId="1495"/>
    <cellStyle name="Énfasis5 5 6" xfId="1496"/>
    <cellStyle name="Énfasis5 5 7" xfId="1497"/>
    <cellStyle name="Énfasis5 5 8" xfId="1498"/>
    <cellStyle name="Énfasis5 5 9" xfId="1499"/>
    <cellStyle name="Énfasis6 2" xfId="1500"/>
    <cellStyle name="Énfasis6 2 10" xfId="1501"/>
    <cellStyle name="Énfasis6 2 11" xfId="1502"/>
    <cellStyle name="Énfasis6 2 12" xfId="1503"/>
    <cellStyle name="Énfasis6 2 13" xfId="1504"/>
    <cellStyle name="Énfasis6 2 2" xfId="1505"/>
    <cellStyle name="Énfasis6 2 2 2" xfId="1506"/>
    <cellStyle name="Énfasis6 2 3" xfId="1507"/>
    <cellStyle name="Énfasis6 2 4" xfId="1508"/>
    <cellStyle name="Énfasis6 2 5" xfId="1509"/>
    <cellStyle name="Énfasis6 2 6" xfId="1510"/>
    <cellStyle name="Énfasis6 2 7" xfId="1511"/>
    <cellStyle name="Énfasis6 2 8" xfId="1512"/>
    <cellStyle name="Énfasis6 2 9" xfId="1513"/>
    <cellStyle name="Énfasis6 3" xfId="1514"/>
    <cellStyle name="Énfasis6 3 10" xfId="1515"/>
    <cellStyle name="Énfasis6 3 11" xfId="1516"/>
    <cellStyle name="Énfasis6 3 12" xfId="1517"/>
    <cellStyle name="Énfasis6 3 13" xfId="1518"/>
    <cellStyle name="Énfasis6 3 2" xfId="1519"/>
    <cellStyle name="Énfasis6 3 3" xfId="1520"/>
    <cellStyle name="Énfasis6 3 4" xfId="1521"/>
    <cellStyle name="Énfasis6 3 5" xfId="1522"/>
    <cellStyle name="Énfasis6 3 6" xfId="1523"/>
    <cellStyle name="Énfasis6 3 7" xfId="1524"/>
    <cellStyle name="Énfasis6 3 8" xfId="1525"/>
    <cellStyle name="Énfasis6 3 9" xfId="1526"/>
    <cellStyle name="Énfasis6 4 10" xfId="1527"/>
    <cellStyle name="Énfasis6 4 11" xfId="1528"/>
    <cellStyle name="Énfasis6 4 12" xfId="1529"/>
    <cellStyle name="Énfasis6 4 13" xfId="1530"/>
    <cellStyle name="Énfasis6 4 2" xfId="1531"/>
    <cellStyle name="Énfasis6 4 3" xfId="1532"/>
    <cellStyle name="Énfasis6 4 4" xfId="1533"/>
    <cellStyle name="Énfasis6 4 5" xfId="1534"/>
    <cellStyle name="Énfasis6 4 6" xfId="1535"/>
    <cellStyle name="Énfasis6 4 7" xfId="1536"/>
    <cellStyle name="Énfasis6 4 8" xfId="1537"/>
    <cellStyle name="Énfasis6 4 9" xfId="1538"/>
    <cellStyle name="Énfasis6 5 10" xfId="1539"/>
    <cellStyle name="Énfasis6 5 11" xfId="1540"/>
    <cellStyle name="Énfasis6 5 12" xfId="1541"/>
    <cellStyle name="Énfasis6 5 2" xfId="1542"/>
    <cellStyle name="Énfasis6 5 3" xfId="1543"/>
    <cellStyle name="Énfasis6 5 4" xfId="1544"/>
    <cellStyle name="Énfasis6 5 5" xfId="1545"/>
    <cellStyle name="Énfasis6 5 6" xfId="1546"/>
    <cellStyle name="Énfasis6 5 7" xfId="1547"/>
    <cellStyle name="Énfasis6 5 8" xfId="1548"/>
    <cellStyle name="Énfasis6 5 9" xfId="1549"/>
    <cellStyle name="Entrada 2" xfId="1550"/>
    <cellStyle name="Entrada 2 10" xfId="1551"/>
    <cellStyle name="Entrada 2 11" xfId="1552"/>
    <cellStyle name="Entrada 2 12" xfId="1553"/>
    <cellStyle name="Entrada 2 13" xfId="1554"/>
    <cellStyle name="Entrada 2 2" xfId="1555"/>
    <cellStyle name="Entrada 2 2 2" xfId="1556"/>
    <cellStyle name="Entrada 2 3" xfId="1557"/>
    <cellStyle name="Entrada 2 4" xfId="1558"/>
    <cellStyle name="Entrada 2 5" xfId="1559"/>
    <cellStyle name="Entrada 2 6" xfId="1560"/>
    <cellStyle name="Entrada 2 7" xfId="1561"/>
    <cellStyle name="Entrada 2 8" xfId="1562"/>
    <cellStyle name="Entrada 2 9" xfId="1563"/>
    <cellStyle name="Entrada 3" xfId="1564"/>
    <cellStyle name="Entrada 3 10" xfId="1565"/>
    <cellStyle name="Entrada 3 11" xfId="1566"/>
    <cellStyle name="Entrada 3 12" xfId="1567"/>
    <cellStyle name="Entrada 3 13" xfId="1568"/>
    <cellStyle name="Entrada 3 2" xfId="1569"/>
    <cellStyle name="Entrada 3 3" xfId="1570"/>
    <cellStyle name="Entrada 3 4" xfId="1571"/>
    <cellStyle name="Entrada 3 5" xfId="1572"/>
    <cellStyle name="Entrada 3 6" xfId="1573"/>
    <cellStyle name="Entrada 3 7" xfId="1574"/>
    <cellStyle name="Entrada 3 8" xfId="1575"/>
    <cellStyle name="Entrada 3 9" xfId="1576"/>
    <cellStyle name="Entrada 4 10" xfId="1577"/>
    <cellStyle name="Entrada 4 11" xfId="1578"/>
    <cellStyle name="Entrada 4 12" xfId="1579"/>
    <cellStyle name="Entrada 4 13" xfId="1580"/>
    <cellStyle name="Entrada 4 2" xfId="1581"/>
    <cellStyle name="Entrada 4 3" xfId="1582"/>
    <cellStyle name="Entrada 4 4" xfId="1583"/>
    <cellStyle name="Entrada 4 5" xfId="1584"/>
    <cellStyle name="Entrada 4 6" xfId="1585"/>
    <cellStyle name="Entrada 4 7" xfId="1586"/>
    <cellStyle name="Entrada 4 8" xfId="1587"/>
    <cellStyle name="Entrada 4 9" xfId="1588"/>
    <cellStyle name="Entrada 5 10" xfId="1589"/>
    <cellStyle name="Entrada 5 11" xfId="1590"/>
    <cellStyle name="Entrada 5 12" xfId="1591"/>
    <cellStyle name="Entrada 5 2" xfId="1592"/>
    <cellStyle name="Entrada 5 3" xfId="1593"/>
    <cellStyle name="Entrada 5 4" xfId="1594"/>
    <cellStyle name="Entrada 5 5" xfId="1595"/>
    <cellStyle name="Entrada 5 6" xfId="1596"/>
    <cellStyle name="Entrada 5 7" xfId="1597"/>
    <cellStyle name="Entrada 5 8" xfId="1598"/>
    <cellStyle name="Entrada 5 9" xfId="1599"/>
    <cellStyle name="Euro" xfId="6"/>
    <cellStyle name="Euro 10" xfId="1600"/>
    <cellStyle name="Euro 11" xfId="1601"/>
    <cellStyle name="Euro 12" xfId="1602"/>
    <cellStyle name="Euro 13" xfId="1603"/>
    <cellStyle name="Euro 14" xfId="1604"/>
    <cellStyle name="Euro 15" xfId="1605"/>
    <cellStyle name="Euro 16" xfId="1606"/>
    <cellStyle name="Euro 2" xfId="1607"/>
    <cellStyle name="Euro 3" xfId="1608"/>
    <cellStyle name="Euro 4" xfId="1609"/>
    <cellStyle name="Euro 5" xfId="1610"/>
    <cellStyle name="Euro 6" xfId="1611"/>
    <cellStyle name="Euro 7" xfId="1612"/>
    <cellStyle name="Euro 8" xfId="1613"/>
    <cellStyle name="Euro 9" xfId="1614"/>
    <cellStyle name="Explanatory Text 2" xfId="1615"/>
    <cellStyle name="Good 2" xfId="1616"/>
    <cellStyle name="Heading 1 2" xfId="1617"/>
    <cellStyle name="Heading 2 2" xfId="1618"/>
    <cellStyle name="Heading 3 2" xfId="1619"/>
    <cellStyle name="Heading 4 2" xfId="1620"/>
    <cellStyle name="Hipervínculo" xfId="5" builtinId="8"/>
    <cellStyle name="Hipervínculo 2" xfId="7"/>
    <cellStyle name="Incorrecto 2" xfId="1621"/>
    <cellStyle name="Incorrecto 2 10" xfId="1622"/>
    <cellStyle name="Incorrecto 2 11" xfId="1623"/>
    <cellStyle name="Incorrecto 2 12" xfId="1624"/>
    <cellStyle name="Incorrecto 2 13" xfId="1625"/>
    <cellStyle name="Incorrecto 2 2" xfId="1626"/>
    <cellStyle name="Incorrecto 2 2 2" xfId="1627"/>
    <cellStyle name="Incorrecto 2 3" xfId="1628"/>
    <cellStyle name="Incorrecto 2 4" xfId="1629"/>
    <cellStyle name="Incorrecto 2 5" xfId="1630"/>
    <cellStyle name="Incorrecto 2 6" xfId="1631"/>
    <cellStyle name="Incorrecto 2 7" xfId="1632"/>
    <cellStyle name="Incorrecto 2 8" xfId="1633"/>
    <cellStyle name="Incorrecto 2 9" xfId="1634"/>
    <cellStyle name="Incorrecto 3" xfId="1635"/>
    <cellStyle name="Incorrecto 3 10" xfId="1636"/>
    <cellStyle name="Incorrecto 3 11" xfId="1637"/>
    <cellStyle name="Incorrecto 3 12" xfId="1638"/>
    <cellStyle name="Incorrecto 3 13" xfId="1639"/>
    <cellStyle name="Incorrecto 3 2" xfId="1640"/>
    <cellStyle name="Incorrecto 3 3" xfId="1641"/>
    <cellStyle name="Incorrecto 3 4" xfId="1642"/>
    <cellStyle name="Incorrecto 3 5" xfId="1643"/>
    <cellStyle name="Incorrecto 3 6" xfId="1644"/>
    <cellStyle name="Incorrecto 3 7" xfId="1645"/>
    <cellStyle name="Incorrecto 3 8" xfId="1646"/>
    <cellStyle name="Incorrecto 3 9" xfId="1647"/>
    <cellStyle name="Incorrecto 4 10" xfId="1648"/>
    <cellStyle name="Incorrecto 4 11" xfId="1649"/>
    <cellStyle name="Incorrecto 4 12" xfId="1650"/>
    <cellStyle name="Incorrecto 4 13" xfId="1651"/>
    <cellStyle name="Incorrecto 4 2" xfId="1652"/>
    <cellStyle name="Incorrecto 4 3" xfId="1653"/>
    <cellStyle name="Incorrecto 4 4" xfId="1654"/>
    <cellStyle name="Incorrecto 4 5" xfId="1655"/>
    <cellStyle name="Incorrecto 4 6" xfId="1656"/>
    <cellStyle name="Incorrecto 4 7" xfId="1657"/>
    <cellStyle name="Incorrecto 4 8" xfId="1658"/>
    <cellStyle name="Incorrecto 4 9" xfId="1659"/>
    <cellStyle name="Incorrecto 5 10" xfId="1660"/>
    <cellStyle name="Incorrecto 5 11" xfId="1661"/>
    <cellStyle name="Incorrecto 5 12" xfId="1662"/>
    <cellStyle name="Incorrecto 5 2" xfId="1663"/>
    <cellStyle name="Incorrecto 5 3" xfId="1664"/>
    <cellStyle name="Incorrecto 5 4" xfId="1665"/>
    <cellStyle name="Incorrecto 5 5" xfId="1666"/>
    <cellStyle name="Incorrecto 5 6" xfId="1667"/>
    <cellStyle name="Incorrecto 5 7" xfId="1668"/>
    <cellStyle name="Incorrecto 5 8" xfId="1669"/>
    <cellStyle name="Incorrecto 5 9" xfId="1670"/>
    <cellStyle name="Input 2" xfId="1671"/>
    <cellStyle name="Linea horizontal" xfId="1672"/>
    <cellStyle name="Linked Cell 2" xfId="1673"/>
    <cellStyle name="Millares" xfId="1" builtinId="3"/>
    <cellStyle name="Millares [0] 10" xfId="1674"/>
    <cellStyle name="Millares [0] 11" xfId="1675"/>
    <cellStyle name="Millares [0] 12" xfId="1676"/>
    <cellStyle name="Millares [0] 13" xfId="1677"/>
    <cellStyle name="Millares [0] 14" xfId="1678"/>
    <cellStyle name="Millares [0] 15" xfId="1679"/>
    <cellStyle name="Millares [0] 16" xfId="1680"/>
    <cellStyle name="Millares [0] 17" xfId="1681"/>
    <cellStyle name="Millares [0] 18" xfId="1682"/>
    <cellStyle name="Millares [0] 2" xfId="1683"/>
    <cellStyle name="Millares [0] 2 2" xfId="1684"/>
    <cellStyle name="Millares [0] 3" xfId="1685"/>
    <cellStyle name="Millares [0] 4" xfId="1686"/>
    <cellStyle name="Millares [0] 5" xfId="1687"/>
    <cellStyle name="Millares [0] 6" xfId="1688"/>
    <cellStyle name="Millares [0] 7" xfId="1689"/>
    <cellStyle name="Millares [0] 8" xfId="1690"/>
    <cellStyle name="Millares [0] 9" xfId="1691"/>
    <cellStyle name="Millares 10" xfId="8"/>
    <cellStyle name="Millares 11" xfId="9"/>
    <cellStyle name="Millares 12" xfId="10"/>
    <cellStyle name="Millares 13" xfId="11"/>
    <cellStyle name="Millares 14" xfId="12"/>
    <cellStyle name="Millares 15" xfId="13"/>
    <cellStyle name="Millares 15 2" xfId="14"/>
    <cellStyle name="Millares 16" xfId="15"/>
    <cellStyle name="Millares 17" xfId="16"/>
    <cellStyle name="Millares 18" xfId="17"/>
    <cellStyle name="Millares 19" xfId="1692"/>
    <cellStyle name="Millares 2" xfId="18"/>
    <cellStyle name="Millares 2 10" xfId="1693"/>
    <cellStyle name="Millares 2 10 2" xfId="67"/>
    <cellStyle name="Millares 2 11" xfId="1694"/>
    <cellStyle name="Millares 2 12" xfId="1695"/>
    <cellStyle name="Millares 2 13" xfId="1696"/>
    <cellStyle name="Millares 2 14" xfId="1697"/>
    <cellStyle name="Millares 2 15" xfId="1698"/>
    <cellStyle name="Millares 2 2" xfId="19"/>
    <cellStyle name="Millares 2 2 10" xfId="1699"/>
    <cellStyle name="Millares 2 2 11" xfId="1700"/>
    <cellStyle name="Millares 2 2 12" xfId="1701"/>
    <cellStyle name="Millares 2 2 13" xfId="1702"/>
    <cellStyle name="Millares 2 2 2" xfId="62"/>
    <cellStyle name="Millares 2 2 2 2" xfId="1703"/>
    <cellStyle name="Millares 2 2 3" xfId="1704"/>
    <cellStyle name="Millares 2 2 4" xfId="1705"/>
    <cellStyle name="Millares 2 2 5" xfId="1706"/>
    <cellStyle name="Millares 2 2 6" xfId="1707"/>
    <cellStyle name="Millares 2 2 7" xfId="1708"/>
    <cellStyle name="Millares 2 2 8" xfId="1709"/>
    <cellStyle name="Millares 2 2 9" xfId="1710"/>
    <cellStyle name="Millares 2 3" xfId="20"/>
    <cellStyle name="Millares 2 4" xfId="1711"/>
    <cellStyle name="Millares 2 5" xfId="1712"/>
    <cellStyle name="Millares 2 6" xfId="1713"/>
    <cellStyle name="Millares 2 7" xfId="1714"/>
    <cellStyle name="Millares 2 8" xfId="1715"/>
    <cellStyle name="Millares 2 9" xfId="1716"/>
    <cellStyle name="Millares 2 9 2" xfId="1717"/>
    <cellStyle name="Millares 20" xfId="1718"/>
    <cellStyle name="Millares 21" xfId="1719"/>
    <cellStyle name="Millares 22" xfId="1720"/>
    <cellStyle name="Millares 23" xfId="1721"/>
    <cellStyle name="Millares 24" xfId="1722"/>
    <cellStyle name="Millares 25" xfId="1723"/>
    <cellStyle name="Millares 26" xfId="1724"/>
    <cellStyle name="Millares 27" xfId="1725"/>
    <cellStyle name="Millares 28" xfId="1726"/>
    <cellStyle name="Millares 29" xfId="1727"/>
    <cellStyle name="Millares 3" xfId="21"/>
    <cellStyle name="Millares 3 2" xfId="1728"/>
    <cellStyle name="Millares 3 2 2" xfId="1729"/>
    <cellStyle name="Millares 30" xfId="1730"/>
    <cellStyle name="Millares 31" xfId="1731"/>
    <cellStyle name="Millares 32" xfId="1732"/>
    <cellStyle name="Millares 33" xfId="1733"/>
    <cellStyle name="Millares 34" xfId="1734"/>
    <cellStyle name="Millares 35" xfId="1735"/>
    <cellStyle name="Millares 4" xfId="22"/>
    <cellStyle name="Millares 4 10" xfId="1736"/>
    <cellStyle name="Millares 4 11" xfId="1737"/>
    <cellStyle name="Millares 4 12" xfId="1738"/>
    <cellStyle name="Millares 4 13" xfId="1739"/>
    <cellStyle name="Millares 4 2" xfId="1740"/>
    <cellStyle name="Millares 4 2 2" xfId="1741"/>
    <cellStyle name="Millares 4 3" xfId="1742"/>
    <cellStyle name="Millares 4 4" xfId="1743"/>
    <cellStyle name="Millares 4 5" xfId="1744"/>
    <cellStyle name="Millares 4 6" xfId="1745"/>
    <cellStyle name="Millares 4 7" xfId="1746"/>
    <cellStyle name="Millares 4 8" xfId="1747"/>
    <cellStyle name="Millares 4 9" xfId="1748"/>
    <cellStyle name="Millares 5" xfId="23"/>
    <cellStyle name="Millares 5 10" xfId="1749"/>
    <cellStyle name="Millares 5 11" xfId="1750"/>
    <cellStyle name="Millares 5 12" xfId="1751"/>
    <cellStyle name="Millares 5 2" xfId="1752"/>
    <cellStyle name="Millares 5 2 2" xfId="1753"/>
    <cellStyle name="Millares 5 3" xfId="1754"/>
    <cellStyle name="Millares 5 4" xfId="1755"/>
    <cellStyle name="Millares 5 5" xfId="1756"/>
    <cellStyle name="Millares 5 6" xfId="1757"/>
    <cellStyle name="Millares 5 7" xfId="1758"/>
    <cellStyle name="Millares 5 8" xfId="1759"/>
    <cellStyle name="Millares 5 9" xfId="1760"/>
    <cellStyle name="Millares 6" xfId="24"/>
    <cellStyle name="Millares 6 2" xfId="1761"/>
    <cellStyle name="Millares 7" xfId="25"/>
    <cellStyle name="Millares 7 2" xfId="1762"/>
    <cellStyle name="Millares 8" xfId="26"/>
    <cellStyle name="Millares 8 2" xfId="1763"/>
    <cellStyle name="Millares 9" xfId="27"/>
    <cellStyle name="Millares 9 2" xfId="1764"/>
    <cellStyle name="Moneda" xfId="2" builtinId="4"/>
    <cellStyle name="Moneda 2" xfId="28"/>
    <cellStyle name="Moneda 3" xfId="29"/>
    <cellStyle name="Neutral 2" xfId="1765"/>
    <cellStyle name="Neutral 2 10" xfId="1766"/>
    <cellStyle name="Neutral 2 11" xfId="1767"/>
    <cellStyle name="Neutral 2 12" xfId="1768"/>
    <cellStyle name="Neutral 2 13" xfId="1769"/>
    <cellStyle name="Neutral 2 2" xfId="1770"/>
    <cellStyle name="Neutral 2 3" xfId="1771"/>
    <cellStyle name="Neutral 2 4" xfId="1772"/>
    <cellStyle name="Neutral 2 5" xfId="1773"/>
    <cellStyle name="Neutral 2 6" xfId="1774"/>
    <cellStyle name="Neutral 2 7" xfId="1775"/>
    <cellStyle name="Neutral 2 8" xfId="1776"/>
    <cellStyle name="Neutral 2 9" xfId="1777"/>
    <cellStyle name="Neutral 3" xfId="1778"/>
    <cellStyle name="Neutral 3 10" xfId="1779"/>
    <cellStyle name="Neutral 3 11" xfId="1780"/>
    <cellStyle name="Neutral 3 12" xfId="1781"/>
    <cellStyle name="Neutral 3 13" xfId="1782"/>
    <cellStyle name="Neutral 3 2" xfId="1783"/>
    <cellStyle name="Neutral 3 3" xfId="1784"/>
    <cellStyle name="Neutral 3 4" xfId="1785"/>
    <cellStyle name="Neutral 3 5" xfId="1786"/>
    <cellStyle name="Neutral 3 6" xfId="1787"/>
    <cellStyle name="Neutral 3 7" xfId="1788"/>
    <cellStyle name="Neutral 3 8" xfId="1789"/>
    <cellStyle name="Neutral 3 9" xfId="1790"/>
    <cellStyle name="Neutral 4 10" xfId="1791"/>
    <cellStyle name="Neutral 4 11" xfId="1792"/>
    <cellStyle name="Neutral 4 12" xfId="1793"/>
    <cellStyle name="Neutral 4 13" xfId="1794"/>
    <cellStyle name="Neutral 4 2" xfId="1795"/>
    <cellStyle name="Neutral 4 3" xfId="1796"/>
    <cellStyle name="Neutral 4 4" xfId="1797"/>
    <cellStyle name="Neutral 4 5" xfId="1798"/>
    <cellStyle name="Neutral 4 6" xfId="1799"/>
    <cellStyle name="Neutral 4 7" xfId="1800"/>
    <cellStyle name="Neutral 4 8" xfId="1801"/>
    <cellStyle name="Neutral 4 9" xfId="1802"/>
    <cellStyle name="Neutral 5 10" xfId="1803"/>
    <cellStyle name="Neutral 5 11" xfId="1804"/>
    <cellStyle name="Neutral 5 12" xfId="1805"/>
    <cellStyle name="Neutral 5 2" xfId="1806"/>
    <cellStyle name="Neutral 5 3" xfId="1807"/>
    <cellStyle name="Neutral 5 4" xfId="1808"/>
    <cellStyle name="Neutral 5 5" xfId="1809"/>
    <cellStyle name="Neutral 5 6" xfId="1810"/>
    <cellStyle name="Neutral 5 7" xfId="1811"/>
    <cellStyle name="Neutral 5 8" xfId="1812"/>
    <cellStyle name="Neutral 5 9" xfId="1813"/>
    <cellStyle name="Normal" xfId="0" builtinId="0"/>
    <cellStyle name="Normal 10" xfId="4"/>
    <cellStyle name="Normal 11" xfId="30"/>
    <cellStyle name="Normal 12" xfId="31"/>
    <cellStyle name="Normal 13" xfId="32"/>
    <cellStyle name="Normal 14" xfId="33"/>
    <cellStyle name="Normal 15" xfId="34"/>
    <cellStyle name="Normal 16" xfId="35"/>
    <cellStyle name="Normal 17" xfId="36"/>
    <cellStyle name="Normal 18" xfId="37"/>
    <cellStyle name="Normal 19" xfId="38"/>
    <cellStyle name="Normal 2" xfId="39"/>
    <cellStyle name="Normal 2 10" xfId="1814"/>
    <cellStyle name="Normal 2 11" xfId="1815"/>
    <cellStyle name="Normal 2 12" xfId="1816"/>
    <cellStyle name="Normal 2 13" xfId="1817"/>
    <cellStyle name="Normal 2 14" xfId="1818"/>
    <cellStyle name="Normal 2 15" xfId="1819"/>
    <cellStyle name="Normal 2 16" xfId="1820"/>
    <cellStyle name="Normal 2 17" xfId="1821"/>
    <cellStyle name="Normal 2 18" xfId="1822"/>
    <cellStyle name="Normal 2 19" xfId="1823"/>
    <cellStyle name="Normal 2 2" xfId="40"/>
    <cellStyle name="Normal 2 2 2" xfId="61"/>
    <cellStyle name="Normal 2 2 3" xfId="1824"/>
    <cellStyle name="Normal 2 2 4" xfId="1825"/>
    <cellStyle name="Normal 2 20" xfId="1826"/>
    <cellStyle name="Normal 2 21" xfId="1827"/>
    <cellStyle name="Normal 2 3" xfId="60"/>
    <cellStyle name="Normal 2 3 2" xfId="1828"/>
    <cellStyle name="Normal 2 3 3" xfId="66"/>
    <cellStyle name="Normal 2 4" xfId="1829"/>
    <cellStyle name="Normal 2 5" xfId="1830"/>
    <cellStyle name="Normal 2 5 10" xfId="1831"/>
    <cellStyle name="Normal 2 5 11" xfId="1832"/>
    <cellStyle name="Normal 2 5 12" xfId="1833"/>
    <cellStyle name="Normal 2 5 13" xfId="1834"/>
    <cellStyle name="Normal 2 5 2" xfId="1835"/>
    <cellStyle name="Normal 2 5 3" xfId="1836"/>
    <cellStyle name="Normal 2 5 4" xfId="1837"/>
    <cellStyle name="Normal 2 5 5" xfId="1838"/>
    <cellStyle name="Normal 2 5 6" xfId="1839"/>
    <cellStyle name="Normal 2 5 7" xfId="1840"/>
    <cellStyle name="Normal 2 5 8" xfId="1841"/>
    <cellStyle name="Normal 2 5 9" xfId="1842"/>
    <cellStyle name="Normal 2 6" xfId="1843"/>
    <cellStyle name="Normal 2 7" xfId="1844"/>
    <cellStyle name="Normal 2 8" xfId="1845"/>
    <cellStyle name="Normal 2 9" xfId="1846"/>
    <cellStyle name="Normal 20" xfId="41"/>
    <cellStyle name="Normal 21" xfId="42"/>
    <cellStyle name="Normal 21 2" xfId="43"/>
    <cellStyle name="Normal 22" xfId="44"/>
    <cellStyle name="Normal 22 2" xfId="45"/>
    <cellStyle name="Normal 23" xfId="46"/>
    <cellStyle name="Normal 24" xfId="47"/>
    <cellStyle name="Normal 25" xfId="48"/>
    <cellStyle name="Normal 26" xfId="49"/>
    <cellStyle name="Normal 3" xfId="50"/>
    <cellStyle name="Normal 3 2" xfId="51"/>
    <cellStyle name="Normal 3 2 2" xfId="52"/>
    <cellStyle name="Normal 3 2 2 2" xfId="1847"/>
    <cellStyle name="Normal 3 2 2 2 2" xfId="1848"/>
    <cellStyle name="Normal 3 3" xfId="1849"/>
    <cellStyle name="Normal 3 3 2" xfId="1850"/>
    <cellStyle name="Normal 4" xfId="53"/>
    <cellStyle name="Normal 4 10" xfId="1851"/>
    <cellStyle name="Normal 4 11" xfId="1852"/>
    <cellStyle name="Normal 4 12" xfId="1853"/>
    <cellStyle name="Normal 4 13" xfId="1854"/>
    <cellStyle name="Normal 4 14" xfId="1855"/>
    <cellStyle name="Normal 4 15" xfId="1856"/>
    <cellStyle name="Normal 4 2" xfId="1857"/>
    <cellStyle name="Normal 4 2 2" xfId="1858"/>
    <cellStyle name="Normal 4 3" xfId="1859"/>
    <cellStyle name="Normal 4 4" xfId="1860"/>
    <cellStyle name="Normal 4 5" xfId="1861"/>
    <cellStyle name="Normal 4 6" xfId="1862"/>
    <cellStyle name="Normal 4 7" xfId="1863"/>
    <cellStyle name="Normal 4 8" xfId="1864"/>
    <cellStyle name="Normal 4 9" xfId="1865"/>
    <cellStyle name="Normal 5" xfId="54"/>
    <cellStyle name="Normal 5 10" xfId="1866"/>
    <cellStyle name="Normal 5 11" xfId="1867"/>
    <cellStyle name="Normal 5 12" xfId="1868"/>
    <cellStyle name="Normal 5 13" xfId="1869"/>
    <cellStyle name="Normal 5 2" xfId="1870"/>
    <cellStyle name="Normal 5 2 2" xfId="1871"/>
    <cellStyle name="Normal 5 3" xfId="1872"/>
    <cellStyle name="Normal 5 4" xfId="1873"/>
    <cellStyle name="Normal 5 5" xfId="1874"/>
    <cellStyle name="Normal 5 6" xfId="1875"/>
    <cellStyle name="Normal 5 7" xfId="1876"/>
    <cellStyle name="Normal 5 8" xfId="1877"/>
    <cellStyle name="Normal 5 9" xfId="1878"/>
    <cellStyle name="Normal 6" xfId="55"/>
    <cellStyle name="Normal 6 2" xfId="1879"/>
    <cellStyle name="Normal 6 2 2" xfId="1880"/>
    <cellStyle name="Normal 7" xfId="56"/>
    <cellStyle name="Normal 7 2" xfId="1881"/>
    <cellStyle name="Normal 8" xfId="57"/>
    <cellStyle name="Normal 8 2" xfId="1882"/>
    <cellStyle name="Normal 9" xfId="58"/>
    <cellStyle name="Notas 2" xfId="1883"/>
    <cellStyle name="Notas 2 10" xfId="1884"/>
    <cellStyle name="Notas 2 11" xfId="1885"/>
    <cellStyle name="Notas 2 12" xfId="1886"/>
    <cellStyle name="Notas 2 13" xfId="1887"/>
    <cellStyle name="Notas 2 2" xfId="1888"/>
    <cellStyle name="Notas 2 3" xfId="1889"/>
    <cellStyle name="Notas 2 4" xfId="1890"/>
    <cellStyle name="Notas 2 5" xfId="1891"/>
    <cellStyle name="Notas 2 6" xfId="1892"/>
    <cellStyle name="Notas 2 7" xfId="1893"/>
    <cellStyle name="Notas 2 8" xfId="1894"/>
    <cellStyle name="Notas 2 9" xfId="1895"/>
    <cellStyle name="Notas 3" xfId="1896"/>
    <cellStyle name="Notas 3 10" xfId="1897"/>
    <cellStyle name="Notas 3 11" xfId="1898"/>
    <cellStyle name="Notas 3 12" xfId="1899"/>
    <cellStyle name="Notas 3 13" xfId="1900"/>
    <cellStyle name="Notas 3 2" xfId="1901"/>
    <cellStyle name="Notas 3 3" xfId="1902"/>
    <cellStyle name="Notas 3 4" xfId="1903"/>
    <cellStyle name="Notas 3 5" xfId="1904"/>
    <cellStyle name="Notas 3 6" xfId="1905"/>
    <cellStyle name="Notas 3 7" xfId="1906"/>
    <cellStyle name="Notas 3 8" xfId="1907"/>
    <cellStyle name="Notas 3 9" xfId="1908"/>
    <cellStyle name="Notas 4 10" xfId="1909"/>
    <cellStyle name="Notas 4 11" xfId="1910"/>
    <cellStyle name="Notas 4 12" xfId="1911"/>
    <cellStyle name="Notas 4 13" xfId="1912"/>
    <cellStyle name="Notas 4 2" xfId="1913"/>
    <cellStyle name="Notas 4 3" xfId="1914"/>
    <cellStyle name="Notas 4 4" xfId="1915"/>
    <cellStyle name="Notas 4 5" xfId="1916"/>
    <cellStyle name="Notas 4 6" xfId="1917"/>
    <cellStyle name="Notas 4 7" xfId="1918"/>
    <cellStyle name="Notas 4 8" xfId="1919"/>
    <cellStyle name="Notas 4 9" xfId="1920"/>
    <cellStyle name="Notas 5 10" xfId="1921"/>
    <cellStyle name="Notas 5 11" xfId="1922"/>
    <cellStyle name="Notas 5 12" xfId="1923"/>
    <cellStyle name="Notas 5 2" xfId="1924"/>
    <cellStyle name="Notas 5 3" xfId="1925"/>
    <cellStyle name="Notas 5 4" xfId="1926"/>
    <cellStyle name="Notas 5 5" xfId="1927"/>
    <cellStyle name="Notas 5 6" xfId="1928"/>
    <cellStyle name="Notas 5 7" xfId="1929"/>
    <cellStyle name="Notas 5 8" xfId="1930"/>
    <cellStyle name="Notas 5 9" xfId="1931"/>
    <cellStyle name="Note 2" xfId="1932"/>
    <cellStyle name="Output 2" xfId="1933"/>
    <cellStyle name="Pared" xfId="1934"/>
    <cellStyle name="Porcentaje" xfId="3" builtinId="5"/>
    <cellStyle name="Porcentual 2" xfId="59"/>
    <cellStyle name="Porcentual 2 2" xfId="1935"/>
    <cellStyle name="Porcentual 2 3" xfId="1936"/>
    <cellStyle name="Porcentual 3" xfId="1937"/>
    <cellStyle name="Porcentual 3 2" xfId="1938"/>
    <cellStyle name="Porcentual 4" xfId="1939"/>
    <cellStyle name="Porcentual 4 2" xfId="1940"/>
    <cellStyle name="Porcentual 5" xfId="1941"/>
    <cellStyle name="Porcentual 6" xfId="1942"/>
    <cellStyle name="Salida 2" xfId="1943"/>
    <cellStyle name="Salida 2 10" xfId="1944"/>
    <cellStyle name="Salida 2 11" xfId="1945"/>
    <cellStyle name="Salida 2 12" xfId="1946"/>
    <cellStyle name="Salida 2 13" xfId="1947"/>
    <cellStyle name="Salida 2 2" xfId="1948"/>
    <cellStyle name="Salida 2 2 2" xfId="1949"/>
    <cellStyle name="Salida 2 3" xfId="1950"/>
    <cellStyle name="Salida 2 4" xfId="1951"/>
    <cellStyle name="Salida 2 5" xfId="1952"/>
    <cellStyle name="Salida 2 6" xfId="1953"/>
    <cellStyle name="Salida 2 7" xfId="1954"/>
    <cellStyle name="Salida 2 8" xfId="1955"/>
    <cellStyle name="Salida 2 9" xfId="1956"/>
    <cellStyle name="Salida 3" xfId="1957"/>
    <cellStyle name="Salida 3 10" xfId="1958"/>
    <cellStyle name="Salida 3 11" xfId="1959"/>
    <cellStyle name="Salida 3 12" xfId="1960"/>
    <cellStyle name="Salida 3 13" xfId="1961"/>
    <cellStyle name="Salida 3 2" xfId="1962"/>
    <cellStyle name="Salida 3 3" xfId="1963"/>
    <cellStyle name="Salida 3 4" xfId="1964"/>
    <cellStyle name="Salida 3 5" xfId="1965"/>
    <cellStyle name="Salida 3 6" xfId="1966"/>
    <cellStyle name="Salida 3 7" xfId="1967"/>
    <cellStyle name="Salida 3 8" xfId="1968"/>
    <cellStyle name="Salida 3 9" xfId="1969"/>
    <cellStyle name="Salida 4 10" xfId="1970"/>
    <cellStyle name="Salida 4 11" xfId="1971"/>
    <cellStyle name="Salida 4 12" xfId="1972"/>
    <cellStyle name="Salida 4 13" xfId="1973"/>
    <cellStyle name="Salida 4 2" xfId="1974"/>
    <cellStyle name="Salida 4 3" xfId="1975"/>
    <cellStyle name="Salida 4 4" xfId="1976"/>
    <cellStyle name="Salida 4 5" xfId="1977"/>
    <cellStyle name="Salida 4 6" xfId="1978"/>
    <cellStyle name="Salida 4 7" xfId="1979"/>
    <cellStyle name="Salida 4 8" xfId="1980"/>
    <cellStyle name="Salida 4 9" xfId="1981"/>
    <cellStyle name="Salida 5 10" xfId="1982"/>
    <cellStyle name="Salida 5 11" xfId="1983"/>
    <cellStyle name="Salida 5 12" xfId="1984"/>
    <cellStyle name="Salida 5 2" xfId="1985"/>
    <cellStyle name="Salida 5 3" xfId="1986"/>
    <cellStyle name="Salida 5 4" xfId="1987"/>
    <cellStyle name="Salida 5 5" xfId="1988"/>
    <cellStyle name="Salida 5 6" xfId="1989"/>
    <cellStyle name="Salida 5 7" xfId="1990"/>
    <cellStyle name="Salida 5 8" xfId="1991"/>
    <cellStyle name="Salida 5 9" xfId="1992"/>
    <cellStyle name="Texto de advertencia 2" xfId="1993"/>
    <cellStyle name="Texto de advertencia 2 10" xfId="1994"/>
    <cellStyle name="Texto de advertencia 2 11" xfId="1995"/>
    <cellStyle name="Texto de advertencia 2 12" xfId="1996"/>
    <cellStyle name="Texto de advertencia 2 13" xfId="1997"/>
    <cellStyle name="Texto de advertencia 2 2" xfId="1998"/>
    <cellStyle name="Texto de advertencia 2 2 2" xfId="1999"/>
    <cellStyle name="Texto de advertencia 2 3" xfId="2000"/>
    <cellStyle name="Texto de advertencia 2 4" xfId="2001"/>
    <cellStyle name="Texto de advertencia 2 5" xfId="2002"/>
    <cellStyle name="Texto de advertencia 2 6" xfId="2003"/>
    <cellStyle name="Texto de advertencia 2 7" xfId="2004"/>
    <cellStyle name="Texto de advertencia 2 8" xfId="2005"/>
    <cellStyle name="Texto de advertencia 2 9" xfId="2006"/>
    <cellStyle name="Texto de advertencia 3" xfId="2007"/>
    <cellStyle name="Texto de advertencia 3 10" xfId="2008"/>
    <cellStyle name="Texto de advertencia 3 11" xfId="2009"/>
    <cellStyle name="Texto de advertencia 3 12" xfId="2010"/>
    <cellStyle name="Texto de advertencia 3 13" xfId="2011"/>
    <cellStyle name="Texto de advertencia 3 2" xfId="2012"/>
    <cellStyle name="Texto de advertencia 3 3" xfId="2013"/>
    <cellStyle name="Texto de advertencia 3 4" xfId="2014"/>
    <cellStyle name="Texto de advertencia 3 5" xfId="2015"/>
    <cellStyle name="Texto de advertencia 3 6" xfId="2016"/>
    <cellStyle name="Texto de advertencia 3 7" xfId="2017"/>
    <cellStyle name="Texto de advertencia 3 8" xfId="2018"/>
    <cellStyle name="Texto de advertencia 3 9" xfId="2019"/>
    <cellStyle name="Texto de advertencia 4 10" xfId="2020"/>
    <cellStyle name="Texto de advertencia 4 11" xfId="2021"/>
    <cellStyle name="Texto de advertencia 4 12" xfId="2022"/>
    <cellStyle name="Texto de advertencia 4 13" xfId="2023"/>
    <cellStyle name="Texto de advertencia 4 2" xfId="2024"/>
    <cellStyle name="Texto de advertencia 4 3" xfId="2025"/>
    <cellStyle name="Texto de advertencia 4 4" xfId="2026"/>
    <cellStyle name="Texto de advertencia 4 5" xfId="2027"/>
    <cellStyle name="Texto de advertencia 4 6" xfId="2028"/>
    <cellStyle name="Texto de advertencia 4 7" xfId="2029"/>
    <cellStyle name="Texto de advertencia 4 8" xfId="2030"/>
    <cellStyle name="Texto de advertencia 4 9" xfId="2031"/>
    <cellStyle name="Texto de advertencia 5 10" xfId="2032"/>
    <cellStyle name="Texto de advertencia 5 11" xfId="2033"/>
    <cellStyle name="Texto de advertencia 5 12" xfId="2034"/>
    <cellStyle name="Texto de advertencia 5 2" xfId="2035"/>
    <cellStyle name="Texto de advertencia 5 3" xfId="2036"/>
    <cellStyle name="Texto de advertencia 5 4" xfId="2037"/>
    <cellStyle name="Texto de advertencia 5 5" xfId="2038"/>
    <cellStyle name="Texto de advertencia 5 6" xfId="2039"/>
    <cellStyle name="Texto de advertencia 5 7" xfId="2040"/>
    <cellStyle name="Texto de advertencia 5 8" xfId="2041"/>
    <cellStyle name="Texto de advertencia 5 9" xfId="2042"/>
    <cellStyle name="Texto explicativo 2" xfId="2043"/>
    <cellStyle name="Texto explicativo 2 10" xfId="2044"/>
    <cellStyle name="Texto explicativo 2 11" xfId="2045"/>
    <cellStyle name="Texto explicativo 2 12" xfId="2046"/>
    <cellStyle name="Texto explicativo 2 13" xfId="2047"/>
    <cellStyle name="Texto explicativo 2 2" xfId="2048"/>
    <cellStyle name="Texto explicativo 2 2 2" xfId="2049"/>
    <cellStyle name="Texto explicativo 2 3" xfId="2050"/>
    <cellStyle name="Texto explicativo 2 4" xfId="2051"/>
    <cellStyle name="Texto explicativo 2 5" xfId="2052"/>
    <cellStyle name="Texto explicativo 2 6" xfId="2053"/>
    <cellStyle name="Texto explicativo 2 7" xfId="2054"/>
    <cellStyle name="Texto explicativo 2 8" xfId="2055"/>
    <cellStyle name="Texto explicativo 2 9" xfId="2056"/>
    <cellStyle name="Texto explicativo 3" xfId="2057"/>
    <cellStyle name="Texto explicativo 3 10" xfId="2058"/>
    <cellStyle name="Texto explicativo 3 11" xfId="2059"/>
    <cellStyle name="Texto explicativo 3 12" xfId="2060"/>
    <cellStyle name="Texto explicativo 3 13" xfId="2061"/>
    <cellStyle name="Texto explicativo 3 2" xfId="2062"/>
    <cellStyle name="Texto explicativo 3 3" xfId="2063"/>
    <cellStyle name="Texto explicativo 3 4" xfId="2064"/>
    <cellStyle name="Texto explicativo 3 5" xfId="2065"/>
    <cellStyle name="Texto explicativo 3 6" xfId="2066"/>
    <cellStyle name="Texto explicativo 3 7" xfId="2067"/>
    <cellStyle name="Texto explicativo 3 8" xfId="2068"/>
    <cellStyle name="Texto explicativo 3 9" xfId="2069"/>
    <cellStyle name="Texto explicativo 4 10" xfId="2070"/>
    <cellStyle name="Texto explicativo 4 11" xfId="2071"/>
    <cellStyle name="Texto explicativo 4 12" xfId="2072"/>
    <cellStyle name="Texto explicativo 4 13" xfId="2073"/>
    <cellStyle name="Texto explicativo 4 2" xfId="2074"/>
    <cellStyle name="Texto explicativo 4 3" xfId="2075"/>
    <cellStyle name="Texto explicativo 4 4" xfId="2076"/>
    <cellStyle name="Texto explicativo 4 5" xfId="2077"/>
    <cellStyle name="Texto explicativo 4 6" xfId="2078"/>
    <cellStyle name="Texto explicativo 4 7" xfId="2079"/>
    <cellStyle name="Texto explicativo 4 8" xfId="2080"/>
    <cellStyle name="Texto explicativo 4 9" xfId="2081"/>
    <cellStyle name="Texto explicativo 5 10" xfId="2082"/>
    <cellStyle name="Texto explicativo 5 11" xfId="2083"/>
    <cellStyle name="Texto explicativo 5 12" xfId="2084"/>
    <cellStyle name="Texto explicativo 5 2" xfId="2085"/>
    <cellStyle name="Texto explicativo 5 3" xfId="2086"/>
    <cellStyle name="Texto explicativo 5 4" xfId="2087"/>
    <cellStyle name="Texto explicativo 5 5" xfId="2088"/>
    <cellStyle name="Texto explicativo 5 6" xfId="2089"/>
    <cellStyle name="Texto explicativo 5 7" xfId="2090"/>
    <cellStyle name="Texto explicativo 5 8" xfId="2091"/>
    <cellStyle name="Texto explicativo 5 9" xfId="2092"/>
    <cellStyle name="Title 2" xfId="2093"/>
    <cellStyle name="Título 1 2" xfId="2094"/>
    <cellStyle name="Título 1 2 10" xfId="2095"/>
    <cellStyle name="Título 1 2 11" xfId="2096"/>
    <cellStyle name="Título 1 2 12" xfId="2097"/>
    <cellStyle name="Título 1 2 13" xfId="2098"/>
    <cellStyle name="Título 1 2 2" xfId="2099"/>
    <cellStyle name="Título 1 2 2 2" xfId="2100"/>
    <cellStyle name="Título 1 2 3" xfId="2101"/>
    <cellStyle name="Título 1 2 4" xfId="2102"/>
    <cellStyle name="Título 1 2 5" xfId="2103"/>
    <cellStyle name="Título 1 2 6" xfId="2104"/>
    <cellStyle name="Título 1 2 7" xfId="2105"/>
    <cellStyle name="Título 1 2 8" xfId="2106"/>
    <cellStyle name="Título 1 2 9" xfId="2107"/>
    <cellStyle name="Título 1 3" xfId="2108"/>
    <cellStyle name="Título 1 3 10" xfId="2109"/>
    <cellStyle name="Título 1 3 11" xfId="2110"/>
    <cellStyle name="Título 1 3 12" xfId="2111"/>
    <cellStyle name="Título 1 3 13" xfId="2112"/>
    <cellStyle name="Título 1 3 2" xfId="2113"/>
    <cellStyle name="Título 1 3 3" xfId="2114"/>
    <cellStyle name="Título 1 3 4" xfId="2115"/>
    <cellStyle name="Título 1 3 5" xfId="2116"/>
    <cellStyle name="Título 1 3 6" xfId="2117"/>
    <cellStyle name="Título 1 3 7" xfId="2118"/>
    <cellStyle name="Título 1 3 8" xfId="2119"/>
    <cellStyle name="Título 1 3 9" xfId="2120"/>
    <cellStyle name="Título 1 4 10" xfId="2121"/>
    <cellStyle name="Título 1 4 11" xfId="2122"/>
    <cellStyle name="Título 1 4 12" xfId="2123"/>
    <cellStyle name="Título 1 4 13" xfId="2124"/>
    <cellStyle name="Título 1 4 2" xfId="2125"/>
    <cellStyle name="Título 1 4 3" xfId="2126"/>
    <cellStyle name="Título 1 4 4" xfId="2127"/>
    <cellStyle name="Título 1 4 5" xfId="2128"/>
    <cellStyle name="Título 1 4 6" xfId="2129"/>
    <cellStyle name="Título 1 4 7" xfId="2130"/>
    <cellStyle name="Título 1 4 8" xfId="2131"/>
    <cellStyle name="Título 1 4 9" xfId="2132"/>
    <cellStyle name="Título 1 5 10" xfId="2133"/>
    <cellStyle name="Título 1 5 11" xfId="2134"/>
    <cellStyle name="Título 1 5 12" xfId="2135"/>
    <cellStyle name="Título 1 5 2" xfId="2136"/>
    <cellStyle name="Título 1 5 3" xfId="2137"/>
    <cellStyle name="Título 1 5 4" xfId="2138"/>
    <cellStyle name="Título 1 5 5" xfId="2139"/>
    <cellStyle name="Título 1 5 6" xfId="2140"/>
    <cellStyle name="Título 1 5 7" xfId="2141"/>
    <cellStyle name="Título 1 5 8" xfId="2142"/>
    <cellStyle name="Título 1 5 9" xfId="2143"/>
    <cellStyle name="Título 2 2" xfId="2144"/>
    <cellStyle name="Título 2 2 10" xfId="2145"/>
    <cellStyle name="Título 2 2 11" xfId="2146"/>
    <cellStyle name="Título 2 2 12" xfId="2147"/>
    <cellStyle name="Título 2 2 13" xfId="2148"/>
    <cellStyle name="Título 2 2 2" xfId="2149"/>
    <cellStyle name="Título 2 2 2 2" xfId="2150"/>
    <cellStyle name="Título 2 2 3" xfId="2151"/>
    <cellStyle name="Título 2 2 4" xfId="2152"/>
    <cellStyle name="Título 2 2 5" xfId="2153"/>
    <cellStyle name="Título 2 2 6" xfId="2154"/>
    <cellStyle name="Título 2 2 7" xfId="2155"/>
    <cellStyle name="Título 2 2 8" xfId="2156"/>
    <cellStyle name="Título 2 2 9" xfId="2157"/>
    <cellStyle name="Título 2 3" xfId="2158"/>
    <cellStyle name="Título 2 3 10" xfId="2159"/>
    <cellStyle name="Título 2 3 11" xfId="2160"/>
    <cellStyle name="Título 2 3 12" xfId="2161"/>
    <cellStyle name="Título 2 3 13" xfId="2162"/>
    <cellStyle name="Título 2 3 2" xfId="2163"/>
    <cellStyle name="Título 2 3 3" xfId="2164"/>
    <cellStyle name="Título 2 3 4" xfId="2165"/>
    <cellStyle name="Título 2 3 5" xfId="2166"/>
    <cellStyle name="Título 2 3 6" xfId="2167"/>
    <cellStyle name="Título 2 3 7" xfId="2168"/>
    <cellStyle name="Título 2 3 8" xfId="2169"/>
    <cellStyle name="Título 2 3 9" xfId="2170"/>
    <cellStyle name="Título 2 4 10" xfId="2171"/>
    <cellStyle name="Título 2 4 11" xfId="2172"/>
    <cellStyle name="Título 2 4 12" xfId="2173"/>
    <cellStyle name="Título 2 4 13" xfId="2174"/>
    <cellStyle name="Título 2 4 2" xfId="2175"/>
    <cellStyle name="Título 2 4 3" xfId="2176"/>
    <cellStyle name="Título 2 4 4" xfId="2177"/>
    <cellStyle name="Título 2 4 5" xfId="2178"/>
    <cellStyle name="Título 2 4 6" xfId="2179"/>
    <cellStyle name="Título 2 4 7" xfId="2180"/>
    <cellStyle name="Título 2 4 8" xfId="2181"/>
    <cellStyle name="Título 2 4 9" xfId="2182"/>
    <cellStyle name="Título 2 5 10" xfId="2183"/>
    <cellStyle name="Título 2 5 11" xfId="2184"/>
    <cellStyle name="Título 2 5 12" xfId="2185"/>
    <cellStyle name="Título 2 5 2" xfId="2186"/>
    <cellStyle name="Título 2 5 3" xfId="2187"/>
    <cellStyle name="Título 2 5 4" xfId="2188"/>
    <cellStyle name="Título 2 5 5" xfId="2189"/>
    <cellStyle name="Título 2 5 6" xfId="2190"/>
    <cellStyle name="Título 2 5 7" xfId="2191"/>
    <cellStyle name="Título 2 5 8" xfId="2192"/>
    <cellStyle name="Título 2 5 9" xfId="2193"/>
    <cellStyle name="Título 3 2" xfId="2194"/>
    <cellStyle name="Título 3 2 10" xfId="2195"/>
    <cellStyle name="Título 3 2 11" xfId="2196"/>
    <cellStyle name="Título 3 2 12" xfId="2197"/>
    <cellStyle name="Título 3 2 13" xfId="2198"/>
    <cellStyle name="Título 3 2 2" xfId="2199"/>
    <cellStyle name="Título 3 2 2 2" xfId="2200"/>
    <cellStyle name="Título 3 2 3" xfId="2201"/>
    <cellStyle name="Título 3 2 4" xfId="2202"/>
    <cellStyle name="Título 3 2 5" xfId="2203"/>
    <cellStyle name="Título 3 2 6" xfId="2204"/>
    <cellStyle name="Título 3 2 7" xfId="2205"/>
    <cellStyle name="Título 3 2 8" xfId="2206"/>
    <cellStyle name="Título 3 2 9" xfId="2207"/>
    <cellStyle name="Título 3 3" xfId="2208"/>
    <cellStyle name="Título 3 3 10" xfId="2209"/>
    <cellStyle name="Título 3 3 11" xfId="2210"/>
    <cellStyle name="Título 3 3 12" xfId="2211"/>
    <cellStyle name="Título 3 3 13" xfId="2212"/>
    <cellStyle name="Título 3 3 2" xfId="2213"/>
    <cellStyle name="Título 3 3 3" xfId="2214"/>
    <cellStyle name="Título 3 3 4" xfId="2215"/>
    <cellStyle name="Título 3 3 5" xfId="2216"/>
    <cellStyle name="Título 3 3 6" xfId="2217"/>
    <cellStyle name="Título 3 3 7" xfId="2218"/>
    <cellStyle name="Título 3 3 8" xfId="2219"/>
    <cellStyle name="Título 3 3 9" xfId="2220"/>
    <cellStyle name="Título 3 4 10" xfId="2221"/>
    <cellStyle name="Título 3 4 11" xfId="2222"/>
    <cellStyle name="Título 3 4 12" xfId="2223"/>
    <cellStyle name="Título 3 4 13" xfId="2224"/>
    <cellStyle name="Título 3 4 2" xfId="2225"/>
    <cellStyle name="Título 3 4 3" xfId="2226"/>
    <cellStyle name="Título 3 4 4" xfId="2227"/>
    <cellStyle name="Título 3 4 5" xfId="2228"/>
    <cellStyle name="Título 3 4 6" xfId="2229"/>
    <cellStyle name="Título 3 4 7" xfId="2230"/>
    <cellStyle name="Título 3 4 8" xfId="2231"/>
    <cellStyle name="Título 3 4 9" xfId="2232"/>
    <cellStyle name="Título 3 5 10" xfId="2233"/>
    <cellStyle name="Título 3 5 11" xfId="2234"/>
    <cellStyle name="Título 3 5 12" xfId="2235"/>
    <cellStyle name="Título 3 5 2" xfId="2236"/>
    <cellStyle name="Título 3 5 3" xfId="2237"/>
    <cellStyle name="Título 3 5 4" xfId="2238"/>
    <cellStyle name="Título 3 5 5" xfId="2239"/>
    <cellStyle name="Título 3 5 6" xfId="2240"/>
    <cellStyle name="Título 3 5 7" xfId="2241"/>
    <cellStyle name="Título 3 5 8" xfId="2242"/>
    <cellStyle name="Título 3 5 9" xfId="2243"/>
    <cellStyle name="Título 4" xfId="2244"/>
    <cellStyle name="Título 4 10" xfId="2245"/>
    <cellStyle name="Título 4 11" xfId="2246"/>
    <cellStyle name="Título 4 12" xfId="2247"/>
    <cellStyle name="Título 4 13" xfId="2248"/>
    <cellStyle name="Título 4 2" xfId="2249"/>
    <cellStyle name="Título 4 3" xfId="2250"/>
    <cellStyle name="Título 4 4" xfId="2251"/>
    <cellStyle name="Título 4 5" xfId="2252"/>
    <cellStyle name="Título 4 6" xfId="2253"/>
    <cellStyle name="Título 4 7" xfId="2254"/>
    <cellStyle name="Título 4 8" xfId="2255"/>
    <cellStyle name="Título 4 9" xfId="2256"/>
    <cellStyle name="Título 5 10" xfId="2257"/>
    <cellStyle name="Título 5 11" xfId="2258"/>
    <cellStyle name="Título 5 12" xfId="2259"/>
    <cellStyle name="Título 5 13" xfId="2260"/>
    <cellStyle name="Título 5 2" xfId="2261"/>
    <cellStyle name="Título 5 3" xfId="2262"/>
    <cellStyle name="Título 5 4" xfId="2263"/>
    <cellStyle name="Título 5 5" xfId="2264"/>
    <cellStyle name="Título 5 6" xfId="2265"/>
    <cellStyle name="Título 5 7" xfId="2266"/>
    <cellStyle name="Título 5 8" xfId="2267"/>
    <cellStyle name="Título 5 9" xfId="2268"/>
    <cellStyle name="Título 6 10" xfId="2269"/>
    <cellStyle name="Título 6 11" xfId="2270"/>
    <cellStyle name="Título 6 12" xfId="2271"/>
    <cellStyle name="Título 6 13" xfId="2272"/>
    <cellStyle name="Título 6 2" xfId="2273"/>
    <cellStyle name="Título 6 3" xfId="2274"/>
    <cellStyle name="Título 6 4" xfId="2275"/>
    <cellStyle name="Título 6 5" xfId="2276"/>
    <cellStyle name="Título 6 6" xfId="2277"/>
    <cellStyle name="Título 6 7" xfId="2278"/>
    <cellStyle name="Título 6 8" xfId="2279"/>
    <cellStyle name="Título 6 9" xfId="2280"/>
    <cellStyle name="Título 7 10" xfId="2281"/>
    <cellStyle name="Título 7 11" xfId="2282"/>
    <cellStyle name="Título 7 12" xfId="2283"/>
    <cellStyle name="Título 7 2" xfId="2284"/>
    <cellStyle name="Título 7 3" xfId="2285"/>
    <cellStyle name="Título 7 4" xfId="2286"/>
    <cellStyle name="Título 7 5" xfId="2287"/>
    <cellStyle name="Título 7 6" xfId="2288"/>
    <cellStyle name="Título 7 7" xfId="2289"/>
    <cellStyle name="Título 7 8" xfId="2290"/>
    <cellStyle name="Título 7 9" xfId="2291"/>
    <cellStyle name="Total 2" xfId="2292"/>
    <cellStyle name="Total 2 10" xfId="2293"/>
    <cellStyle name="Total 2 11" xfId="2294"/>
    <cellStyle name="Total 2 12" xfId="2295"/>
    <cellStyle name="Total 2 13" xfId="2296"/>
    <cellStyle name="Total 2 2" xfId="2297"/>
    <cellStyle name="Total 2 2 2" xfId="2298"/>
    <cellStyle name="Total 2 3" xfId="2299"/>
    <cellStyle name="Total 2 4" xfId="2300"/>
    <cellStyle name="Total 2 5" xfId="2301"/>
    <cellStyle name="Total 2 6" xfId="2302"/>
    <cellStyle name="Total 2 7" xfId="2303"/>
    <cellStyle name="Total 2 8" xfId="2304"/>
    <cellStyle name="Total 2 9" xfId="2305"/>
    <cellStyle name="Total 3" xfId="2306"/>
    <cellStyle name="Total 3 10" xfId="2307"/>
    <cellStyle name="Total 3 11" xfId="2308"/>
    <cellStyle name="Total 3 12" xfId="2309"/>
    <cellStyle name="Total 3 13" xfId="2310"/>
    <cellStyle name="Total 3 2" xfId="2311"/>
    <cellStyle name="Total 3 3" xfId="2312"/>
    <cellStyle name="Total 3 4" xfId="2313"/>
    <cellStyle name="Total 3 5" xfId="2314"/>
    <cellStyle name="Total 3 6" xfId="2315"/>
    <cellStyle name="Total 3 7" xfId="2316"/>
    <cellStyle name="Total 3 8" xfId="2317"/>
    <cellStyle name="Total 3 9" xfId="2318"/>
    <cellStyle name="Total 4 10" xfId="2319"/>
    <cellStyle name="Total 4 11" xfId="2320"/>
    <cellStyle name="Total 4 12" xfId="2321"/>
    <cellStyle name="Total 4 13" xfId="2322"/>
    <cellStyle name="Total 4 2" xfId="2323"/>
    <cellStyle name="Total 4 3" xfId="2324"/>
    <cellStyle name="Total 4 4" xfId="2325"/>
    <cellStyle name="Total 4 5" xfId="2326"/>
    <cellStyle name="Total 4 6" xfId="2327"/>
    <cellStyle name="Total 4 7" xfId="2328"/>
    <cellStyle name="Total 4 8" xfId="2329"/>
    <cellStyle name="Total 4 9" xfId="2330"/>
    <cellStyle name="Total 5 10" xfId="2331"/>
    <cellStyle name="Total 5 11" xfId="2332"/>
    <cellStyle name="Total 5 12" xfId="2333"/>
    <cellStyle name="Total 5 2" xfId="2334"/>
    <cellStyle name="Total 5 3" xfId="2335"/>
    <cellStyle name="Total 5 4" xfId="2336"/>
    <cellStyle name="Total 5 5" xfId="2337"/>
    <cellStyle name="Total 5 6" xfId="2338"/>
    <cellStyle name="Total 5 7" xfId="2339"/>
    <cellStyle name="Total 5 8" xfId="2340"/>
    <cellStyle name="Total 5 9" xfId="2341"/>
    <cellStyle name="Viga" xfId="2342"/>
    <cellStyle name="Warning Text 2" xfId="23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4.xml"/><Relationship Id="rId40" Type="http://schemas.openxmlformats.org/officeDocument/2006/relationships/externalLink" Target="externalLinks/externalLink7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43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79565293954845E-2"/>
          <c:y val="0.21152036508081909"/>
          <c:w val="0.41693273963757732"/>
          <c:h val="0.73937669302541964"/>
        </c:manualLayout>
      </c:layout>
      <c:doughnutChart>
        <c:varyColors val="1"/>
        <c:ser>
          <c:idx val="0"/>
          <c:order val="0"/>
          <c:dLbls>
            <c:dLbl>
              <c:idx val="0"/>
              <c:layout>
                <c:manualLayout>
                  <c:x val="0.14057507987220449"/>
                  <c:y val="-4.5325792517318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11288604898828544"/>
                  <c:y val="0.147308825681284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1501597444089459"/>
                  <c:y val="0.207743215704375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1299254526091593E-3"/>
                  <c:y val="-0.17752602069283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1363152289669862"/>
                  <c:y val="-8.6874435658193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8.5197018104366362E-2"/>
                  <c:y val="-0.166194572563500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'INGR 2 '!$A$47:$A$52</c:f>
              <c:strCache>
                <c:ptCount val="6"/>
                <c:pt idx="0">
                  <c:v>Ingresos de Gestión</c:v>
                </c:pt>
                <c:pt idx="1">
                  <c:v>Participaciones </c:v>
                </c:pt>
                <c:pt idx="2">
                  <c:v>Aportaciones</c:v>
                </c:pt>
                <c:pt idx="3">
                  <c:v>Convenios</c:v>
                </c:pt>
                <c:pt idx="4">
                  <c:v>Transferencias, Asignaciones,Subsidios y Otras Ayudas</c:v>
                </c:pt>
                <c:pt idx="5">
                  <c:v>Otros ingresos</c:v>
                </c:pt>
              </c:strCache>
            </c:strRef>
          </c:cat>
          <c:val>
            <c:numRef>
              <c:f>'INGR 2 '!$B$47:$B$52</c:f>
              <c:numCache>
                <c:formatCode>#,##0</c:formatCode>
                <c:ptCount val="6"/>
                <c:pt idx="0">
                  <c:v>1373954213</c:v>
                </c:pt>
                <c:pt idx="1">
                  <c:v>4745189102</c:v>
                </c:pt>
                <c:pt idx="2">
                  <c:v>8245658747</c:v>
                </c:pt>
                <c:pt idx="3">
                  <c:v>2740565423</c:v>
                </c:pt>
                <c:pt idx="4">
                  <c:v>624599565</c:v>
                </c:pt>
                <c:pt idx="5">
                  <c:v>11688756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46"/>
        <c:holeSize val="21"/>
      </c:doughnutChart>
    </c:plotArea>
    <c:legend>
      <c:legendPos val="r"/>
      <c:layout>
        <c:manualLayout>
          <c:xMode val="edge"/>
          <c:yMode val="edge"/>
          <c:x val="0.66048032334616325"/>
          <c:y val="0.24033525620969309"/>
          <c:w val="0.31105112659639583"/>
          <c:h val="0.57415644655303899"/>
        </c:manualLayout>
      </c:layout>
      <c:overlay val="0"/>
      <c:txPr>
        <a:bodyPr/>
        <a:lstStyle/>
        <a:p>
          <a:pPr rtl="0">
            <a:defRPr sz="800"/>
          </a:pPr>
          <a:endParaRPr lang="es-MX"/>
        </a:p>
      </c:txPr>
    </c:legend>
    <c:plotVisOnly val="1"/>
    <c:dispBlanksAs val="gap"/>
    <c:showDLblsOverMax val="0"/>
  </c:chart>
  <c:spPr>
    <a:noFill/>
    <a:ln>
      <a:noFill/>
    </a:ln>
    <a:effectLst>
      <a:innerShdw blurRad="63500" dist="50800" dir="2700000">
        <a:schemeClr val="tx1">
          <a:alpha val="50000"/>
        </a:schemeClr>
      </a:innerShdw>
    </a:effectLst>
  </c:sp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3899035056871"/>
          <c:y val="0.1436578907812735"/>
          <c:w val="0.81337033443885431"/>
          <c:h val="0.60941343785771263"/>
        </c:manualLayout>
      </c:layout>
      <c:barChart>
        <c:barDir val="col"/>
        <c:grouping val="clustered"/>
        <c:varyColors val="0"/>
        <c:ser>
          <c:idx val="0"/>
          <c:order val="0"/>
          <c:tx>
            <c:v>ESTIMADO</c:v>
          </c:tx>
          <c:spPr>
            <a:solidFill>
              <a:srgbClr val="FFC000"/>
            </a:solidFill>
          </c:spPr>
          <c:invertIfNegative val="0"/>
          <c:cat>
            <c:strRef>
              <c:f>'INGR 4 '!$A$29:$A$33</c:f>
              <c:strCache>
                <c:ptCount val="5"/>
                <c:pt idx="0">
                  <c:v>Contribuciones de Mejoras</c:v>
                </c:pt>
                <c:pt idx="1">
                  <c:v>Derechos</c:v>
                </c:pt>
                <c:pt idx="2">
                  <c:v>Productos</c:v>
                </c:pt>
                <c:pt idx="3">
                  <c:v>Aprovechamientos</c:v>
                </c:pt>
                <c:pt idx="4">
                  <c:v>Contribuciones no comprendidas en las fracciones de la Ley de Ingresos causados en ejercicios fiscales anteriores pendientes de liquidación o pago</c:v>
                </c:pt>
              </c:strCache>
            </c:strRef>
          </c:cat>
          <c:val>
            <c:numRef>
              <c:f>'INGR 4 '!$B$29:$B$33</c:f>
              <c:numCache>
                <c:formatCode>#,##0</c:formatCode>
                <c:ptCount val="5"/>
                <c:pt idx="0">
                  <c:v>0</c:v>
                </c:pt>
                <c:pt idx="1">
                  <c:v>281339125</c:v>
                </c:pt>
                <c:pt idx="2">
                  <c:v>18808816</c:v>
                </c:pt>
                <c:pt idx="3">
                  <c:v>154368304</c:v>
                </c:pt>
                <c:pt idx="4">
                  <c:v>659871</c:v>
                </c:pt>
              </c:numCache>
            </c:numRef>
          </c:val>
        </c:ser>
        <c:ser>
          <c:idx val="1"/>
          <c:order val="1"/>
          <c:tx>
            <c:v>OBTENIDO</c:v>
          </c:tx>
          <c:spPr>
            <a:solidFill>
              <a:schemeClr val="accent6">
                <a:lumMod val="50000"/>
              </a:schemeClr>
            </a:solidFill>
          </c:spPr>
          <c:invertIfNegative val="0"/>
          <c:cat>
            <c:strRef>
              <c:f>'INGR 4 '!$A$29:$A$33</c:f>
              <c:strCache>
                <c:ptCount val="5"/>
                <c:pt idx="0">
                  <c:v>Contribuciones de Mejoras</c:v>
                </c:pt>
                <c:pt idx="1">
                  <c:v>Derechos</c:v>
                </c:pt>
                <c:pt idx="2">
                  <c:v>Productos</c:v>
                </c:pt>
                <c:pt idx="3">
                  <c:v>Aprovechamientos</c:v>
                </c:pt>
                <c:pt idx="4">
                  <c:v>Contribuciones no comprendidas en las fracciones de la Ley de Ingresos causados en ejercicios fiscales anteriores pendientes de liquidación o pago</c:v>
                </c:pt>
              </c:strCache>
            </c:strRef>
          </c:cat>
          <c:val>
            <c:numRef>
              <c:f>'INGR 4 '!$C$29:$C$33</c:f>
              <c:numCache>
                <c:formatCode>#,##0</c:formatCode>
                <c:ptCount val="5"/>
                <c:pt idx="0">
                  <c:v>0</c:v>
                </c:pt>
                <c:pt idx="1">
                  <c:v>314679911</c:v>
                </c:pt>
                <c:pt idx="2">
                  <c:v>14216505</c:v>
                </c:pt>
                <c:pt idx="3">
                  <c:v>783531806</c:v>
                </c:pt>
                <c:pt idx="4">
                  <c:v>462211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944704"/>
        <c:axId val="225946240"/>
      </c:barChart>
      <c:catAx>
        <c:axId val="22594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225946240"/>
        <c:crosses val="autoZero"/>
        <c:auto val="1"/>
        <c:lblAlgn val="ctr"/>
        <c:lblOffset val="100"/>
        <c:noMultiLvlLbl val="0"/>
      </c:catAx>
      <c:valAx>
        <c:axId val="2259462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2259447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9435727464988889"/>
          <c:y val="0.24060617236253296"/>
          <c:w val="0.11645556483090043"/>
          <c:h val="0.10621388185507649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47985027612291"/>
          <c:y val="0.21120555358000659"/>
          <c:w val="0.8230797216802026"/>
          <c:h val="0.55160778970200586"/>
        </c:manualLayout>
      </c:layout>
      <c:barChart>
        <c:barDir val="col"/>
        <c:grouping val="clustered"/>
        <c:varyColors val="0"/>
        <c:ser>
          <c:idx val="0"/>
          <c:order val="0"/>
          <c:tx>
            <c:v>ESTIMADO</c:v>
          </c:tx>
          <c:spPr>
            <a:solidFill>
              <a:srgbClr val="FFC000"/>
            </a:solidFill>
          </c:spPr>
          <c:invertIfNegative val="0"/>
          <c:cat>
            <c:strRef>
              <c:f>'INGR 9'!$I$60:$I$63</c:f>
              <c:strCache>
                <c:ptCount val="4"/>
                <c:pt idx="0">
                  <c:v>Participaciones</c:v>
                </c:pt>
                <c:pt idx="1">
                  <c:v>Aportaciones</c:v>
                </c:pt>
                <c:pt idx="2">
                  <c:v>Convenios</c:v>
                </c:pt>
                <c:pt idx="3">
                  <c:v>Transferencias, Asignaciones, Subsidis y Otras Ayudas</c:v>
                </c:pt>
              </c:strCache>
            </c:strRef>
          </c:cat>
          <c:val>
            <c:numRef>
              <c:f>'INGR 9'!$J$60:$J$63</c:f>
              <c:numCache>
                <c:formatCode>_(* #,##0.00_);_(* \(#,##0.00\);_(* "-"??_);_(@_)</c:formatCode>
                <c:ptCount val="4"/>
                <c:pt idx="0">
                  <c:v>3952010021</c:v>
                </c:pt>
                <c:pt idx="1">
                  <c:v>8096993868</c:v>
                </c:pt>
                <c:pt idx="2">
                  <c:v>938440302</c:v>
                </c:pt>
                <c:pt idx="3">
                  <c:v>567745381</c:v>
                </c:pt>
              </c:numCache>
            </c:numRef>
          </c:val>
        </c:ser>
        <c:ser>
          <c:idx val="1"/>
          <c:order val="1"/>
          <c:tx>
            <c:v>OBTENIDO</c:v>
          </c:tx>
          <c:spPr>
            <a:solidFill>
              <a:schemeClr val="accent6">
                <a:lumMod val="50000"/>
              </a:schemeClr>
            </a:solidFill>
          </c:spPr>
          <c:invertIfNegative val="0"/>
          <c:cat>
            <c:strRef>
              <c:f>'INGR 9'!$I$60:$I$63</c:f>
              <c:strCache>
                <c:ptCount val="4"/>
                <c:pt idx="0">
                  <c:v>Participaciones</c:v>
                </c:pt>
                <c:pt idx="1">
                  <c:v>Aportaciones</c:v>
                </c:pt>
                <c:pt idx="2">
                  <c:v>Convenios</c:v>
                </c:pt>
                <c:pt idx="3">
                  <c:v>Transferencias, Asignaciones, Subsidis y Otras Ayudas</c:v>
                </c:pt>
              </c:strCache>
            </c:strRef>
          </c:cat>
          <c:val>
            <c:numRef>
              <c:f>'INGR 9'!$K$60:$K$63</c:f>
              <c:numCache>
                <c:formatCode>_(* #,##0.00_);_(* \(#,##0.00\);_(* "-"??_);_(@_)</c:formatCode>
                <c:ptCount val="4"/>
                <c:pt idx="0">
                  <c:v>4745189102</c:v>
                </c:pt>
                <c:pt idx="1">
                  <c:v>8245658747</c:v>
                </c:pt>
                <c:pt idx="2">
                  <c:v>2740565423</c:v>
                </c:pt>
                <c:pt idx="3">
                  <c:v>624599565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561472"/>
        <c:axId val="227563008"/>
      </c:barChart>
      <c:catAx>
        <c:axId val="227561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227563008"/>
        <c:crosses val="autoZero"/>
        <c:auto val="1"/>
        <c:lblAlgn val="ctr"/>
        <c:lblOffset val="100"/>
        <c:noMultiLvlLbl val="0"/>
      </c:catAx>
      <c:valAx>
        <c:axId val="227563008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2275614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123037107402"/>
          <c:y val="0.14619750941483403"/>
          <c:w val="9.3082301932808253E-2"/>
          <c:h val="0.10732080486981944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47985027612291"/>
          <c:y val="0.21120555358000667"/>
          <c:w val="0.8230797216802026"/>
          <c:h val="0.55160778970200552"/>
        </c:manualLayout>
      </c:layout>
      <c:barChart>
        <c:barDir val="col"/>
        <c:grouping val="clustered"/>
        <c:varyColors val="0"/>
        <c:ser>
          <c:idx val="0"/>
          <c:order val="0"/>
          <c:tx>
            <c:v>ESTIMADO</c:v>
          </c:tx>
          <c:spPr>
            <a:solidFill>
              <a:srgbClr val="FFC000"/>
            </a:solidFill>
          </c:spPr>
          <c:invertIfNegative val="0"/>
          <c:cat>
            <c:strRef>
              <c:f>'INGR 10'!$A$29:$A$33</c:f>
              <c:strCache>
                <c:ptCount val="5"/>
                <c:pt idx="0">
                  <c:v>Fondo General de Participaciones</c:v>
                </c:pt>
                <c:pt idx="1">
                  <c:v>Fondo de Fomento Municipal</c:v>
                </c:pt>
                <c:pt idx="2">
                  <c:v>Participaciones en Impuestos Especiales</c:v>
                </c:pt>
                <c:pt idx="3">
                  <c:v>Fondo de Fiscalización para los Estados</c:v>
                </c:pt>
                <c:pt idx="4">
                  <c:v>Fondo de Compensación</c:v>
                </c:pt>
              </c:strCache>
            </c:strRef>
          </c:cat>
          <c:val>
            <c:numRef>
              <c:f>'INGR 10'!$B$29:$B$33</c:f>
              <c:numCache>
                <c:formatCode>_(* #,##0.00_);_(* \(#,##0.00\);_(* "-"??_);_(@_)</c:formatCode>
                <c:ptCount val="5"/>
                <c:pt idx="0">
                  <c:v>3294593472</c:v>
                </c:pt>
                <c:pt idx="1">
                  <c:v>296951691</c:v>
                </c:pt>
                <c:pt idx="2">
                  <c:v>50785183</c:v>
                </c:pt>
                <c:pt idx="3">
                  <c:v>176872631</c:v>
                </c:pt>
                <c:pt idx="4">
                  <c:v>132807044</c:v>
                </c:pt>
              </c:numCache>
            </c:numRef>
          </c:val>
        </c:ser>
        <c:ser>
          <c:idx val="1"/>
          <c:order val="1"/>
          <c:tx>
            <c:v>OBTENIDO</c:v>
          </c:tx>
          <c:spPr>
            <a:solidFill>
              <a:srgbClr val="FF0000"/>
            </a:solidFill>
          </c:spPr>
          <c:invertIfNegative val="0"/>
          <c:cat>
            <c:strRef>
              <c:f>'INGR 10'!$A$29:$A$33</c:f>
              <c:strCache>
                <c:ptCount val="5"/>
                <c:pt idx="0">
                  <c:v>Fondo General de Participaciones</c:v>
                </c:pt>
                <c:pt idx="1">
                  <c:v>Fondo de Fomento Municipal</c:v>
                </c:pt>
                <c:pt idx="2">
                  <c:v>Participaciones en Impuestos Especiales</c:v>
                </c:pt>
                <c:pt idx="3">
                  <c:v>Fondo de Fiscalización para los Estados</c:v>
                </c:pt>
                <c:pt idx="4">
                  <c:v>Fondo de Compensación</c:v>
                </c:pt>
              </c:strCache>
            </c:strRef>
          </c:cat>
          <c:val>
            <c:numRef>
              <c:f>'INGR 10'!$C$29:$C$33</c:f>
              <c:numCache>
                <c:formatCode>_(* #,##0.00_);_(* \(#,##0.00\);_(* "-"??_);_(@_)</c:formatCode>
                <c:ptCount val="5"/>
                <c:pt idx="0">
                  <c:v>4060549603</c:v>
                </c:pt>
                <c:pt idx="1">
                  <c:v>332320693</c:v>
                </c:pt>
                <c:pt idx="2">
                  <c:v>30072773</c:v>
                </c:pt>
                <c:pt idx="3">
                  <c:v>183062383</c:v>
                </c:pt>
                <c:pt idx="4">
                  <c:v>139183650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611776"/>
        <c:axId val="227613312"/>
      </c:barChart>
      <c:catAx>
        <c:axId val="22761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227613312"/>
        <c:crosses val="autoZero"/>
        <c:auto val="1"/>
        <c:lblAlgn val="ctr"/>
        <c:lblOffset val="100"/>
        <c:noMultiLvlLbl val="0"/>
      </c:catAx>
      <c:valAx>
        <c:axId val="227613312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2276117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123037107402"/>
          <c:y val="0.14619750941483403"/>
          <c:w val="8.9550172450086632E-2"/>
          <c:h val="0.1070560756267989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47985027612291"/>
          <c:y val="0.21120555358000676"/>
          <c:w val="0.8230797216802026"/>
          <c:h val="0.5516077897020053"/>
        </c:manualLayout>
      </c:layout>
      <c:barChart>
        <c:barDir val="col"/>
        <c:grouping val="clustered"/>
        <c:varyColors val="0"/>
        <c:ser>
          <c:idx val="0"/>
          <c:order val="0"/>
          <c:tx>
            <c:v>ESTIMADO</c:v>
          </c:tx>
          <c:spPr>
            <a:solidFill>
              <a:srgbClr val="FFC000"/>
            </a:solidFill>
          </c:spPr>
          <c:invertIfNegative val="0"/>
          <c:cat>
            <c:strRef>
              <c:f>'INGR 11'!$E$40:$E$47</c:f>
              <c:strCache>
                <c:ptCount val="8"/>
                <c:pt idx="0">
                  <c:v>Fondo  de Aportaciones para la Nómina Educativa y Gasto operativo</c:v>
                </c:pt>
                <c:pt idx="1">
                  <c:v>Fondo de Aportaciones para los Servicios de Salud</c:v>
                </c:pt>
                <c:pt idx="2">
                  <c:v>Fondo de Aportaciones para la Infraestructura Social</c:v>
                </c:pt>
                <c:pt idx="3">
                  <c:v>Fondo de Aportaciones para el Fortalecimiento de los Municipios y de las Demarcaciones Territoriales del Distrito Federal </c:v>
                </c:pt>
                <c:pt idx="4">
                  <c:v>Fondo de Aportaciones Múltiples</c:v>
                </c:pt>
                <c:pt idx="5">
                  <c:v>Fondo de Aportaciones para la Educación Tecnológica y de Adultos</c:v>
                </c:pt>
                <c:pt idx="6">
                  <c:v>Fondo de Aportaciones para la Seguridad Pública de los Estados y del Distrito Federal</c:v>
                </c:pt>
                <c:pt idx="7">
                  <c:v>Fondo de Aportaciones para el Fortalecimiento de las Entidades Federativas ( FAFEF )</c:v>
                </c:pt>
              </c:strCache>
            </c:strRef>
          </c:cat>
          <c:val>
            <c:numRef>
              <c:f>'INGR 11'!$F$40:$F$47</c:f>
              <c:numCache>
                <c:formatCode>_(* #,##0.00_);_(* \(#,##0.00\);_(* "-"??_);_(@_)</c:formatCode>
                <c:ptCount val="8"/>
                <c:pt idx="0">
                  <c:v>4112650784</c:v>
                </c:pt>
                <c:pt idx="1">
                  <c:v>904092660</c:v>
                </c:pt>
                <c:pt idx="2">
                  <c:v>1805595810</c:v>
                </c:pt>
                <c:pt idx="3">
                  <c:v>511383966</c:v>
                </c:pt>
                <c:pt idx="4">
                  <c:v>321071679</c:v>
                </c:pt>
                <c:pt idx="5">
                  <c:v>28259149</c:v>
                </c:pt>
                <c:pt idx="6">
                  <c:v>79985565</c:v>
                </c:pt>
                <c:pt idx="7">
                  <c:v>333954255</c:v>
                </c:pt>
              </c:numCache>
            </c:numRef>
          </c:val>
        </c:ser>
        <c:ser>
          <c:idx val="1"/>
          <c:order val="1"/>
          <c:tx>
            <c:v>OBTENIDO</c:v>
          </c:tx>
          <c:spPr>
            <a:solidFill>
              <a:schemeClr val="accent6">
                <a:lumMod val="50000"/>
              </a:schemeClr>
            </a:solidFill>
          </c:spPr>
          <c:invertIfNegative val="0"/>
          <c:cat>
            <c:strRef>
              <c:f>'INGR 11'!$E$40:$E$47</c:f>
              <c:strCache>
                <c:ptCount val="8"/>
                <c:pt idx="0">
                  <c:v>Fondo  de Aportaciones para la Nómina Educativa y Gasto operativo</c:v>
                </c:pt>
                <c:pt idx="1">
                  <c:v>Fondo de Aportaciones para los Servicios de Salud</c:v>
                </c:pt>
                <c:pt idx="2">
                  <c:v>Fondo de Aportaciones para la Infraestructura Social</c:v>
                </c:pt>
                <c:pt idx="3">
                  <c:v>Fondo de Aportaciones para el Fortalecimiento de los Municipios y de las Demarcaciones Territoriales del Distrito Federal </c:v>
                </c:pt>
                <c:pt idx="4">
                  <c:v>Fondo de Aportaciones Múltiples</c:v>
                </c:pt>
                <c:pt idx="5">
                  <c:v>Fondo de Aportaciones para la Educación Tecnológica y de Adultos</c:v>
                </c:pt>
                <c:pt idx="6">
                  <c:v>Fondo de Aportaciones para la Seguridad Pública de los Estados y del Distrito Federal</c:v>
                </c:pt>
                <c:pt idx="7">
                  <c:v>Fondo de Aportaciones para el Fortalecimiento de las Entidades Federativas ( FAFEF )</c:v>
                </c:pt>
              </c:strCache>
            </c:strRef>
          </c:cat>
          <c:val>
            <c:numRef>
              <c:f>'INGR 11'!$G$40:$G$47</c:f>
              <c:numCache>
                <c:formatCode>_(* #,##0.00_);_(* \(#,##0.00\);_(* "-"??_);_(@_)</c:formatCode>
                <c:ptCount val="8"/>
                <c:pt idx="0">
                  <c:v>4351045490</c:v>
                </c:pt>
                <c:pt idx="1">
                  <c:v>834721812</c:v>
                </c:pt>
                <c:pt idx="2">
                  <c:v>1803467649</c:v>
                </c:pt>
                <c:pt idx="3">
                  <c:v>510033432</c:v>
                </c:pt>
                <c:pt idx="4">
                  <c:v>321211752</c:v>
                </c:pt>
                <c:pt idx="5">
                  <c:v>29499942</c:v>
                </c:pt>
                <c:pt idx="6">
                  <c:v>66401601</c:v>
                </c:pt>
                <c:pt idx="7">
                  <c:v>329277069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141696"/>
        <c:axId val="228163968"/>
      </c:barChart>
      <c:catAx>
        <c:axId val="22814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228163968"/>
        <c:crosses val="autoZero"/>
        <c:auto val="1"/>
        <c:lblAlgn val="ctr"/>
        <c:lblOffset val="100"/>
        <c:noMultiLvlLbl val="0"/>
      </c:catAx>
      <c:valAx>
        <c:axId val="228163968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2281416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123037107402"/>
          <c:y val="0.14619750941483403"/>
          <c:w val="0.12216899134587687"/>
          <c:h val="0.14043740190837098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89" l="0.70000000000000062" r="0.70000000000000062" t="0.75000000000000189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47985027612291"/>
          <c:y val="0.1331567944250871"/>
          <c:w val="0.8230797216802026"/>
          <c:h val="0.70300705094789984"/>
        </c:manualLayout>
      </c:layout>
      <c:barChart>
        <c:barDir val="col"/>
        <c:grouping val="clustered"/>
        <c:varyColors val="0"/>
        <c:ser>
          <c:idx val="0"/>
          <c:order val="0"/>
          <c:tx>
            <c:v>APROBADO</c:v>
          </c:tx>
          <c:spPr>
            <a:solidFill>
              <a:srgbClr val="FFC000"/>
            </a:solidFill>
          </c:spPr>
          <c:invertIfNegative val="0"/>
          <c:cat>
            <c:strRef>
              <c:f>'tipoObjetoCapIdp MODIF'!$C$64:$C$68</c:f>
              <c:strCache>
                <c:ptCount val="5"/>
                <c:pt idx="0">
                  <c:v>GASTO CORRIENTE </c:v>
                </c:pt>
                <c:pt idx="1">
                  <c:v>GASTO DE CAPITAL</c:v>
                </c:pt>
                <c:pt idx="2">
                  <c:v>AMORTIZACIÓN DE LA DEUDA Y DISMINUCIÓN DE PASIVOS</c:v>
                </c:pt>
                <c:pt idx="3">
                  <c:v>PENSIONES Y JUBILACIONES</c:v>
                </c:pt>
                <c:pt idx="4">
                  <c:v>PARTICIPACIONES</c:v>
                </c:pt>
              </c:strCache>
            </c:strRef>
          </c:cat>
          <c:val>
            <c:numRef>
              <c:f>'tipoObjetoCapIdp MODIF'!$D$64:$D$68</c:f>
              <c:numCache>
                <c:formatCode>#,##0.00_);\-#,##0.00</c:formatCode>
                <c:ptCount val="5"/>
                <c:pt idx="0">
                  <c:v>9215431693.9200001</c:v>
                </c:pt>
                <c:pt idx="1">
                  <c:v>17496087.32</c:v>
                </c:pt>
                <c:pt idx="2">
                  <c:v>301746395</c:v>
                </c:pt>
                <c:pt idx="3">
                  <c:v>76770700.549999997</c:v>
                </c:pt>
                <c:pt idx="4" formatCode="General">
                  <c:v>0</c:v>
                </c:pt>
              </c:numCache>
            </c:numRef>
          </c:val>
        </c:ser>
        <c:ser>
          <c:idx val="1"/>
          <c:order val="1"/>
          <c:tx>
            <c:v>DEVENGADO</c:v>
          </c:tx>
          <c:spPr>
            <a:solidFill>
              <a:srgbClr val="FF0000"/>
            </a:solidFill>
          </c:spPr>
          <c:invertIfNegative val="0"/>
          <c:cat>
            <c:strRef>
              <c:f>'tipoObjetoCapIdp MODIF'!$C$64:$C$68</c:f>
              <c:strCache>
                <c:ptCount val="5"/>
                <c:pt idx="0">
                  <c:v>GASTO CORRIENTE </c:v>
                </c:pt>
                <c:pt idx="1">
                  <c:v>GASTO DE CAPITAL</c:v>
                </c:pt>
                <c:pt idx="2">
                  <c:v>AMORTIZACIÓN DE LA DEUDA Y DISMINUCIÓN DE PASIVOS</c:v>
                </c:pt>
                <c:pt idx="3">
                  <c:v>PENSIONES Y JUBILACIONES</c:v>
                </c:pt>
                <c:pt idx="4">
                  <c:v>PARTICIPACIONES</c:v>
                </c:pt>
              </c:strCache>
            </c:strRef>
          </c:cat>
          <c:val>
            <c:numRef>
              <c:f>'tipoObjetoCapIdp MODIF'!$E$64:$E$68</c:f>
              <c:numCache>
                <c:formatCode>#,##0.00_);\-#,##0.00</c:formatCode>
                <c:ptCount val="5"/>
                <c:pt idx="0">
                  <c:v>12140781096.75</c:v>
                </c:pt>
                <c:pt idx="1">
                  <c:v>3508689386.1399999</c:v>
                </c:pt>
                <c:pt idx="2">
                  <c:v>795959244.92999995</c:v>
                </c:pt>
                <c:pt idx="3">
                  <c:v>85138875.030000001</c:v>
                </c:pt>
                <c:pt idx="4">
                  <c:v>1082429243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6107904"/>
        <c:axId val="221720960"/>
      </c:barChart>
      <c:catAx>
        <c:axId val="436107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221720960"/>
        <c:crosses val="autoZero"/>
        <c:auto val="1"/>
        <c:lblAlgn val="ctr"/>
        <c:lblOffset val="100"/>
        <c:noMultiLvlLbl val="0"/>
      </c:catAx>
      <c:valAx>
        <c:axId val="221720960"/>
        <c:scaling>
          <c:orientation val="minMax"/>
        </c:scaling>
        <c:delete val="0"/>
        <c:axPos val="l"/>
        <c:numFmt formatCode="#,##0.00_);\-#,##0.00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436107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50807635829659"/>
          <c:y val="0.14619741923894494"/>
          <c:w val="0.12627238775769767"/>
          <c:h val="0.10705607616538429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47985027612291"/>
          <c:y val="0.1331567944250871"/>
          <c:w val="0.8230797216802026"/>
          <c:h val="0.70739775709854447"/>
        </c:manualLayout>
      </c:layout>
      <c:barChart>
        <c:barDir val="col"/>
        <c:grouping val="clustered"/>
        <c:varyColors val="0"/>
        <c:ser>
          <c:idx val="0"/>
          <c:order val="0"/>
          <c:tx>
            <c:v>APROBADO</c:v>
          </c:tx>
          <c:spPr>
            <a:solidFill>
              <a:srgbClr val="FFC000"/>
            </a:solidFill>
          </c:spPr>
          <c:invertIfNegative val="0"/>
          <c:cat>
            <c:strRef>
              <c:f>'FINALIDAD MODIFICADO'!$A$19:$A$22</c:f>
              <c:strCache>
                <c:ptCount val="4"/>
                <c:pt idx="0">
                  <c:v>GOBIERNO</c:v>
                </c:pt>
                <c:pt idx="1">
                  <c:v>DESARROLLO SOCIAL</c:v>
                </c:pt>
                <c:pt idx="2">
                  <c:v>DESARROLLO ECONÓMICO </c:v>
                </c:pt>
                <c:pt idx="3">
                  <c:v>OTRAS NO CLASIFICADAS EN FUNCIONES ANTERIORES</c:v>
                </c:pt>
              </c:strCache>
            </c:strRef>
          </c:cat>
          <c:val>
            <c:numRef>
              <c:f>'FINALIDAD MODIFICADO'!$B$19:$B$22</c:f>
              <c:numCache>
                <c:formatCode>#,##0.00_);\-#,##0.00</c:formatCode>
                <c:ptCount val="4"/>
                <c:pt idx="0">
                  <c:v>2123825883.9200001</c:v>
                </c:pt>
                <c:pt idx="1">
                  <c:v>6894328606.6499996</c:v>
                </c:pt>
                <c:pt idx="2">
                  <c:v>291543991.22000003</c:v>
                </c:pt>
                <c:pt idx="3">
                  <c:v>301746395</c:v>
                </c:pt>
              </c:numCache>
            </c:numRef>
          </c:val>
        </c:ser>
        <c:ser>
          <c:idx val="1"/>
          <c:order val="1"/>
          <c:tx>
            <c:v>DEVENGADO</c:v>
          </c:tx>
          <c:spPr>
            <a:solidFill>
              <a:srgbClr val="FF0000"/>
            </a:solidFill>
          </c:spPr>
          <c:invertIfNegative val="0"/>
          <c:cat>
            <c:strRef>
              <c:f>'FINALIDAD MODIFICADO'!$A$19:$A$22</c:f>
              <c:strCache>
                <c:ptCount val="4"/>
                <c:pt idx="0">
                  <c:v>GOBIERNO</c:v>
                </c:pt>
                <c:pt idx="1">
                  <c:v>DESARROLLO SOCIAL</c:v>
                </c:pt>
                <c:pt idx="2">
                  <c:v>DESARROLLO ECONÓMICO </c:v>
                </c:pt>
                <c:pt idx="3">
                  <c:v>OTRAS NO CLASIFICADAS EN FUNCIONES ANTERIORES</c:v>
                </c:pt>
              </c:strCache>
            </c:strRef>
          </c:cat>
          <c:val>
            <c:numRef>
              <c:f>'FINALIDAD MODIFICADO'!$C$19:$C$22</c:f>
              <c:numCache>
                <c:formatCode>#,##0.00_);\-#,##0.00</c:formatCode>
                <c:ptCount val="4"/>
                <c:pt idx="0">
                  <c:v>2671269644.3400002</c:v>
                </c:pt>
                <c:pt idx="1">
                  <c:v>9657289020.9799995</c:v>
                </c:pt>
                <c:pt idx="2">
                  <c:v>1141099991.0999999</c:v>
                </c:pt>
                <c:pt idx="3">
                  <c:v>4143339189.4299998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6135040"/>
        <c:axId val="436136576"/>
      </c:barChart>
      <c:catAx>
        <c:axId val="43613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436136576"/>
        <c:crosses val="autoZero"/>
        <c:auto val="1"/>
        <c:lblAlgn val="ctr"/>
        <c:lblOffset val="100"/>
        <c:noMultiLvlLbl val="0"/>
      </c:catAx>
      <c:valAx>
        <c:axId val="436136576"/>
        <c:scaling>
          <c:orientation val="minMax"/>
        </c:scaling>
        <c:delete val="0"/>
        <c:axPos val="l"/>
        <c:numFmt formatCode="#,##0.00_);\-#,##0.00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436135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50807635829659"/>
          <c:y val="0.14619753926108073"/>
          <c:w val="0.12627238775769767"/>
          <c:h val="0.10705592033553943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47985027612291"/>
          <c:y val="0.1331567944250871"/>
          <c:w val="0.8230797216802026"/>
          <c:h val="0.7073977570985448"/>
        </c:manualLayout>
      </c:layout>
      <c:barChart>
        <c:barDir val="col"/>
        <c:grouping val="clustered"/>
        <c:varyColors val="0"/>
        <c:ser>
          <c:idx val="0"/>
          <c:order val="0"/>
          <c:tx>
            <c:v>APROBADO</c:v>
          </c:tx>
          <c:spPr>
            <a:solidFill>
              <a:srgbClr val="FFC000"/>
            </a:solidFill>
          </c:spPr>
          <c:invertIfNegative val="0"/>
          <c:cat>
            <c:strRef>
              <c:f>'eje-obj MODIFICADO'!$G$11:$G$14</c:f>
              <c:strCache>
                <c:ptCount val="4"/>
                <c:pt idx="0">
                  <c:v>ESTADO DE DERECHO, GOBERNABILIDAD Y SEGURIDAD</c:v>
                </c:pt>
                <c:pt idx="1">
                  <c:v>CRECIMIENTO ECONÓMICO, COMPETITIVIDAD Y EMPLEO</c:v>
                </c:pt>
                <c:pt idx="2">
                  <c:v>DESARROLLO SOCIAL Y HUMANO </c:v>
                </c:pt>
                <c:pt idx="3">
                  <c:v>GOBIERNO HONESTO Y DE RESULTADOS </c:v>
                </c:pt>
              </c:strCache>
            </c:strRef>
          </c:cat>
          <c:val>
            <c:numRef>
              <c:f>'eje-obj MODIFICADO'!$H$11:$H$14</c:f>
              <c:numCache>
                <c:formatCode>#,##0.00_);\-#,##0.00</c:formatCode>
                <c:ptCount val="4"/>
                <c:pt idx="0">
                  <c:v>4466056039.8699999</c:v>
                </c:pt>
                <c:pt idx="1">
                  <c:v>1470158355.47</c:v>
                </c:pt>
                <c:pt idx="2">
                  <c:v>2805261688.1700001</c:v>
                </c:pt>
                <c:pt idx="3">
                  <c:v>1672550093.6199999</c:v>
                </c:pt>
              </c:numCache>
            </c:numRef>
          </c:val>
        </c:ser>
        <c:ser>
          <c:idx val="1"/>
          <c:order val="1"/>
          <c:tx>
            <c:v>DEVENGADO</c:v>
          </c:tx>
          <c:spPr>
            <a:solidFill>
              <a:srgbClr val="FF0000"/>
            </a:solidFill>
          </c:spPr>
          <c:invertIfNegative val="0"/>
          <c:cat>
            <c:strRef>
              <c:f>'eje-obj MODIFICADO'!$G$11:$G$14</c:f>
              <c:strCache>
                <c:ptCount val="4"/>
                <c:pt idx="0">
                  <c:v>ESTADO DE DERECHO, GOBERNABILIDAD Y SEGURIDAD</c:v>
                </c:pt>
                <c:pt idx="1">
                  <c:v>CRECIMIENTO ECONÓMICO, COMPETITIVIDAD Y EMPLEO</c:v>
                </c:pt>
                <c:pt idx="2">
                  <c:v>DESARROLLO SOCIAL Y HUMANO </c:v>
                </c:pt>
                <c:pt idx="3">
                  <c:v>GOBIERNO HONESTO Y DE RESULTADOS </c:v>
                </c:pt>
              </c:strCache>
            </c:strRef>
          </c:cat>
          <c:val>
            <c:numRef>
              <c:f>'eje-obj MODIFICADO'!$I$11:$I$14</c:f>
              <c:numCache>
                <c:formatCode>#,##0.00_);\-#,##0.00</c:formatCode>
                <c:ptCount val="4"/>
                <c:pt idx="0">
                  <c:v>1341291095.8699999</c:v>
                </c:pt>
                <c:pt idx="1">
                  <c:v>334990635.91000003</c:v>
                </c:pt>
                <c:pt idx="2">
                  <c:v>6810270304.1000004</c:v>
                </c:pt>
                <c:pt idx="3">
                  <c:v>1124892840.9100001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7272960"/>
        <c:axId val="437274496"/>
      </c:barChart>
      <c:catAx>
        <c:axId val="43727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437274496"/>
        <c:crosses val="autoZero"/>
        <c:auto val="1"/>
        <c:lblAlgn val="ctr"/>
        <c:lblOffset val="100"/>
        <c:noMultiLvlLbl val="0"/>
      </c:catAx>
      <c:valAx>
        <c:axId val="437274496"/>
        <c:scaling>
          <c:orientation val="minMax"/>
        </c:scaling>
        <c:delete val="0"/>
        <c:axPos val="l"/>
        <c:numFmt formatCode="#,##0.00_);\-#,##0.00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4372729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50805447998865"/>
          <c:y val="0.14619747450135509"/>
          <c:w val="0.12627241726797356"/>
          <c:h val="0.1070561782383065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79565293954845E-2"/>
          <c:y val="0.21152036508081909"/>
          <c:w val="0.41693273963757732"/>
          <c:h val="0.73937669302541964"/>
        </c:manualLayout>
      </c:layout>
      <c:doughnut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0.12779552715654952"/>
                  <c:y val="0.1699717219399439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showLegendKey val="1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7689030883919063E-2"/>
                  <c:y val="0.1813031700692735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showLegendKey val="1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3418530351437699"/>
                  <c:y val="0.15792112836240649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showLegendKey val="1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13253285032661652"/>
                  <c:y val="0.12086848263284561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showLegendKey val="1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9.1586794462193824E-2"/>
                  <c:y val="-0.21529751445726231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showLegendKey val="1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.10862619808306709"/>
                  <c:y val="-0.11709163066973918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showLegendKey val="1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.13631522896698617"/>
                  <c:y val="-7.176583815242076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showLegendKey val="1"/>
              <c:showVal val="1"/>
              <c:showCatName val="0"/>
              <c:showSerName val="0"/>
              <c:showPercent val="0"/>
              <c:showBubbleSize val="0"/>
            </c:dLbl>
            <c:showLegendKey val="1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'admva MODIF'!$H$10:$H$16</c:f>
              <c:strCache>
                <c:ptCount val="7"/>
                <c:pt idx="0">
                  <c:v>ADMINISTRACION PUBLICA CENTRALIZADA</c:v>
                </c:pt>
                <c:pt idx="1">
                  <c:v>PODER LEGISLATIVO</c:v>
                </c:pt>
                <c:pt idx="2">
                  <c:v>PODER JUDICIAL</c:v>
                </c:pt>
                <c:pt idx="3">
                  <c:v>ORGANOS AUTONOMOS</c:v>
                </c:pt>
                <c:pt idx="4">
                  <c:v>ORGANISMOS PUBLICOS DESCENTRALIZADOS</c:v>
                </c:pt>
                <c:pt idx="5">
                  <c:v>FIDEICOMISOS PUBLICOS</c:v>
                </c:pt>
                <c:pt idx="6">
                  <c:v>INSTITUCIONES PÚBLICAS DE SEGURIDAD SOCIAL</c:v>
                </c:pt>
              </c:strCache>
            </c:strRef>
          </c:cat>
          <c:val>
            <c:numRef>
              <c:f>'admva MODIF'!$I$10:$I$16</c:f>
              <c:numCache>
                <c:formatCode>_(* #,##0.00_);_(* \(#,##0.00\);_(* "-"??_);_(@_)</c:formatCode>
                <c:ptCount val="7"/>
                <c:pt idx="0">
                  <c:v>7743208130.8800001</c:v>
                </c:pt>
                <c:pt idx="1">
                  <c:v>213389701.95999998</c:v>
                </c:pt>
                <c:pt idx="2">
                  <c:v>285616398.81</c:v>
                </c:pt>
                <c:pt idx="3">
                  <c:v>603138399.67999995</c:v>
                </c:pt>
                <c:pt idx="4">
                  <c:v>8753353589.1700001</c:v>
                </c:pt>
                <c:pt idx="5">
                  <c:v>2389359.6800000002</c:v>
                </c:pt>
                <c:pt idx="6">
                  <c:v>11902265.67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46"/>
        <c:holeSize val="21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048032334616325"/>
          <c:y val="0.24033524218563587"/>
          <c:w val="0.31105112659639589"/>
          <c:h val="0.57415652588880928"/>
        </c:manualLayout>
      </c:layout>
      <c:overlay val="0"/>
      <c:txPr>
        <a:bodyPr/>
        <a:lstStyle/>
        <a:p>
          <a:pPr rtl="0">
            <a:defRPr sz="800"/>
          </a:pPr>
          <a:endParaRPr lang="es-MX"/>
        </a:p>
      </c:txPr>
    </c:legend>
    <c:plotVisOnly val="1"/>
    <c:dispBlanksAs val="zero"/>
    <c:showDLblsOverMax val="0"/>
  </c:chart>
  <c:spPr>
    <a:noFill/>
    <a:ln>
      <a:noFill/>
    </a:ln>
    <a:effectLst>
      <a:innerShdw blurRad="63500" dist="50800" dir="2700000">
        <a:schemeClr val="tx1">
          <a:alpha val="50000"/>
        </a:schemeClr>
      </a:innerShdw>
    </a:effectLst>
  </c:spPr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48</xdr:row>
      <xdr:rowOff>0</xdr:rowOff>
    </xdr:from>
    <xdr:to>
      <xdr:col>9</xdr:col>
      <xdr:colOff>352425</xdr:colOff>
      <xdr:row>68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0.35943</cdr:x>
      <cdr:y>0.0255</cdr:y>
    </cdr:from>
    <cdr:to>
      <cdr:x>0.69169</cdr:x>
      <cdr:y>0.15581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43151" y="85739"/>
          <a:ext cx="1981150" cy="4381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s-MX" sz="1100" b="1"/>
            <a:t>INGRESOS PRESUPUESTARIOS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25</xdr:row>
      <xdr:rowOff>85726</xdr:rowOff>
    </xdr:from>
    <xdr:to>
      <xdr:col>13</xdr:col>
      <xdr:colOff>323850</xdr:colOff>
      <xdr:row>48</xdr:row>
      <xdr:rowOff>133351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0.32887</cdr:x>
      <cdr:y>0.01455</cdr:y>
    </cdr:from>
    <cdr:to>
      <cdr:x>0.68498</cdr:x>
      <cdr:y>0.19955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71229" y="47587"/>
          <a:ext cx="2026228" cy="6050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s-MX" sz="1100" b="1" baseline="0"/>
            <a:t>OTROS INGRESOS DE GESTION</a:t>
          </a:r>
        </a:p>
        <a:p xmlns:a="http://schemas.openxmlformats.org/drawingml/2006/main">
          <a:pPr algn="ctr"/>
          <a:r>
            <a:rPr lang="es-MX" sz="1100" b="1" baseline="0"/>
            <a:t>(pesos)</a:t>
          </a:r>
          <a:endParaRPr lang="es-MX" sz="1100" b="1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920750</xdr:colOff>
      <xdr:row>31</xdr:row>
      <xdr:rowOff>269875</xdr:rowOff>
    </xdr:from>
    <xdr:to>
      <xdr:col>19</xdr:col>
      <xdr:colOff>390980</xdr:colOff>
      <xdr:row>58</xdr:row>
      <xdr:rowOff>115206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0.32887</cdr:x>
      <cdr:y>0.01455</cdr:y>
    </cdr:from>
    <cdr:to>
      <cdr:x>0.68498</cdr:x>
      <cdr:y>0.19955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71229" y="47587"/>
          <a:ext cx="2026228" cy="6050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s-MX" sz="1100" b="1" baseline="0"/>
            <a:t>PARTICIPACIONES, APORTACIONES, TRANSFERENCIAS, ASIGNACIONES, SUBSIDIOS Y OTRAS AYUDAS</a:t>
          </a:r>
        </a:p>
        <a:p xmlns:a="http://schemas.openxmlformats.org/drawingml/2006/main">
          <a:pPr algn="ctr"/>
          <a:r>
            <a:rPr lang="es-MX" sz="1100" b="1" baseline="0"/>
            <a:t>(pesos)</a:t>
          </a:r>
          <a:endParaRPr lang="es-MX" sz="1100" b="1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4</xdr:row>
      <xdr:rowOff>0</xdr:rowOff>
    </xdr:from>
    <xdr:to>
      <xdr:col>19</xdr:col>
      <xdr:colOff>102055</xdr:colOff>
      <xdr:row>26</xdr:row>
      <xdr:rowOff>99331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0.32887</cdr:x>
      <cdr:y>0.01455</cdr:y>
    </cdr:from>
    <cdr:to>
      <cdr:x>0.68498</cdr:x>
      <cdr:y>0.19955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71229" y="47587"/>
          <a:ext cx="2026228" cy="6050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s-MX" sz="1100" b="1" baseline="0"/>
            <a:t>PARTICIPACIONES</a:t>
          </a:r>
        </a:p>
        <a:p xmlns:a="http://schemas.openxmlformats.org/drawingml/2006/main">
          <a:pPr algn="ctr"/>
          <a:r>
            <a:rPr lang="es-MX" sz="1100" b="1" baseline="0"/>
            <a:t>(pesos)</a:t>
          </a:r>
          <a:endParaRPr lang="es-MX" sz="1100" b="1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14</xdr:row>
      <xdr:rowOff>0</xdr:rowOff>
    </xdr:from>
    <xdr:to>
      <xdr:col>22</xdr:col>
      <xdr:colOff>225880</xdr:colOff>
      <xdr:row>31</xdr:row>
      <xdr:rowOff>175531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0.32887</cdr:x>
      <cdr:y>0.01455</cdr:y>
    </cdr:from>
    <cdr:to>
      <cdr:x>0.68498</cdr:x>
      <cdr:y>0.19955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71229" y="47587"/>
          <a:ext cx="2026228" cy="6050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s-MX" sz="1100" b="1" baseline="0"/>
            <a:t>APORTACIONES</a:t>
          </a:r>
        </a:p>
        <a:p xmlns:a="http://schemas.openxmlformats.org/drawingml/2006/main">
          <a:pPr algn="ctr"/>
          <a:r>
            <a:rPr lang="es-MX" sz="1100" b="1" baseline="0"/>
            <a:t>(pesos)</a:t>
          </a:r>
          <a:endParaRPr lang="es-MX" sz="1100" b="1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523875</xdr:colOff>
      <xdr:row>22</xdr:row>
      <xdr:rowOff>47625</xdr:rowOff>
    </xdr:from>
    <xdr:to>
      <xdr:col>19</xdr:col>
      <xdr:colOff>523875</xdr:colOff>
      <xdr:row>54</xdr:row>
      <xdr:rowOff>47625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0.32887</cdr:x>
      <cdr:y>0.01455</cdr:y>
    </cdr:from>
    <cdr:to>
      <cdr:x>0.68498</cdr:x>
      <cdr:y>0.19955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71229" y="47587"/>
          <a:ext cx="2026228" cy="6050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s-MX" sz="1100" b="1" baseline="0"/>
            <a:t>PRESUPUESTO DEVENGADO POR TIPO Y OBJETO DEL GASTO</a:t>
          </a:r>
        </a:p>
        <a:p xmlns:a="http://schemas.openxmlformats.org/drawingml/2006/main">
          <a:pPr algn="ctr"/>
          <a:r>
            <a:rPr lang="es-MX" sz="1100" b="1" baseline="0"/>
            <a:t>(pesos)</a:t>
          </a:r>
          <a:endParaRPr lang="es-MX" sz="1100" b="1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11</xdr:row>
      <xdr:rowOff>0</xdr:rowOff>
    </xdr:from>
    <xdr:to>
      <xdr:col>17</xdr:col>
      <xdr:colOff>133350</xdr:colOff>
      <xdr:row>27</xdr:row>
      <xdr:rowOff>47625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0.32887</cdr:x>
      <cdr:y>0.01455</cdr:y>
    </cdr:from>
    <cdr:to>
      <cdr:x>0.68498</cdr:x>
      <cdr:y>0.19955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71229" y="47587"/>
          <a:ext cx="2026228" cy="6050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s-MX" sz="1100" b="1" baseline="0"/>
            <a:t>PRESUPUESTO DEVENGADO POR CLASIFICACIÓN FUNCIONAL</a:t>
          </a:r>
        </a:p>
        <a:p xmlns:a="http://schemas.openxmlformats.org/drawingml/2006/main">
          <a:pPr algn="ctr"/>
          <a:r>
            <a:rPr lang="es-MX" sz="1100" b="1" baseline="0"/>
            <a:t>(pesos)</a:t>
          </a:r>
          <a:endParaRPr lang="es-MX" sz="1100" b="1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6</xdr:row>
      <xdr:rowOff>28575</xdr:rowOff>
    </xdr:from>
    <xdr:to>
      <xdr:col>20</xdr:col>
      <xdr:colOff>333375</xdr:colOff>
      <xdr:row>24</xdr:row>
      <xdr:rowOff>47625</xdr:rowOff>
    </xdr:to>
    <xdr:graphicFrame macro="">
      <xdr:nvGraphicFramePr>
        <xdr:cNvPr id="2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0.32887</cdr:x>
      <cdr:y>0.01455</cdr:y>
    </cdr:from>
    <cdr:to>
      <cdr:x>0.68498</cdr:x>
      <cdr:y>0.19955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71229" y="47587"/>
          <a:ext cx="2026228" cy="6050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s-MX" sz="1100" b="1" baseline="0"/>
            <a:t>PLAN ESTATAL DE DESARROLLO (PED)</a:t>
          </a:r>
        </a:p>
        <a:p xmlns:a="http://schemas.openxmlformats.org/drawingml/2006/main">
          <a:pPr algn="ctr"/>
          <a:r>
            <a:rPr lang="es-MX" sz="1100" b="1" baseline="0"/>
            <a:t>(pesos)</a:t>
          </a:r>
          <a:endParaRPr lang="es-MX" sz="1100" b="1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19</xdr:row>
      <xdr:rowOff>0</xdr:rowOff>
    </xdr:from>
    <xdr:to>
      <xdr:col>12</xdr:col>
      <xdr:colOff>723900</xdr:colOff>
      <xdr:row>38</xdr:row>
      <xdr:rowOff>123825</xdr:rowOff>
    </xdr:to>
    <xdr:graphicFrame macro="">
      <xdr:nvGraphicFramePr>
        <xdr:cNvPr id="2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0.35943</cdr:x>
      <cdr:y>0.0255</cdr:y>
    </cdr:from>
    <cdr:to>
      <cdr:x>0.69169</cdr:x>
      <cdr:y>0.15726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43151" y="85739"/>
          <a:ext cx="1981150" cy="4381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s-MX" sz="1100" b="1"/>
            <a:t>CLASIFICACIÓN ADMINISTRATIVA</a:t>
          </a:r>
        </a:p>
        <a:p xmlns:a="http://schemas.openxmlformats.org/drawingml/2006/main">
          <a:pPr algn="ctr"/>
          <a:r>
            <a:rPr lang="es-MX" sz="1100" b="1"/>
            <a:t>(pesos)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581025</xdr:colOff>
      <xdr:row>4</xdr:row>
      <xdr:rowOff>47625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10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8477250</xdr:colOff>
      <xdr:row>0</xdr:row>
      <xdr:rowOff>0</xdr:rowOff>
    </xdr:from>
    <xdr:to>
      <xdr:col>3</xdr:col>
      <xdr:colOff>0</xdr:colOff>
      <xdr:row>4</xdr:row>
      <xdr:rowOff>76200</xdr:rowOff>
    </xdr:to>
    <xdr:pic>
      <xdr:nvPicPr>
        <xdr:cNvPr id="3" name="4 Imagen" descr="http://www.conocemisderechos.oaxaca.gob.mx/img/logo-bien-n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0"/>
          <a:ext cx="11430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581025</xdr:colOff>
      <xdr:row>4</xdr:row>
      <xdr:rowOff>47625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10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7019925</xdr:colOff>
      <xdr:row>0</xdr:row>
      <xdr:rowOff>0</xdr:rowOff>
    </xdr:from>
    <xdr:to>
      <xdr:col>3</xdr:col>
      <xdr:colOff>9525</xdr:colOff>
      <xdr:row>4</xdr:row>
      <xdr:rowOff>76200</xdr:rowOff>
    </xdr:to>
    <xdr:pic>
      <xdr:nvPicPr>
        <xdr:cNvPr id="3" name="4 Imagen" descr="http://www.conocemisderechos.oaxaca.gob.mx/img/logo-bien-n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7150" y="0"/>
          <a:ext cx="11334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171450</xdr:rowOff>
    </xdr:from>
    <xdr:to>
      <xdr:col>1</xdr:col>
      <xdr:colOff>85725</xdr:colOff>
      <xdr:row>5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71450"/>
          <a:ext cx="5810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8353425</xdr:colOff>
      <xdr:row>0</xdr:row>
      <xdr:rowOff>133350</xdr:rowOff>
    </xdr:from>
    <xdr:to>
      <xdr:col>3</xdr:col>
      <xdr:colOff>9525</xdr:colOff>
      <xdr:row>4</xdr:row>
      <xdr:rowOff>133350</xdr:rowOff>
    </xdr:to>
    <xdr:pic>
      <xdr:nvPicPr>
        <xdr:cNvPr id="3" name="4 Imagen" descr="http://www.conocemisderechos.oaxaca.gob.mx/img/logo-bien-n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133350"/>
          <a:ext cx="10287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57150</xdr:rowOff>
    </xdr:from>
    <xdr:to>
      <xdr:col>0</xdr:col>
      <xdr:colOff>733425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47650"/>
          <a:ext cx="58102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6848475</xdr:colOff>
      <xdr:row>1</xdr:row>
      <xdr:rowOff>47625</xdr:rowOff>
    </xdr:from>
    <xdr:to>
      <xdr:col>3</xdr:col>
      <xdr:colOff>133350</xdr:colOff>
      <xdr:row>5</xdr:row>
      <xdr:rowOff>47625</xdr:rowOff>
    </xdr:to>
    <xdr:pic>
      <xdr:nvPicPr>
        <xdr:cNvPr id="3" name="4 Imagen" descr="http://www.conocemisderechos.oaxaca.gob.mx/img/logo-bien-n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238125"/>
          <a:ext cx="11144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avance%20de%20gestion%20financiera/2016/2d&#176;%20trimestre/ingresos/cuadros_de_ingr%20%202o%20trim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avance%20de%20gestion%20financiera/2016/2d&#176;%20trimestre/EGRESOS/1RA%20VERSION/CUENTA%20P&#218;BLICA/TABLAS%20TEXT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GELE~1/AppData/Local/Temp/Rar$DI89.768/Baja%20California%20Su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spaldo\Mis%20documentos\JAVIER\CUADERNILLOS\Enero20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avance%20de%20gestion%20financiera/2016/2d&#176;%20trimestre/TESORERIA/DEUDA/Avance%20de%20gestion%202%20trim%202016%20deuda%20public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GELE~1/AppData/Local/Temp/Rar$DI89.768/Users/carlos_leong/Desktop/Cuadros%20Deuda/Dic-10/16%20MICH%2003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avance%20de%20gestion%20financiera/2016/2d&#176;%20trimestre/TESORERIA/DEUDA/Formatos%20referentes%20a%20endeudamiento%20neto%20o%20intereses%20de%20la%2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%20TRIMESTRE%20DEFINITIVO%202016\PODER%20EJECUTIVO%202016%202&#176;%20TRIMESTRE\PODER%20EJECUTIVO%20DEFINITIVO%20%20SEMESTRE%20'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 1 "/>
      <sheetName val="INGR 2 "/>
      <sheetName val="INGR 3"/>
      <sheetName val="INGR 4 "/>
      <sheetName val="INGR 5"/>
      <sheetName val="INGR 6"/>
      <sheetName val="INGR 7"/>
      <sheetName val="INGR 8"/>
      <sheetName val="INGR 9"/>
      <sheetName val="INGR 10"/>
      <sheetName val="INGR 11"/>
      <sheetName val="INGR 12"/>
    </sheetNames>
    <sheetDataSet>
      <sheetData sheetId="0" refreshError="1"/>
      <sheetData sheetId="1">
        <row r="47">
          <cell r="A47" t="str">
            <v>Ingresos de Gestión</v>
          </cell>
          <cell r="B47">
            <v>1373954213</v>
          </cell>
        </row>
        <row r="48">
          <cell r="A48" t="str">
            <v xml:space="preserve">Participaciones </v>
          </cell>
          <cell r="B48">
            <v>4745189102</v>
          </cell>
        </row>
        <row r="49">
          <cell r="A49" t="str">
            <v>Aportaciones</v>
          </cell>
          <cell r="B49">
            <v>8245658747</v>
          </cell>
        </row>
        <row r="50">
          <cell r="A50" t="str">
            <v>Convenios</v>
          </cell>
          <cell r="B50">
            <v>2740565423</v>
          </cell>
        </row>
        <row r="51">
          <cell r="A51" t="str">
            <v>Transferencias, Asignaciones,Subsidios y Otras Ayudas</v>
          </cell>
          <cell r="B51">
            <v>624599565</v>
          </cell>
        </row>
        <row r="52">
          <cell r="A52" t="str">
            <v>Otros ingresos</v>
          </cell>
          <cell r="B52">
            <v>11688756</v>
          </cell>
        </row>
      </sheetData>
      <sheetData sheetId="2" refreshError="1"/>
      <sheetData sheetId="3">
        <row r="2">
          <cell r="A2" t="str">
            <v>DEL 1 DE ABRIL AL 30 DE JUNIO DE 2016</v>
          </cell>
        </row>
        <row r="29">
          <cell r="A29" t="str">
            <v>Contribuciones de Mejoras</v>
          </cell>
          <cell r="B29">
            <v>0</v>
          </cell>
          <cell r="C29">
            <v>0</v>
          </cell>
        </row>
        <row r="30">
          <cell r="A30" t="str">
            <v>Derechos</v>
          </cell>
          <cell r="B30">
            <v>281339125</v>
          </cell>
          <cell r="C30">
            <v>314679911</v>
          </cell>
        </row>
        <row r="31">
          <cell r="A31" t="str">
            <v>Productos</v>
          </cell>
          <cell r="B31">
            <v>18808816</v>
          </cell>
          <cell r="C31">
            <v>14216505</v>
          </cell>
        </row>
        <row r="32">
          <cell r="A32" t="str">
            <v>Aprovechamientos</v>
          </cell>
          <cell r="B32">
            <v>154368304</v>
          </cell>
          <cell r="C32">
            <v>783531806</v>
          </cell>
        </row>
        <row r="33">
          <cell r="A33" t="str">
            <v>Contribuciones no comprendidas en las fracciones de la Ley de Ingresos causados en ejercicios fiscales anteriores pendientes de liquidación o pago</v>
          </cell>
          <cell r="B33">
            <v>659871</v>
          </cell>
          <cell r="C33">
            <v>462211</v>
          </cell>
        </row>
      </sheetData>
      <sheetData sheetId="4"/>
      <sheetData sheetId="5" refreshError="1"/>
      <sheetData sheetId="6" refreshError="1"/>
      <sheetData sheetId="7" refreshError="1"/>
      <sheetData sheetId="8">
        <row r="60">
          <cell r="I60" t="str">
            <v>Participaciones</v>
          </cell>
          <cell r="J60">
            <v>3952010021</v>
          </cell>
          <cell r="K60">
            <v>4745189102</v>
          </cell>
        </row>
        <row r="61">
          <cell r="I61" t="str">
            <v>Aportaciones</v>
          </cell>
          <cell r="J61">
            <v>8096993868</v>
          </cell>
          <cell r="K61">
            <v>8245658747</v>
          </cell>
        </row>
        <row r="62">
          <cell r="I62" t="str">
            <v>Convenios</v>
          </cell>
          <cell r="J62">
            <v>938440302</v>
          </cell>
          <cell r="K62">
            <v>2740565423</v>
          </cell>
        </row>
        <row r="63">
          <cell r="I63" t="str">
            <v>Transferencias, Asignaciones, Subsidis y Otras Ayudas</v>
          </cell>
          <cell r="J63">
            <v>567745381</v>
          </cell>
          <cell r="K63">
            <v>624599565</v>
          </cell>
        </row>
      </sheetData>
      <sheetData sheetId="9">
        <row r="29">
          <cell r="A29" t="str">
            <v>Fondo General de Participaciones</v>
          </cell>
          <cell r="B29">
            <v>3294593472</v>
          </cell>
          <cell r="C29">
            <v>4060549603</v>
          </cell>
        </row>
        <row r="30">
          <cell r="A30" t="str">
            <v>Fondo de Fomento Municipal</v>
          </cell>
          <cell r="B30">
            <v>296951691</v>
          </cell>
          <cell r="C30">
            <v>332320693</v>
          </cell>
        </row>
        <row r="31">
          <cell r="A31" t="str">
            <v>Participaciones en Impuestos Especiales</v>
          </cell>
          <cell r="B31">
            <v>50785183</v>
          </cell>
          <cell r="C31">
            <v>30072773</v>
          </cell>
        </row>
        <row r="32">
          <cell r="A32" t="str">
            <v>Fondo de Fiscalización para los Estados</v>
          </cell>
          <cell r="B32">
            <v>176872631</v>
          </cell>
          <cell r="C32">
            <v>183062383</v>
          </cell>
        </row>
        <row r="33">
          <cell r="A33" t="str">
            <v>Fondo de Compensación</v>
          </cell>
          <cell r="B33">
            <v>132807044</v>
          </cell>
          <cell r="C33">
            <v>139183650</v>
          </cell>
        </row>
      </sheetData>
      <sheetData sheetId="10">
        <row r="40">
          <cell r="E40" t="str">
            <v>Fondo  de Aportaciones para la Nómina Educativa y Gasto operativo</v>
          </cell>
          <cell r="F40">
            <v>4112650784</v>
          </cell>
          <cell r="G40">
            <v>4351045490</v>
          </cell>
        </row>
        <row r="41">
          <cell r="E41" t="str">
            <v>Fondo de Aportaciones para los Servicios de Salud</v>
          </cell>
          <cell r="F41">
            <v>904092660</v>
          </cell>
          <cell r="G41">
            <v>834721812</v>
          </cell>
        </row>
        <row r="42">
          <cell r="E42" t="str">
            <v>Fondo de Aportaciones para la Infraestructura Social</v>
          </cell>
          <cell r="F42">
            <v>1805595810</v>
          </cell>
          <cell r="G42">
            <v>1803467649</v>
          </cell>
        </row>
        <row r="43">
          <cell r="E43" t="str">
            <v xml:space="preserve">Fondo de Aportaciones para el Fortalecimiento de los Municipios y de las Demarcaciones Territoriales del Distrito Federal </v>
          </cell>
          <cell r="F43">
            <v>511383966</v>
          </cell>
          <cell r="G43">
            <v>510033432</v>
          </cell>
        </row>
        <row r="44">
          <cell r="E44" t="str">
            <v>Fondo de Aportaciones Múltiples</v>
          </cell>
          <cell r="F44">
            <v>321071679</v>
          </cell>
          <cell r="G44">
            <v>321211752</v>
          </cell>
        </row>
        <row r="45">
          <cell r="E45" t="str">
            <v>Fondo de Aportaciones para la Educación Tecnológica y de Adultos</v>
          </cell>
          <cell r="F45">
            <v>28259149</v>
          </cell>
          <cell r="G45">
            <v>29499942</v>
          </cell>
        </row>
        <row r="46">
          <cell r="E46" t="str">
            <v>Fondo de Aportaciones para la Seguridad Pública de los Estados y del Distrito Federal</v>
          </cell>
          <cell r="F46">
            <v>79985565</v>
          </cell>
          <cell r="G46">
            <v>66401601</v>
          </cell>
        </row>
        <row r="47">
          <cell r="E47" t="str">
            <v>Fondo de Aportaciones para el Fortalecimiento de las Entidades Federativas ( FAFEF )</v>
          </cell>
          <cell r="F47">
            <v>333954255</v>
          </cell>
          <cell r="G47">
            <v>329277069</v>
          </cell>
        </row>
      </sheetData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poObjetoCapIdp"/>
      <sheetName val="tipoObjetoCapIdp MODIF"/>
      <sheetName val="objetogasto_idp dev"/>
      <sheetName val="objetogasto_idp dev modificado"/>
      <sheetName val="FINALIDAD"/>
      <sheetName val="FINALIDAD MODIFICADO"/>
      <sheetName val="fin-fun"/>
      <sheetName val="fin-fun MODIFICADO"/>
      <sheetName val="fin-fun-dev"/>
      <sheetName val="fin-fun-dev MODIFICADO"/>
      <sheetName val="eje-obj"/>
      <sheetName val="eje-obj MODIFICADO"/>
      <sheetName val="eje-obj dev"/>
      <sheetName val="eje-obj dev MODIFI"/>
      <sheetName val="admva"/>
      <sheetName val="admva MODIF"/>
    </sheetNames>
    <sheetDataSet>
      <sheetData sheetId="0" refreshError="1"/>
      <sheetData sheetId="1">
        <row r="64">
          <cell r="C64" t="str">
            <v xml:space="preserve">GASTO CORRIENTE </v>
          </cell>
          <cell r="D64">
            <v>9215431693.9200001</v>
          </cell>
          <cell r="E64">
            <v>12140781096.75</v>
          </cell>
        </row>
        <row r="65">
          <cell r="C65" t="str">
            <v>GASTO DE CAPITAL</v>
          </cell>
          <cell r="D65">
            <v>17496087.32</v>
          </cell>
          <cell r="E65">
            <v>3508689386.1399999</v>
          </cell>
        </row>
        <row r="66">
          <cell r="C66" t="str">
            <v>AMORTIZACIÓN DE LA DEUDA Y DISMINUCIÓN DE PASIVOS</v>
          </cell>
          <cell r="D66">
            <v>301746395</v>
          </cell>
          <cell r="E66">
            <v>795959244.92999995</v>
          </cell>
        </row>
        <row r="67">
          <cell r="C67" t="str">
            <v>PENSIONES Y JUBILACIONES</v>
          </cell>
          <cell r="D67">
            <v>76770700.549999997</v>
          </cell>
          <cell r="E67">
            <v>85138875.030000001</v>
          </cell>
        </row>
        <row r="68">
          <cell r="C68" t="str">
            <v>PARTICIPACIONES</v>
          </cell>
          <cell r="D68">
            <v>0</v>
          </cell>
          <cell r="E68">
            <v>1082429243</v>
          </cell>
        </row>
      </sheetData>
      <sheetData sheetId="2" refreshError="1"/>
      <sheetData sheetId="3"/>
      <sheetData sheetId="4" refreshError="1"/>
      <sheetData sheetId="5">
        <row r="19">
          <cell r="A19" t="str">
            <v>GOBIERNO</v>
          </cell>
          <cell r="B19">
            <v>2123825883.9200001</v>
          </cell>
          <cell r="C19">
            <v>2671269644.3400002</v>
          </cell>
        </row>
        <row r="20">
          <cell r="A20" t="str">
            <v>DESARROLLO SOCIAL</v>
          </cell>
          <cell r="B20">
            <v>6894328606.6499996</v>
          </cell>
          <cell r="C20">
            <v>9657289020.9799995</v>
          </cell>
        </row>
        <row r="21">
          <cell r="A21" t="str">
            <v xml:space="preserve">DESARROLLO ECONÓMICO </v>
          </cell>
          <cell r="B21">
            <v>291543991.22000003</v>
          </cell>
          <cell r="C21">
            <v>1141099991.0999999</v>
          </cell>
        </row>
        <row r="22">
          <cell r="A22" t="str">
            <v>OTRAS NO CLASIFICADAS EN FUNCIONES ANTERIORES</v>
          </cell>
          <cell r="B22">
            <v>301746395</v>
          </cell>
          <cell r="C22">
            <v>4143339189.4299998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1">
          <cell r="G11" t="str">
            <v>ESTADO DE DERECHO, GOBERNABILIDAD Y SEGURIDAD</v>
          </cell>
          <cell r="H11">
            <v>4466056039.8699999</v>
          </cell>
          <cell r="I11">
            <v>1341291095.8699999</v>
          </cell>
        </row>
        <row r="12">
          <cell r="G12" t="str">
            <v>CRECIMIENTO ECONÓMICO, COMPETITIVIDAD Y EMPLEO</v>
          </cell>
          <cell r="H12">
            <v>1470158355.47</v>
          </cell>
          <cell r="I12">
            <v>334990635.91000003</v>
          </cell>
        </row>
        <row r="13">
          <cell r="G13" t="str">
            <v xml:space="preserve">DESARROLLO SOCIAL Y HUMANO </v>
          </cell>
          <cell r="H13">
            <v>2805261688.1700001</v>
          </cell>
          <cell r="I13">
            <v>6810270304.1000004</v>
          </cell>
        </row>
        <row r="14">
          <cell r="G14" t="str">
            <v xml:space="preserve">GOBIERNO HONESTO Y DE RESULTADOS </v>
          </cell>
          <cell r="H14">
            <v>1672550093.6199999</v>
          </cell>
          <cell r="I14">
            <v>1124892840.9100001</v>
          </cell>
        </row>
      </sheetData>
      <sheetData sheetId="12" refreshError="1"/>
      <sheetData sheetId="13" refreshError="1"/>
      <sheetData sheetId="14" refreshError="1"/>
      <sheetData sheetId="15">
        <row r="10">
          <cell r="H10" t="str">
            <v>ADMINISTRACION PUBLICA CENTRALIZADA</v>
          </cell>
          <cell r="I10">
            <v>7743208130.8800001</v>
          </cell>
        </row>
        <row r="11">
          <cell r="H11" t="str">
            <v>PODER LEGISLATIVO</v>
          </cell>
          <cell r="I11">
            <v>213389701.95999998</v>
          </cell>
        </row>
        <row r="12">
          <cell r="H12" t="str">
            <v>PODER JUDICIAL</v>
          </cell>
          <cell r="I12">
            <v>285616398.81</v>
          </cell>
        </row>
        <row r="13">
          <cell r="H13" t="str">
            <v>ORGANOS AUTONOMOS</v>
          </cell>
          <cell r="I13">
            <v>603138399.67999995</v>
          </cell>
        </row>
        <row r="14">
          <cell r="H14" t="str">
            <v>ORGANISMOS PUBLICOS DESCENTRALIZADOS</v>
          </cell>
          <cell r="I14">
            <v>8753353589.1700001</v>
          </cell>
        </row>
        <row r="15">
          <cell r="H15" t="str">
            <v>FIDEICOMISOS PUBLICOS</v>
          </cell>
          <cell r="I15">
            <v>2389359.6800000002</v>
          </cell>
        </row>
        <row r="16">
          <cell r="H16" t="str">
            <v>INSTITUCIONES PÚBLICAS DE SEGURIDAD SOCIAL</v>
          </cell>
          <cell r="I16">
            <v>11902265.67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CATALOGOS"/>
      <sheetName val="Instruc"/>
    </sheetNames>
    <sheetDataSet>
      <sheetData sheetId="0" refreshError="1"/>
      <sheetData sheetId="1"/>
      <sheetData sheetId="2" refreshError="1"/>
      <sheetData sheetId="3">
        <row r="1">
          <cell r="J1" t="str">
            <v>Nuevo</v>
          </cell>
        </row>
        <row r="2">
          <cell r="J2" t="str">
            <v>Reestructurado</v>
          </cell>
        </row>
        <row r="3">
          <cell r="J3" t="str">
            <v>Refinanciamiento</v>
          </cell>
        </row>
        <row r="4">
          <cell r="J4" t="str">
            <v>Modificado</v>
          </cell>
        </row>
        <row r="5">
          <cell r="J5" t="str">
            <v>Sintesis</v>
          </cell>
        </row>
        <row r="6">
          <cell r="J6" t="str">
            <v>Otros</v>
          </cell>
        </row>
      </sheetData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ICIOS REGISTRO"/>
      <sheetName val="LINEA 27-8-97"/>
      <sheetName val="LINEA 25-11-96"/>
      <sheetName val="TERMINADOS (2)"/>
      <sheetName val="TERMINADOS"/>
      <sheetName val="CON-APASZU'97"/>
      <sheetName val="AVANCE"/>
      <sheetName val="RECUPERADO"/>
      <sheetName val="SALDOS"/>
      <sheetName val="AMORTIZ."/>
      <sheetName val="AVANCE (2)"/>
      <sheetName val="ETI (2)"/>
      <sheetName val="SALDOS BANOBRAS (2)"/>
      <sheetName val="DIRECTA"/>
      <sheetName val="INDIRECTA"/>
      <sheetName val="GLOBAL"/>
      <sheetName val="SALDOS BANOBRAS"/>
      <sheetName val="DESCUEN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UENTO MPO 2DOTRIM"/>
      <sheetName val="DEUDA MPAL mzo-junio"/>
      <sheetName val="concentrado ene-junio"/>
      <sheetName val="f deuda abr-junio"/>
      <sheetName val="swaps-cap "/>
    </sheetNames>
    <sheetDataSet>
      <sheetData sheetId="0" refreshError="1"/>
      <sheetData sheetId="1"/>
      <sheetData sheetId="2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Instruc"/>
      <sheetName val="CATALOGOS"/>
      <sheetName val="Aux"/>
      <sheetName val="Ft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E1" t="str">
            <v>  </v>
          </cell>
          <cell r="G1" t="str">
            <v>TIIE</v>
          </cell>
        </row>
        <row r="2">
          <cell r="E2" t="str">
            <v>Más</v>
          </cell>
          <cell r="G2" t="str">
            <v>FOAEM</v>
          </cell>
        </row>
        <row r="3">
          <cell r="E3" t="str">
            <v>Por</v>
          </cell>
          <cell r="G3" t="str">
            <v>CPP</v>
          </cell>
        </row>
        <row r="4">
          <cell r="G4" t="str">
            <v>CETES</v>
          </cell>
        </row>
        <row r="5">
          <cell r="G5" t="str">
            <v>UDIS</v>
          </cell>
        </row>
        <row r="6">
          <cell r="G6" t="str">
            <v>OTRA</v>
          </cell>
        </row>
      </sheetData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S PPTARIO"/>
      <sheetName val="FORMATOS PPTARIO interes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 de T 2014"/>
      <sheetName val="EA 2015-2014"/>
      <sheetName val="ESF 2015-2014"/>
      <sheetName val="RESUMEN P ECSF 2015-14"/>
      <sheetName val="ECSF 2015-14"/>
      <sheetName val="RESUMEN P EFE 2015-14"/>
      <sheetName val="EFE 2015-14"/>
      <sheetName val="H de T 2015"/>
      <sheetName val="H de T 2016"/>
      <sheetName val="EHPP"/>
      <sheetName val="ANALITICO"/>
      <sheetName val="EADOP"/>
      <sheetName val="EA"/>
      <sheetName val="ESF"/>
      <sheetName val="RESUMEN P ECSF"/>
      <sheetName val="ECSF"/>
      <sheetName val="EAA"/>
      <sheetName val="RESUMEN P EFE"/>
      <sheetName val="EFE"/>
      <sheetName val="BINM"/>
      <sheetName val="B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3">
          <cell r="AL33">
            <v>1946443166.25</v>
          </cell>
        </row>
        <row r="34">
          <cell r="AL34">
            <v>992090366.93000007</v>
          </cell>
        </row>
        <row r="35">
          <cell r="AL35">
            <v>11402555.629999999</v>
          </cell>
        </row>
        <row r="36">
          <cell r="AL36">
            <v>273887524.38</v>
          </cell>
        </row>
        <row r="37">
          <cell r="AL37">
            <v>1671318644.4199998</v>
          </cell>
        </row>
        <row r="38">
          <cell r="AL38">
            <v>1648210072.4300001</v>
          </cell>
        </row>
        <row r="39">
          <cell r="AL39">
            <v>1916063261.4799998</v>
          </cell>
        </row>
        <row r="40">
          <cell r="AL40">
            <v>2801190275.29</v>
          </cell>
        </row>
        <row r="41">
          <cell r="AL41">
            <v>29375253.359999999</v>
          </cell>
        </row>
        <row r="42">
          <cell r="AL42">
            <v>2455828.7999999998</v>
          </cell>
        </row>
        <row r="43">
          <cell r="AL43">
            <v>622200</v>
          </cell>
        </row>
        <row r="44">
          <cell r="AL44">
            <v>24385018.710000001</v>
          </cell>
        </row>
        <row r="45">
          <cell r="AL45">
            <v>19020003.57</v>
          </cell>
        </row>
        <row r="46">
          <cell r="AL46">
            <v>182615235.67000002</v>
          </cell>
        </row>
        <row r="47">
          <cell r="AL47">
            <v>178424730.94</v>
          </cell>
        </row>
        <row r="48">
          <cell r="AL48">
            <v>45530753.629999995</v>
          </cell>
        </row>
        <row r="49">
          <cell r="AL49">
            <v>109904.95</v>
          </cell>
        </row>
        <row r="50">
          <cell r="AL50">
            <v>1069657.6000000001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DW1200"/>
  <sheetViews>
    <sheetView showGridLines="0" tabSelected="1" zoomScale="80" zoomScaleNormal="80" workbookViewId="0"/>
  </sheetViews>
  <sheetFormatPr baseColWidth="10" defaultRowHeight="12.75" x14ac:dyDescent="0.2"/>
  <cols>
    <col min="1" max="1" width="36.5703125" style="1" customWidth="1"/>
    <col min="2" max="2" width="12.85546875" style="1" bestFit="1" customWidth="1"/>
    <col min="3" max="4" width="12.7109375" style="1" bestFit="1" customWidth="1"/>
    <col min="5" max="5" width="12.42578125" style="1" customWidth="1"/>
    <col min="6" max="6" width="9.85546875" style="1" customWidth="1"/>
    <col min="7" max="7" width="9" style="1" customWidth="1"/>
    <col min="8" max="8" width="21.85546875" style="2" customWidth="1"/>
    <col min="9" max="15" width="11.42578125" style="2"/>
    <col min="16" max="16" width="26.140625" style="2" customWidth="1"/>
    <col min="17" max="127" width="11.42578125" style="2"/>
    <col min="128" max="239" width="11.42578125" style="1"/>
    <col min="240" max="240" width="32.28515625" style="1" customWidth="1"/>
    <col min="241" max="243" width="12.7109375" style="1" bestFit="1" customWidth="1"/>
    <col min="244" max="244" width="12.42578125" style="1" customWidth="1"/>
    <col min="245" max="245" width="9.85546875" style="1" customWidth="1"/>
    <col min="246" max="246" width="9" style="1" customWidth="1"/>
    <col min="247" max="247" width="11.42578125" style="1"/>
    <col min="248" max="248" width="13.85546875" style="1" bestFit="1" customWidth="1"/>
    <col min="249" max="255" width="11.42578125" style="1"/>
    <col min="256" max="256" width="29.140625" style="1" customWidth="1"/>
    <col min="257" max="263" width="11.42578125" style="1"/>
    <col min="264" max="264" width="21.85546875" style="1" customWidth="1"/>
    <col min="265" max="271" width="11.42578125" style="1"/>
    <col min="272" max="272" width="26.140625" style="1" customWidth="1"/>
    <col min="273" max="495" width="11.42578125" style="1"/>
    <col min="496" max="496" width="32.28515625" style="1" customWidth="1"/>
    <col min="497" max="499" width="12.7109375" style="1" bestFit="1" customWidth="1"/>
    <col min="500" max="500" width="12.42578125" style="1" customWidth="1"/>
    <col min="501" max="501" width="9.85546875" style="1" customWidth="1"/>
    <col min="502" max="502" width="9" style="1" customWidth="1"/>
    <col min="503" max="503" width="11.42578125" style="1"/>
    <col min="504" max="504" width="13.85546875" style="1" bestFit="1" customWidth="1"/>
    <col min="505" max="511" width="11.42578125" style="1"/>
    <col min="512" max="512" width="29.140625" style="1" customWidth="1"/>
    <col min="513" max="519" width="11.42578125" style="1"/>
    <col min="520" max="520" width="21.85546875" style="1" customWidth="1"/>
    <col min="521" max="527" width="11.42578125" style="1"/>
    <col min="528" max="528" width="26.140625" style="1" customWidth="1"/>
    <col min="529" max="751" width="11.42578125" style="1"/>
    <col min="752" max="752" width="32.28515625" style="1" customWidth="1"/>
    <col min="753" max="755" width="12.7109375" style="1" bestFit="1" customWidth="1"/>
    <col min="756" max="756" width="12.42578125" style="1" customWidth="1"/>
    <col min="757" max="757" width="9.85546875" style="1" customWidth="1"/>
    <col min="758" max="758" width="9" style="1" customWidth="1"/>
    <col min="759" max="759" width="11.42578125" style="1"/>
    <col min="760" max="760" width="13.85546875" style="1" bestFit="1" customWidth="1"/>
    <col min="761" max="767" width="11.42578125" style="1"/>
    <col min="768" max="768" width="29.140625" style="1" customWidth="1"/>
    <col min="769" max="775" width="11.42578125" style="1"/>
    <col min="776" max="776" width="21.85546875" style="1" customWidth="1"/>
    <col min="777" max="783" width="11.42578125" style="1"/>
    <col min="784" max="784" width="26.140625" style="1" customWidth="1"/>
    <col min="785" max="1007" width="11.42578125" style="1"/>
    <col min="1008" max="1008" width="32.28515625" style="1" customWidth="1"/>
    <col min="1009" max="1011" width="12.7109375" style="1" bestFit="1" customWidth="1"/>
    <col min="1012" max="1012" width="12.42578125" style="1" customWidth="1"/>
    <col min="1013" max="1013" width="9.85546875" style="1" customWidth="1"/>
    <col min="1014" max="1014" width="9" style="1" customWidth="1"/>
    <col min="1015" max="1015" width="11.42578125" style="1"/>
    <col min="1016" max="1016" width="13.85546875" style="1" bestFit="1" customWidth="1"/>
    <col min="1017" max="1023" width="11.42578125" style="1"/>
    <col min="1024" max="1024" width="29.140625" style="1" customWidth="1"/>
    <col min="1025" max="1031" width="11.42578125" style="1"/>
    <col min="1032" max="1032" width="21.85546875" style="1" customWidth="1"/>
    <col min="1033" max="1039" width="11.42578125" style="1"/>
    <col min="1040" max="1040" width="26.140625" style="1" customWidth="1"/>
    <col min="1041" max="1263" width="11.42578125" style="1"/>
    <col min="1264" max="1264" width="32.28515625" style="1" customWidth="1"/>
    <col min="1265" max="1267" width="12.7109375" style="1" bestFit="1" customWidth="1"/>
    <col min="1268" max="1268" width="12.42578125" style="1" customWidth="1"/>
    <col min="1269" max="1269" width="9.85546875" style="1" customWidth="1"/>
    <col min="1270" max="1270" width="9" style="1" customWidth="1"/>
    <col min="1271" max="1271" width="11.42578125" style="1"/>
    <col min="1272" max="1272" width="13.85546875" style="1" bestFit="1" customWidth="1"/>
    <col min="1273" max="1279" width="11.42578125" style="1"/>
    <col min="1280" max="1280" width="29.140625" style="1" customWidth="1"/>
    <col min="1281" max="1287" width="11.42578125" style="1"/>
    <col min="1288" max="1288" width="21.85546875" style="1" customWidth="1"/>
    <col min="1289" max="1295" width="11.42578125" style="1"/>
    <col min="1296" max="1296" width="26.140625" style="1" customWidth="1"/>
    <col min="1297" max="1519" width="11.42578125" style="1"/>
    <col min="1520" max="1520" width="32.28515625" style="1" customWidth="1"/>
    <col min="1521" max="1523" width="12.7109375" style="1" bestFit="1" customWidth="1"/>
    <col min="1524" max="1524" width="12.42578125" style="1" customWidth="1"/>
    <col min="1525" max="1525" width="9.85546875" style="1" customWidth="1"/>
    <col min="1526" max="1526" width="9" style="1" customWidth="1"/>
    <col min="1527" max="1527" width="11.42578125" style="1"/>
    <col min="1528" max="1528" width="13.85546875" style="1" bestFit="1" customWidth="1"/>
    <col min="1529" max="1535" width="11.42578125" style="1"/>
    <col min="1536" max="1536" width="29.140625" style="1" customWidth="1"/>
    <col min="1537" max="1543" width="11.42578125" style="1"/>
    <col min="1544" max="1544" width="21.85546875" style="1" customWidth="1"/>
    <col min="1545" max="1551" width="11.42578125" style="1"/>
    <col min="1552" max="1552" width="26.140625" style="1" customWidth="1"/>
    <col min="1553" max="1775" width="11.42578125" style="1"/>
    <col min="1776" max="1776" width="32.28515625" style="1" customWidth="1"/>
    <col min="1777" max="1779" width="12.7109375" style="1" bestFit="1" customWidth="1"/>
    <col min="1780" max="1780" width="12.42578125" style="1" customWidth="1"/>
    <col min="1781" max="1781" width="9.85546875" style="1" customWidth="1"/>
    <col min="1782" max="1782" width="9" style="1" customWidth="1"/>
    <col min="1783" max="1783" width="11.42578125" style="1"/>
    <col min="1784" max="1784" width="13.85546875" style="1" bestFit="1" customWidth="1"/>
    <col min="1785" max="1791" width="11.42578125" style="1"/>
    <col min="1792" max="1792" width="29.140625" style="1" customWidth="1"/>
    <col min="1793" max="1799" width="11.42578125" style="1"/>
    <col min="1800" max="1800" width="21.85546875" style="1" customWidth="1"/>
    <col min="1801" max="1807" width="11.42578125" style="1"/>
    <col min="1808" max="1808" width="26.140625" style="1" customWidth="1"/>
    <col min="1809" max="2031" width="11.42578125" style="1"/>
    <col min="2032" max="2032" width="32.28515625" style="1" customWidth="1"/>
    <col min="2033" max="2035" width="12.7109375" style="1" bestFit="1" customWidth="1"/>
    <col min="2036" max="2036" width="12.42578125" style="1" customWidth="1"/>
    <col min="2037" max="2037" width="9.85546875" style="1" customWidth="1"/>
    <col min="2038" max="2038" width="9" style="1" customWidth="1"/>
    <col min="2039" max="2039" width="11.42578125" style="1"/>
    <col min="2040" max="2040" width="13.85546875" style="1" bestFit="1" customWidth="1"/>
    <col min="2041" max="2047" width="11.42578125" style="1"/>
    <col min="2048" max="2048" width="29.140625" style="1" customWidth="1"/>
    <col min="2049" max="2055" width="11.42578125" style="1"/>
    <col min="2056" max="2056" width="21.85546875" style="1" customWidth="1"/>
    <col min="2057" max="2063" width="11.42578125" style="1"/>
    <col min="2064" max="2064" width="26.140625" style="1" customWidth="1"/>
    <col min="2065" max="2287" width="11.42578125" style="1"/>
    <col min="2288" max="2288" width="32.28515625" style="1" customWidth="1"/>
    <col min="2289" max="2291" width="12.7109375" style="1" bestFit="1" customWidth="1"/>
    <col min="2292" max="2292" width="12.42578125" style="1" customWidth="1"/>
    <col min="2293" max="2293" width="9.85546875" style="1" customWidth="1"/>
    <col min="2294" max="2294" width="9" style="1" customWidth="1"/>
    <col min="2295" max="2295" width="11.42578125" style="1"/>
    <col min="2296" max="2296" width="13.85546875" style="1" bestFit="1" customWidth="1"/>
    <col min="2297" max="2303" width="11.42578125" style="1"/>
    <col min="2304" max="2304" width="29.140625" style="1" customWidth="1"/>
    <col min="2305" max="2311" width="11.42578125" style="1"/>
    <col min="2312" max="2312" width="21.85546875" style="1" customWidth="1"/>
    <col min="2313" max="2319" width="11.42578125" style="1"/>
    <col min="2320" max="2320" width="26.140625" style="1" customWidth="1"/>
    <col min="2321" max="2543" width="11.42578125" style="1"/>
    <col min="2544" max="2544" width="32.28515625" style="1" customWidth="1"/>
    <col min="2545" max="2547" width="12.7109375" style="1" bestFit="1" customWidth="1"/>
    <col min="2548" max="2548" width="12.42578125" style="1" customWidth="1"/>
    <col min="2549" max="2549" width="9.85546875" style="1" customWidth="1"/>
    <col min="2550" max="2550" width="9" style="1" customWidth="1"/>
    <col min="2551" max="2551" width="11.42578125" style="1"/>
    <col min="2552" max="2552" width="13.85546875" style="1" bestFit="1" customWidth="1"/>
    <col min="2553" max="2559" width="11.42578125" style="1"/>
    <col min="2560" max="2560" width="29.140625" style="1" customWidth="1"/>
    <col min="2561" max="2567" width="11.42578125" style="1"/>
    <col min="2568" max="2568" width="21.85546875" style="1" customWidth="1"/>
    <col min="2569" max="2575" width="11.42578125" style="1"/>
    <col min="2576" max="2576" width="26.140625" style="1" customWidth="1"/>
    <col min="2577" max="2799" width="11.42578125" style="1"/>
    <col min="2800" max="2800" width="32.28515625" style="1" customWidth="1"/>
    <col min="2801" max="2803" width="12.7109375" style="1" bestFit="1" customWidth="1"/>
    <col min="2804" max="2804" width="12.42578125" style="1" customWidth="1"/>
    <col min="2805" max="2805" width="9.85546875" style="1" customWidth="1"/>
    <col min="2806" max="2806" width="9" style="1" customWidth="1"/>
    <col min="2807" max="2807" width="11.42578125" style="1"/>
    <col min="2808" max="2808" width="13.85546875" style="1" bestFit="1" customWidth="1"/>
    <col min="2809" max="2815" width="11.42578125" style="1"/>
    <col min="2816" max="2816" width="29.140625" style="1" customWidth="1"/>
    <col min="2817" max="2823" width="11.42578125" style="1"/>
    <col min="2824" max="2824" width="21.85546875" style="1" customWidth="1"/>
    <col min="2825" max="2831" width="11.42578125" style="1"/>
    <col min="2832" max="2832" width="26.140625" style="1" customWidth="1"/>
    <col min="2833" max="3055" width="11.42578125" style="1"/>
    <col min="3056" max="3056" width="32.28515625" style="1" customWidth="1"/>
    <col min="3057" max="3059" width="12.7109375" style="1" bestFit="1" customWidth="1"/>
    <col min="3060" max="3060" width="12.42578125" style="1" customWidth="1"/>
    <col min="3061" max="3061" width="9.85546875" style="1" customWidth="1"/>
    <col min="3062" max="3062" width="9" style="1" customWidth="1"/>
    <col min="3063" max="3063" width="11.42578125" style="1"/>
    <col min="3064" max="3064" width="13.85546875" style="1" bestFit="1" customWidth="1"/>
    <col min="3065" max="3071" width="11.42578125" style="1"/>
    <col min="3072" max="3072" width="29.140625" style="1" customWidth="1"/>
    <col min="3073" max="3079" width="11.42578125" style="1"/>
    <col min="3080" max="3080" width="21.85546875" style="1" customWidth="1"/>
    <col min="3081" max="3087" width="11.42578125" style="1"/>
    <col min="3088" max="3088" width="26.140625" style="1" customWidth="1"/>
    <col min="3089" max="3311" width="11.42578125" style="1"/>
    <col min="3312" max="3312" width="32.28515625" style="1" customWidth="1"/>
    <col min="3313" max="3315" width="12.7109375" style="1" bestFit="1" customWidth="1"/>
    <col min="3316" max="3316" width="12.42578125" style="1" customWidth="1"/>
    <col min="3317" max="3317" width="9.85546875" style="1" customWidth="1"/>
    <col min="3318" max="3318" width="9" style="1" customWidth="1"/>
    <col min="3319" max="3319" width="11.42578125" style="1"/>
    <col min="3320" max="3320" width="13.85546875" style="1" bestFit="1" customWidth="1"/>
    <col min="3321" max="3327" width="11.42578125" style="1"/>
    <col min="3328" max="3328" width="29.140625" style="1" customWidth="1"/>
    <col min="3329" max="3335" width="11.42578125" style="1"/>
    <col min="3336" max="3336" width="21.85546875" style="1" customWidth="1"/>
    <col min="3337" max="3343" width="11.42578125" style="1"/>
    <col min="3344" max="3344" width="26.140625" style="1" customWidth="1"/>
    <col min="3345" max="3567" width="11.42578125" style="1"/>
    <col min="3568" max="3568" width="32.28515625" style="1" customWidth="1"/>
    <col min="3569" max="3571" width="12.7109375" style="1" bestFit="1" customWidth="1"/>
    <col min="3572" max="3572" width="12.42578125" style="1" customWidth="1"/>
    <col min="3573" max="3573" width="9.85546875" style="1" customWidth="1"/>
    <col min="3574" max="3574" width="9" style="1" customWidth="1"/>
    <col min="3575" max="3575" width="11.42578125" style="1"/>
    <col min="3576" max="3576" width="13.85546875" style="1" bestFit="1" customWidth="1"/>
    <col min="3577" max="3583" width="11.42578125" style="1"/>
    <col min="3584" max="3584" width="29.140625" style="1" customWidth="1"/>
    <col min="3585" max="3591" width="11.42578125" style="1"/>
    <col min="3592" max="3592" width="21.85546875" style="1" customWidth="1"/>
    <col min="3593" max="3599" width="11.42578125" style="1"/>
    <col min="3600" max="3600" width="26.140625" style="1" customWidth="1"/>
    <col min="3601" max="3823" width="11.42578125" style="1"/>
    <col min="3824" max="3824" width="32.28515625" style="1" customWidth="1"/>
    <col min="3825" max="3827" width="12.7109375" style="1" bestFit="1" customWidth="1"/>
    <col min="3828" max="3828" width="12.42578125" style="1" customWidth="1"/>
    <col min="3829" max="3829" width="9.85546875" style="1" customWidth="1"/>
    <col min="3830" max="3830" width="9" style="1" customWidth="1"/>
    <col min="3831" max="3831" width="11.42578125" style="1"/>
    <col min="3832" max="3832" width="13.85546875" style="1" bestFit="1" customWidth="1"/>
    <col min="3833" max="3839" width="11.42578125" style="1"/>
    <col min="3840" max="3840" width="29.140625" style="1" customWidth="1"/>
    <col min="3841" max="3847" width="11.42578125" style="1"/>
    <col min="3848" max="3848" width="21.85546875" style="1" customWidth="1"/>
    <col min="3849" max="3855" width="11.42578125" style="1"/>
    <col min="3856" max="3856" width="26.140625" style="1" customWidth="1"/>
    <col min="3857" max="4079" width="11.42578125" style="1"/>
    <col min="4080" max="4080" width="32.28515625" style="1" customWidth="1"/>
    <col min="4081" max="4083" width="12.7109375" style="1" bestFit="1" customWidth="1"/>
    <col min="4084" max="4084" width="12.42578125" style="1" customWidth="1"/>
    <col min="4085" max="4085" width="9.85546875" style="1" customWidth="1"/>
    <col min="4086" max="4086" width="9" style="1" customWidth="1"/>
    <col min="4087" max="4087" width="11.42578125" style="1"/>
    <col min="4088" max="4088" width="13.85546875" style="1" bestFit="1" customWidth="1"/>
    <col min="4089" max="4095" width="11.42578125" style="1"/>
    <col min="4096" max="4096" width="29.140625" style="1" customWidth="1"/>
    <col min="4097" max="4103" width="11.42578125" style="1"/>
    <col min="4104" max="4104" width="21.85546875" style="1" customWidth="1"/>
    <col min="4105" max="4111" width="11.42578125" style="1"/>
    <col min="4112" max="4112" width="26.140625" style="1" customWidth="1"/>
    <col min="4113" max="4335" width="11.42578125" style="1"/>
    <col min="4336" max="4336" width="32.28515625" style="1" customWidth="1"/>
    <col min="4337" max="4339" width="12.7109375" style="1" bestFit="1" customWidth="1"/>
    <col min="4340" max="4340" width="12.42578125" style="1" customWidth="1"/>
    <col min="4341" max="4341" width="9.85546875" style="1" customWidth="1"/>
    <col min="4342" max="4342" width="9" style="1" customWidth="1"/>
    <col min="4343" max="4343" width="11.42578125" style="1"/>
    <col min="4344" max="4344" width="13.85546875" style="1" bestFit="1" customWidth="1"/>
    <col min="4345" max="4351" width="11.42578125" style="1"/>
    <col min="4352" max="4352" width="29.140625" style="1" customWidth="1"/>
    <col min="4353" max="4359" width="11.42578125" style="1"/>
    <col min="4360" max="4360" width="21.85546875" style="1" customWidth="1"/>
    <col min="4361" max="4367" width="11.42578125" style="1"/>
    <col min="4368" max="4368" width="26.140625" style="1" customWidth="1"/>
    <col min="4369" max="4591" width="11.42578125" style="1"/>
    <col min="4592" max="4592" width="32.28515625" style="1" customWidth="1"/>
    <col min="4593" max="4595" width="12.7109375" style="1" bestFit="1" customWidth="1"/>
    <col min="4596" max="4596" width="12.42578125" style="1" customWidth="1"/>
    <col min="4597" max="4597" width="9.85546875" style="1" customWidth="1"/>
    <col min="4598" max="4598" width="9" style="1" customWidth="1"/>
    <col min="4599" max="4599" width="11.42578125" style="1"/>
    <col min="4600" max="4600" width="13.85546875" style="1" bestFit="1" customWidth="1"/>
    <col min="4601" max="4607" width="11.42578125" style="1"/>
    <col min="4608" max="4608" width="29.140625" style="1" customWidth="1"/>
    <col min="4609" max="4615" width="11.42578125" style="1"/>
    <col min="4616" max="4616" width="21.85546875" style="1" customWidth="1"/>
    <col min="4617" max="4623" width="11.42578125" style="1"/>
    <col min="4624" max="4624" width="26.140625" style="1" customWidth="1"/>
    <col min="4625" max="4847" width="11.42578125" style="1"/>
    <col min="4848" max="4848" width="32.28515625" style="1" customWidth="1"/>
    <col min="4849" max="4851" width="12.7109375" style="1" bestFit="1" customWidth="1"/>
    <col min="4852" max="4852" width="12.42578125" style="1" customWidth="1"/>
    <col min="4853" max="4853" width="9.85546875" style="1" customWidth="1"/>
    <col min="4854" max="4854" width="9" style="1" customWidth="1"/>
    <col min="4855" max="4855" width="11.42578125" style="1"/>
    <col min="4856" max="4856" width="13.85546875" style="1" bestFit="1" customWidth="1"/>
    <col min="4857" max="4863" width="11.42578125" style="1"/>
    <col min="4864" max="4864" width="29.140625" style="1" customWidth="1"/>
    <col min="4865" max="4871" width="11.42578125" style="1"/>
    <col min="4872" max="4872" width="21.85546875" style="1" customWidth="1"/>
    <col min="4873" max="4879" width="11.42578125" style="1"/>
    <col min="4880" max="4880" width="26.140625" style="1" customWidth="1"/>
    <col min="4881" max="5103" width="11.42578125" style="1"/>
    <col min="5104" max="5104" width="32.28515625" style="1" customWidth="1"/>
    <col min="5105" max="5107" width="12.7109375" style="1" bestFit="1" customWidth="1"/>
    <col min="5108" max="5108" width="12.42578125" style="1" customWidth="1"/>
    <col min="5109" max="5109" width="9.85546875" style="1" customWidth="1"/>
    <col min="5110" max="5110" width="9" style="1" customWidth="1"/>
    <col min="5111" max="5111" width="11.42578125" style="1"/>
    <col min="5112" max="5112" width="13.85546875" style="1" bestFit="1" customWidth="1"/>
    <col min="5113" max="5119" width="11.42578125" style="1"/>
    <col min="5120" max="5120" width="29.140625" style="1" customWidth="1"/>
    <col min="5121" max="5127" width="11.42578125" style="1"/>
    <col min="5128" max="5128" width="21.85546875" style="1" customWidth="1"/>
    <col min="5129" max="5135" width="11.42578125" style="1"/>
    <col min="5136" max="5136" width="26.140625" style="1" customWidth="1"/>
    <col min="5137" max="5359" width="11.42578125" style="1"/>
    <col min="5360" max="5360" width="32.28515625" style="1" customWidth="1"/>
    <col min="5361" max="5363" width="12.7109375" style="1" bestFit="1" customWidth="1"/>
    <col min="5364" max="5364" width="12.42578125" style="1" customWidth="1"/>
    <col min="5365" max="5365" width="9.85546875" style="1" customWidth="1"/>
    <col min="5366" max="5366" width="9" style="1" customWidth="1"/>
    <col min="5367" max="5367" width="11.42578125" style="1"/>
    <col min="5368" max="5368" width="13.85546875" style="1" bestFit="1" customWidth="1"/>
    <col min="5369" max="5375" width="11.42578125" style="1"/>
    <col min="5376" max="5376" width="29.140625" style="1" customWidth="1"/>
    <col min="5377" max="5383" width="11.42578125" style="1"/>
    <col min="5384" max="5384" width="21.85546875" style="1" customWidth="1"/>
    <col min="5385" max="5391" width="11.42578125" style="1"/>
    <col min="5392" max="5392" width="26.140625" style="1" customWidth="1"/>
    <col min="5393" max="5615" width="11.42578125" style="1"/>
    <col min="5616" max="5616" width="32.28515625" style="1" customWidth="1"/>
    <col min="5617" max="5619" width="12.7109375" style="1" bestFit="1" customWidth="1"/>
    <col min="5620" max="5620" width="12.42578125" style="1" customWidth="1"/>
    <col min="5621" max="5621" width="9.85546875" style="1" customWidth="1"/>
    <col min="5622" max="5622" width="9" style="1" customWidth="1"/>
    <col min="5623" max="5623" width="11.42578125" style="1"/>
    <col min="5624" max="5624" width="13.85546875" style="1" bestFit="1" customWidth="1"/>
    <col min="5625" max="5631" width="11.42578125" style="1"/>
    <col min="5632" max="5632" width="29.140625" style="1" customWidth="1"/>
    <col min="5633" max="5639" width="11.42578125" style="1"/>
    <col min="5640" max="5640" width="21.85546875" style="1" customWidth="1"/>
    <col min="5641" max="5647" width="11.42578125" style="1"/>
    <col min="5648" max="5648" width="26.140625" style="1" customWidth="1"/>
    <col min="5649" max="5871" width="11.42578125" style="1"/>
    <col min="5872" max="5872" width="32.28515625" style="1" customWidth="1"/>
    <col min="5873" max="5875" width="12.7109375" style="1" bestFit="1" customWidth="1"/>
    <col min="5876" max="5876" width="12.42578125" style="1" customWidth="1"/>
    <col min="5877" max="5877" width="9.85546875" style="1" customWidth="1"/>
    <col min="5878" max="5878" width="9" style="1" customWidth="1"/>
    <col min="5879" max="5879" width="11.42578125" style="1"/>
    <col min="5880" max="5880" width="13.85546875" style="1" bestFit="1" customWidth="1"/>
    <col min="5881" max="5887" width="11.42578125" style="1"/>
    <col min="5888" max="5888" width="29.140625" style="1" customWidth="1"/>
    <col min="5889" max="5895" width="11.42578125" style="1"/>
    <col min="5896" max="5896" width="21.85546875" style="1" customWidth="1"/>
    <col min="5897" max="5903" width="11.42578125" style="1"/>
    <col min="5904" max="5904" width="26.140625" style="1" customWidth="1"/>
    <col min="5905" max="6127" width="11.42578125" style="1"/>
    <col min="6128" max="6128" width="32.28515625" style="1" customWidth="1"/>
    <col min="6129" max="6131" width="12.7109375" style="1" bestFit="1" customWidth="1"/>
    <col min="6132" max="6132" width="12.42578125" style="1" customWidth="1"/>
    <col min="6133" max="6133" width="9.85546875" style="1" customWidth="1"/>
    <col min="6134" max="6134" width="9" style="1" customWidth="1"/>
    <col min="6135" max="6135" width="11.42578125" style="1"/>
    <col min="6136" max="6136" width="13.85546875" style="1" bestFit="1" customWidth="1"/>
    <col min="6137" max="6143" width="11.42578125" style="1"/>
    <col min="6144" max="6144" width="29.140625" style="1" customWidth="1"/>
    <col min="6145" max="6151" width="11.42578125" style="1"/>
    <col min="6152" max="6152" width="21.85546875" style="1" customWidth="1"/>
    <col min="6153" max="6159" width="11.42578125" style="1"/>
    <col min="6160" max="6160" width="26.140625" style="1" customWidth="1"/>
    <col min="6161" max="6383" width="11.42578125" style="1"/>
    <col min="6384" max="6384" width="32.28515625" style="1" customWidth="1"/>
    <col min="6385" max="6387" width="12.7109375" style="1" bestFit="1" customWidth="1"/>
    <col min="6388" max="6388" width="12.42578125" style="1" customWidth="1"/>
    <col min="6389" max="6389" width="9.85546875" style="1" customWidth="1"/>
    <col min="6390" max="6390" width="9" style="1" customWidth="1"/>
    <col min="6391" max="6391" width="11.42578125" style="1"/>
    <col min="6392" max="6392" width="13.85546875" style="1" bestFit="1" customWidth="1"/>
    <col min="6393" max="6399" width="11.42578125" style="1"/>
    <col min="6400" max="6400" width="29.140625" style="1" customWidth="1"/>
    <col min="6401" max="6407" width="11.42578125" style="1"/>
    <col min="6408" max="6408" width="21.85546875" style="1" customWidth="1"/>
    <col min="6409" max="6415" width="11.42578125" style="1"/>
    <col min="6416" max="6416" width="26.140625" style="1" customWidth="1"/>
    <col min="6417" max="6639" width="11.42578125" style="1"/>
    <col min="6640" max="6640" width="32.28515625" style="1" customWidth="1"/>
    <col min="6641" max="6643" width="12.7109375" style="1" bestFit="1" customWidth="1"/>
    <col min="6644" max="6644" width="12.42578125" style="1" customWidth="1"/>
    <col min="6645" max="6645" width="9.85546875" style="1" customWidth="1"/>
    <col min="6646" max="6646" width="9" style="1" customWidth="1"/>
    <col min="6647" max="6647" width="11.42578125" style="1"/>
    <col min="6648" max="6648" width="13.85546875" style="1" bestFit="1" customWidth="1"/>
    <col min="6649" max="6655" width="11.42578125" style="1"/>
    <col min="6656" max="6656" width="29.140625" style="1" customWidth="1"/>
    <col min="6657" max="6663" width="11.42578125" style="1"/>
    <col min="6664" max="6664" width="21.85546875" style="1" customWidth="1"/>
    <col min="6665" max="6671" width="11.42578125" style="1"/>
    <col min="6672" max="6672" width="26.140625" style="1" customWidth="1"/>
    <col min="6673" max="6895" width="11.42578125" style="1"/>
    <col min="6896" max="6896" width="32.28515625" style="1" customWidth="1"/>
    <col min="6897" max="6899" width="12.7109375" style="1" bestFit="1" customWidth="1"/>
    <col min="6900" max="6900" width="12.42578125" style="1" customWidth="1"/>
    <col min="6901" max="6901" width="9.85546875" style="1" customWidth="1"/>
    <col min="6902" max="6902" width="9" style="1" customWidth="1"/>
    <col min="6903" max="6903" width="11.42578125" style="1"/>
    <col min="6904" max="6904" width="13.85546875" style="1" bestFit="1" customWidth="1"/>
    <col min="6905" max="6911" width="11.42578125" style="1"/>
    <col min="6912" max="6912" width="29.140625" style="1" customWidth="1"/>
    <col min="6913" max="6919" width="11.42578125" style="1"/>
    <col min="6920" max="6920" width="21.85546875" style="1" customWidth="1"/>
    <col min="6921" max="6927" width="11.42578125" style="1"/>
    <col min="6928" max="6928" width="26.140625" style="1" customWidth="1"/>
    <col min="6929" max="7151" width="11.42578125" style="1"/>
    <col min="7152" max="7152" width="32.28515625" style="1" customWidth="1"/>
    <col min="7153" max="7155" width="12.7109375" style="1" bestFit="1" customWidth="1"/>
    <col min="7156" max="7156" width="12.42578125" style="1" customWidth="1"/>
    <col min="7157" max="7157" width="9.85546875" style="1" customWidth="1"/>
    <col min="7158" max="7158" width="9" style="1" customWidth="1"/>
    <col min="7159" max="7159" width="11.42578125" style="1"/>
    <col min="7160" max="7160" width="13.85546875" style="1" bestFit="1" customWidth="1"/>
    <col min="7161" max="7167" width="11.42578125" style="1"/>
    <col min="7168" max="7168" width="29.140625" style="1" customWidth="1"/>
    <col min="7169" max="7175" width="11.42578125" style="1"/>
    <col min="7176" max="7176" width="21.85546875" style="1" customWidth="1"/>
    <col min="7177" max="7183" width="11.42578125" style="1"/>
    <col min="7184" max="7184" width="26.140625" style="1" customWidth="1"/>
    <col min="7185" max="7407" width="11.42578125" style="1"/>
    <col min="7408" max="7408" width="32.28515625" style="1" customWidth="1"/>
    <col min="7409" max="7411" width="12.7109375" style="1" bestFit="1" customWidth="1"/>
    <col min="7412" max="7412" width="12.42578125" style="1" customWidth="1"/>
    <col min="7413" max="7413" width="9.85546875" style="1" customWidth="1"/>
    <col min="7414" max="7414" width="9" style="1" customWidth="1"/>
    <col min="7415" max="7415" width="11.42578125" style="1"/>
    <col min="7416" max="7416" width="13.85546875" style="1" bestFit="1" customWidth="1"/>
    <col min="7417" max="7423" width="11.42578125" style="1"/>
    <col min="7424" max="7424" width="29.140625" style="1" customWidth="1"/>
    <col min="7425" max="7431" width="11.42578125" style="1"/>
    <col min="7432" max="7432" width="21.85546875" style="1" customWidth="1"/>
    <col min="7433" max="7439" width="11.42578125" style="1"/>
    <col min="7440" max="7440" width="26.140625" style="1" customWidth="1"/>
    <col min="7441" max="7663" width="11.42578125" style="1"/>
    <col min="7664" max="7664" width="32.28515625" style="1" customWidth="1"/>
    <col min="7665" max="7667" width="12.7109375" style="1" bestFit="1" customWidth="1"/>
    <col min="7668" max="7668" width="12.42578125" style="1" customWidth="1"/>
    <col min="7669" max="7669" width="9.85546875" style="1" customWidth="1"/>
    <col min="7670" max="7670" width="9" style="1" customWidth="1"/>
    <col min="7671" max="7671" width="11.42578125" style="1"/>
    <col min="7672" max="7672" width="13.85546875" style="1" bestFit="1" customWidth="1"/>
    <col min="7673" max="7679" width="11.42578125" style="1"/>
    <col min="7680" max="7680" width="29.140625" style="1" customWidth="1"/>
    <col min="7681" max="7687" width="11.42578125" style="1"/>
    <col min="7688" max="7688" width="21.85546875" style="1" customWidth="1"/>
    <col min="7689" max="7695" width="11.42578125" style="1"/>
    <col min="7696" max="7696" width="26.140625" style="1" customWidth="1"/>
    <col min="7697" max="7919" width="11.42578125" style="1"/>
    <col min="7920" max="7920" width="32.28515625" style="1" customWidth="1"/>
    <col min="7921" max="7923" width="12.7109375" style="1" bestFit="1" customWidth="1"/>
    <col min="7924" max="7924" width="12.42578125" style="1" customWidth="1"/>
    <col min="7925" max="7925" width="9.85546875" style="1" customWidth="1"/>
    <col min="7926" max="7926" width="9" style="1" customWidth="1"/>
    <col min="7927" max="7927" width="11.42578125" style="1"/>
    <col min="7928" max="7928" width="13.85546875" style="1" bestFit="1" customWidth="1"/>
    <col min="7929" max="7935" width="11.42578125" style="1"/>
    <col min="7936" max="7936" width="29.140625" style="1" customWidth="1"/>
    <col min="7937" max="7943" width="11.42578125" style="1"/>
    <col min="7944" max="7944" width="21.85546875" style="1" customWidth="1"/>
    <col min="7945" max="7951" width="11.42578125" style="1"/>
    <col min="7952" max="7952" width="26.140625" style="1" customWidth="1"/>
    <col min="7953" max="8175" width="11.42578125" style="1"/>
    <col min="8176" max="8176" width="32.28515625" style="1" customWidth="1"/>
    <col min="8177" max="8179" width="12.7109375" style="1" bestFit="1" customWidth="1"/>
    <col min="8180" max="8180" width="12.42578125" style="1" customWidth="1"/>
    <col min="8181" max="8181" width="9.85546875" style="1" customWidth="1"/>
    <col min="8182" max="8182" width="9" style="1" customWidth="1"/>
    <col min="8183" max="8183" width="11.42578125" style="1"/>
    <col min="8184" max="8184" width="13.85546875" style="1" bestFit="1" customWidth="1"/>
    <col min="8185" max="8191" width="11.42578125" style="1"/>
    <col min="8192" max="8192" width="29.140625" style="1" customWidth="1"/>
    <col min="8193" max="8199" width="11.42578125" style="1"/>
    <col min="8200" max="8200" width="21.85546875" style="1" customWidth="1"/>
    <col min="8201" max="8207" width="11.42578125" style="1"/>
    <col min="8208" max="8208" width="26.140625" style="1" customWidth="1"/>
    <col min="8209" max="8431" width="11.42578125" style="1"/>
    <col min="8432" max="8432" width="32.28515625" style="1" customWidth="1"/>
    <col min="8433" max="8435" width="12.7109375" style="1" bestFit="1" customWidth="1"/>
    <col min="8436" max="8436" width="12.42578125" style="1" customWidth="1"/>
    <col min="8437" max="8437" width="9.85546875" style="1" customWidth="1"/>
    <col min="8438" max="8438" width="9" style="1" customWidth="1"/>
    <col min="8439" max="8439" width="11.42578125" style="1"/>
    <col min="8440" max="8440" width="13.85546875" style="1" bestFit="1" customWidth="1"/>
    <col min="8441" max="8447" width="11.42578125" style="1"/>
    <col min="8448" max="8448" width="29.140625" style="1" customWidth="1"/>
    <col min="8449" max="8455" width="11.42578125" style="1"/>
    <col min="8456" max="8456" width="21.85546875" style="1" customWidth="1"/>
    <col min="8457" max="8463" width="11.42578125" style="1"/>
    <col min="8464" max="8464" width="26.140625" style="1" customWidth="1"/>
    <col min="8465" max="8687" width="11.42578125" style="1"/>
    <col min="8688" max="8688" width="32.28515625" style="1" customWidth="1"/>
    <col min="8689" max="8691" width="12.7109375" style="1" bestFit="1" customWidth="1"/>
    <col min="8692" max="8692" width="12.42578125" style="1" customWidth="1"/>
    <col min="8693" max="8693" width="9.85546875" style="1" customWidth="1"/>
    <col min="8694" max="8694" width="9" style="1" customWidth="1"/>
    <col min="8695" max="8695" width="11.42578125" style="1"/>
    <col min="8696" max="8696" width="13.85546875" style="1" bestFit="1" customWidth="1"/>
    <col min="8697" max="8703" width="11.42578125" style="1"/>
    <col min="8704" max="8704" width="29.140625" style="1" customWidth="1"/>
    <col min="8705" max="8711" width="11.42578125" style="1"/>
    <col min="8712" max="8712" width="21.85546875" style="1" customWidth="1"/>
    <col min="8713" max="8719" width="11.42578125" style="1"/>
    <col min="8720" max="8720" width="26.140625" style="1" customWidth="1"/>
    <col min="8721" max="8943" width="11.42578125" style="1"/>
    <col min="8944" max="8944" width="32.28515625" style="1" customWidth="1"/>
    <col min="8945" max="8947" width="12.7109375" style="1" bestFit="1" customWidth="1"/>
    <col min="8948" max="8948" width="12.42578125" style="1" customWidth="1"/>
    <col min="8949" max="8949" width="9.85546875" style="1" customWidth="1"/>
    <col min="8950" max="8950" width="9" style="1" customWidth="1"/>
    <col min="8951" max="8951" width="11.42578125" style="1"/>
    <col min="8952" max="8952" width="13.85546875" style="1" bestFit="1" customWidth="1"/>
    <col min="8953" max="8959" width="11.42578125" style="1"/>
    <col min="8960" max="8960" width="29.140625" style="1" customWidth="1"/>
    <col min="8961" max="8967" width="11.42578125" style="1"/>
    <col min="8968" max="8968" width="21.85546875" style="1" customWidth="1"/>
    <col min="8969" max="8975" width="11.42578125" style="1"/>
    <col min="8976" max="8976" width="26.140625" style="1" customWidth="1"/>
    <col min="8977" max="9199" width="11.42578125" style="1"/>
    <col min="9200" max="9200" width="32.28515625" style="1" customWidth="1"/>
    <col min="9201" max="9203" width="12.7109375" style="1" bestFit="1" customWidth="1"/>
    <col min="9204" max="9204" width="12.42578125" style="1" customWidth="1"/>
    <col min="9205" max="9205" width="9.85546875" style="1" customWidth="1"/>
    <col min="9206" max="9206" width="9" style="1" customWidth="1"/>
    <col min="9207" max="9207" width="11.42578125" style="1"/>
    <col min="9208" max="9208" width="13.85546875" style="1" bestFit="1" customWidth="1"/>
    <col min="9209" max="9215" width="11.42578125" style="1"/>
    <col min="9216" max="9216" width="29.140625" style="1" customWidth="1"/>
    <col min="9217" max="9223" width="11.42578125" style="1"/>
    <col min="9224" max="9224" width="21.85546875" style="1" customWidth="1"/>
    <col min="9225" max="9231" width="11.42578125" style="1"/>
    <col min="9232" max="9232" width="26.140625" style="1" customWidth="1"/>
    <col min="9233" max="9455" width="11.42578125" style="1"/>
    <col min="9456" max="9456" width="32.28515625" style="1" customWidth="1"/>
    <col min="9457" max="9459" width="12.7109375" style="1" bestFit="1" customWidth="1"/>
    <col min="9460" max="9460" width="12.42578125" style="1" customWidth="1"/>
    <col min="9461" max="9461" width="9.85546875" style="1" customWidth="1"/>
    <col min="9462" max="9462" width="9" style="1" customWidth="1"/>
    <col min="9463" max="9463" width="11.42578125" style="1"/>
    <col min="9464" max="9464" width="13.85546875" style="1" bestFit="1" customWidth="1"/>
    <col min="9465" max="9471" width="11.42578125" style="1"/>
    <col min="9472" max="9472" width="29.140625" style="1" customWidth="1"/>
    <col min="9473" max="9479" width="11.42578125" style="1"/>
    <col min="9480" max="9480" width="21.85546875" style="1" customWidth="1"/>
    <col min="9481" max="9487" width="11.42578125" style="1"/>
    <col min="9488" max="9488" width="26.140625" style="1" customWidth="1"/>
    <col min="9489" max="9711" width="11.42578125" style="1"/>
    <col min="9712" max="9712" width="32.28515625" style="1" customWidth="1"/>
    <col min="9713" max="9715" width="12.7109375" style="1" bestFit="1" customWidth="1"/>
    <col min="9716" max="9716" width="12.42578125" style="1" customWidth="1"/>
    <col min="9717" max="9717" width="9.85546875" style="1" customWidth="1"/>
    <col min="9718" max="9718" width="9" style="1" customWidth="1"/>
    <col min="9719" max="9719" width="11.42578125" style="1"/>
    <col min="9720" max="9720" width="13.85546875" style="1" bestFit="1" customWidth="1"/>
    <col min="9721" max="9727" width="11.42578125" style="1"/>
    <col min="9728" max="9728" width="29.140625" style="1" customWidth="1"/>
    <col min="9729" max="9735" width="11.42578125" style="1"/>
    <col min="9736" max="9736" width="21.85546875" style="1" customWidth="1"/>
    <col min="9737" max="9743" width="11.42578125" style="1"/>
    <col min="9744" max="9744" width="26.140625" style="1" customWidth="1"/>
    <col min="9745" max="9967" width="11.42578125" style="1"/>
    <col min="9968" max="9968" width="32.28515625" style="1" customWidth="1"/>
    <col min="9969" max="9971" width="12.7109375" style="1" bestFit="1" customWidth="1"/>
    <col min="9972" max="9972" width="12.42578125" style="1" customWidth="1"/>
    <col min="9973" max="9973" width="9.85546875" style="1" customWidth="1"/>
    <col min="9974" max="9974" width="9" style="1" customWidth="1"/>
    <col min="9975" max="9975" width="11.42578125" style="1"/>
    <col min="9976" max="9976" width="13.85546875" style="1" bestFit="1" customWidth="1"/>
    <col min="9977" max="9983" width="11.42578125" style="1"/>
    <col min="9984" max="9984" width="29.140625" style="1" customWidth="1"/>
    <col min="9985" max="9991" width="11.42578125" style="1"/>
    <col min="9992" max="9992" width="21.85546875" style="1" customWidth="1"/>
    <col min="9993" max="9999" width="11.42578125" style="1"/>
    <col min="10000" max="10000" width="26.140625" style="1" customWidth="1"/>
    <col min="10001" max="10223" width="11.42578125" style="1"/>
    <col min="10224" max="10224" width="32.28515625" style="1" customWidth="1"/>
    <col min="10225" max="10227" width="12.7109375" style="1" bestFit="1" customWidth="1"/>
    <col min="10228" max="10228" width="12.42578125" style="1" customWidth="1"/>
    <col min="10229" max="10229" width="9.85546875" style="1" customWidth="1"/>
    <col min="10230" max="10230" width="9" style="1" customWidth="1"/>
    <col min="10231" max="10231" width="11.42578125" style="1"/>
    <col min="10232" max="10232" width="13.85546875" style="1" bestFit="1" customWidth="1"/>
    <col min="10233" max="10239" width="11.42578125" style="1"/>
    <col min="10240" max="10240" width="29.140625" style="1" customWidth="1"/>
    <col min="10241" max="10247" width="11.42578125" style="1"/>
    <col min="10248" max="10248" width="21.85546875" style="1" customWidth="1"/>
    <col min="10249" max="10255" width="11.42578125" style="1"/>
    <col min="10256" max="10256" width="26.140625" style="1" customWidth="1"/>
    <col min="10257" max="10479" width="11.42578125" style="1"/>
    <col min="10480" max="10480" width="32.28515625" style="1" customWidth="1"/>
    <col min="10481" max="10483" width="12.7109375" style="1" bestFit="1" customWidth="1"/>
    <col min="10484" max="10484" width="12.42578125" style="1" customWidth="1"/>
    <col min="10485" max="10485" width="9.85546875" style="1" customWidth="1"/>
    <col min="10486" max="10486" width="9" style="1" customWidth="1"/>
    <col min="10487" max="10487" width="11.42578125" style="1"/>
    <col min="10488" max="10488" width="13.85546875" style="1" bestFit="1" customWidth="1"/>
    <col min="10489" max="10495" width="11.42578125" style="1"/>
    <col min="10496" max="10496" width="29.140625" style="1" customWidth="1"/>
    <col min="10497" max="10503" width="11.42578125" style="1"/>
    <col min="10504" max="10504" width="21.85546875" style="1" customWidth="1"/>
    <col min="10505" max="10511" width="11.42578125" style="1"/>
    <col min="10512" max="10512" width="26.140625" style="1" customWidth="1"/>
    <col min="10513" max="10735" width="11.42578125" style="1"/>
    <col min="10736" max="10736" width="32.28515625" style="1" customWidth="1"/>
    <col min="10737" max="10739" width="12.7109375" style="1" bestFit="1" customWidth="1"/>
    <col min="10740" max="10740" width="12.42578125" style="1" customWidth="1"/>
    <col min="10741" max="10741" width="9.85546875" style="1" customWidth="1"/>
    <col min="10742" max="10742" width="9" style="1" customWidth="1"/>
    <col min="10743" max="10743" width="11.42578125" style="1"/>
    <col min="10744" max="10744" width="13.85546875" style="1" bestFit="1" customWidth="1"/>
    <col min="10745" max="10751" width="11.42578125" style="1"/>
    <col min="10752" max="10752" width="29.140625" style="1" customWidth="1"/>
    <col min="10753" max="10759" width="11.42578125" style="1"/>
    <col min="10760" max="10760" width="21.85546875" style="1" customWidth="1"/>
    <col min="10761" max="10767" width="11.42578125" style="1"/>
    <col min="10768" max="10768" width="26.140625" style="1" customWidth="1"/>
    <col min="10769" max="10991" width="11.42578125" style="1"/>
    <col min="10992" max="10992" width="32.28515625" style="1" customWidth="1"/>
    <col min="10993" max="10995" width="12.7109375" style="1" bestFit="1" customWidth="1"/>
    <col min="10996" max="10996" width="12.42578125" style="1" customWidth="1"/>
    <col min="10997" max="10997" width="9.85546875" style="1" customWidth="1"/>
    <col min="10998" max="10998" width="9" style="1" customWidth="1"/>
    <col min="10999" max="10999" width="11.42578125" style="1"/>
    <col min="11000" max="11000" width="13.85546875" style="1" bestFit="1" customWidth="1"/>
    <col min="11001" max="11007" width="11.42578125" style="1"/>
    <col min="11008" max="11008" width="29.140625" style="1" customWidth="1"/>
    <col min="11009" max="11015" width="11.42578125" style="1"/>
    <col min="11016" max="11016" width="21.85546875" style="1" customWidth="1"/>
    <col min="11017" max="11023" width="11.42578125" style="1"/>
    <col min="11024" max="11024" width="26.140625" style="1" customWidth="1"/>
    <col min="11025" max="11247" width="11.42578125" style="1"/>
    <col min="11248" max="11248" width="32.28515625" style="1" customWidth="1"/>
    <col min="11249" max="11251" width="12.7109375" style="1" bestFit="1" customWidth="1"/>
    <col min="11252" max="11252" width="12.42578125" style="1" customWidth="1"/>
    <col min="11253" max="11253" width="9.85546875" style="1" customWidth="1"/>
    <col min="11254" max="11254" width="9" style="1" customWidth="1"/>
    <col min="11255" max="11255" width="11.42578125" style="1"/>
    <col min="11256" max="11256" width="13.85546875" style="1" bestFit="1" customWidth="1"/>
    <col min="11257" max="11263" width="11.42578125" style="1"/>
    <col min="11264" max="11264" width="29.140625" style="1" customWidth="1"/>
    <col min="11265" max="11271" width="11.42578125" style="1"/>
    <col min="11272" max="11272" width="21.85546875" style="1" customWidth="1"/>
    <col min="11273" max="11279" width="11.42578125" style="1"/>
    <col min="11280" max="11280" width="26.140625" style="1" customWidth="1"/>
    <col min="11281" max="11503" width="11.42578125" style="1"/>
    <col min="11504" max="11504" width="32.28515625" style="1" customWidth="1"/>
    <col min="11505" max="11507" width="12.7109375" style="1" bestFit="1" customWidth="1"/>
    <col min="11508" max="11508" width="12.42578125" style="1" customWidth="1"/>
    <col min="11509" max="11509" width="9.85546875" style="1" customWidth="1"/>
    <col min="11510" max="11510" width="9" style="1" customWidth="1"/>
    <col min="11511" max="11511" width="11.42578125" style="1"/>
    <col min="11512" max="11512" width="13.85546875" style="1" bestFit="1" customWidth="1"/>
    <col min="11513" max="11519" width="11.42578125" style="1"/>
    <col min="11520" max="11520" width="29.140625" style="1" customWidth="1"/>
    <col min="11521" max="11527" width="11.42578125" style="1"/>
    <col min="11528" max="11528" width="21.85546875" style="1" customWidth="1"/>
    <col min="11529" max="11535" width="11.42578125" style="1"/>
    <col min="11536" max="11536" width="26.140625" style="1" customWidth="1"/>
    <col min="11537" max="11759" width="11.42578125" style="1"/>
    <col min="11760" max="11760" width="32.28515625" style="1" customWidth="1"/>
    <col min="11761" max="11763" width="12.7109375" style="1" bestFit="1" customWidth="1"/>
    <col min="11764" max="11764" width="12.42578125" style="1" customWidth="1"/>
    <col min="11765" max="11765" width="9.85546875" style="1" customWidth="1"/>
    <col min="11766" max="11766" width="9" style="1" customWidth="1"/>
    <col min="11767" max="11767" width="11.42578125" style="1"/>
    <col min="11768" max="11768" width="13.85546875" style="1" bestFit="1" customWidth="1"/>
    <col min="11769" max="11775" width="11.42578125" style="1"/>
    <col min="11776" max="11776" width="29.140625" style="1" customWidth="1"/>
    <col min="11777" max="11783" width="11.42578125" style="1"/>
    <col min="11784" max="11784" width="21.85546875" style="1" customWidth="1"/>
    <col min="11785" max="11791" width="11.42578125" style="1"/>
    <col min="11792" max="11792" width="26.140625" style="1" customWidth="1"/>
    <col min="11793" max="12015" width="11.42578125" style="1"/>
    <col min="12016" max="12016" width="32.28515625" style="1" customWidth="1"/>
    <col min="12017" max="12019" width="12.7109375" style="1" bestFit="1" customWidth="1"/>
    <col min="12020" max="12020" width="12.42578125" style="1" customWidth="1"/>
    <col min="12021" max="12021" width="9.85546875" style="1" customWidth="1"/>
    <col min="12022" max="12022" width="9" style="1" customWidth="1"/>
    <col min="12023" max="12023" width="11.42578125" style="1"/>
    <col min="12024" max="12024" width="13.85546875" style="1" bestFit="1" customWidth="1"/>
    <col min="12025" max="12031" width="11.42578125" style="1"/>
    <col min="12032" max="12032" width="29.140625" style="1" customWidth="1"/>
    <col min="12033" max="12039" width="11.42578125" style="1"/>
    <col min="12040" max="12040" width="21.85546875" style="1" customWidth="1"/>
    <col min="12041" max="12047" width="11.42578125" style="1"/>
    <col min="12048" max="12048" width="26.140625" style="1" customWidth="1"/>
    <col min="12049" max="12271" width="11.42578125" style="1"/>
    <col min="12272" max="12272" width="32.28515625" style="1" customWidth="1"/>
    <col min="12273" max="12275" width="12.7109375" style="1" bestFit="1" customWidth="1"/>
    <col min="12276" max="12276" width="12.42578125" style="1" customWidth="1"/>
    <col min="12277" max="12277" width="9.85546875" style="1" customWidth="1"/>
    <col min="12278" max="12278" width="9" style="1" customWidth="1"/>
    <col min="12279" max="12279" width="11.42578125" style="1"/>
    <col min="12280" max="12280" width="13.85546875" style="1" bestFit="1" customWidth="1"/>
    <col min="12281" max="12287" width="11.42578125" style="1"/>
    <col min="12288" max="12288" width="29.140625" style="1" customWidth="1"/>
    <col min="12289" max="12295" width="11.42578125" style="1"/>
    <col min="12296" max="12296" width="21.85546875" style="1" customWidth="1"/>
    <col min="12297" max="12303" width="11.42578125" style="1"/>
    <col min="12304" max="12304" width="26.140625" style="1" customWidth="1"/>
    <col min="12305" max="12527" width="11.42578125" style="1"/>
    <col min="12528" max="12528" width="32.28515625" style="1" customWidth="1"/>
    <col min="12529" max="12531" width="12.7109375" style="1" bestFit="1" customWidth="1"/>
    <col min="12532" max="12532" width="12.42578125" style="1" customWidth="1"/>
    <col min="12533" max="12533" width="9.85546875" style="1" customWidth="1"/>
    <col min="12534" max="12534" width="9" style="1" customWidth="1"/>
    <col min="12535" max="12535" width="11.42578125" style="1"/>
    <col min="12536" max="12536" width="13.85546875" style="1" bestFit="1" customWidth="1"/>
    <col min="12537" max="12543" width="11.42578125" style="1"/>
    <col min="12544" max="12544" width="29.140625" style="1" customWidth="1"/>
    <col min="12545" max="12551" width="11.42578125" style="1"/>
    <col min="12552" max="12552" width="21.85546875" style="1" customWidth="1"/>
    <col min="12553" max="12559" width="11.42578125" style="1"/>
    <col min="12560" max="12560" width="26.140625" style="1" customWidth="1"/>
    <col min="12561" max="12783" width="11.42578125" style="1"/>
    <col min="12784" max="12784" width="32.28515625" style="1" customWidth="1"/>
    <col min="12785" max="12787" width="12.7109375" style="1" bestFit="1" customWidth="1"/>
    <col min="12788" max="12788" width="12.42578125" style="1" customWidth="1"/>
    <col min="12789" max="12789" width="9.85546875" style="1" customWidth="1"/>
    <col min="12790" max="12790" width="9" style="1" customWidth="1"/>
    <col min="12791" max="12791" width="11.42578125" style="1"/>
    <col min="12792" max="12792" width="13.85546875" style="1" bestFit="1" customWidth="1"/>
    <col min="12793" max="12799" width="11.42578125" style="1"/>
    <col min="12800" max="12800" width="29.140625" style="1" customWidth="1"/>
    <col min="12801" max="12807" width="11.42578125" style="1"/>
    <col min="12808" max="12808" width="21.85546875" style="1" customWidth="1"/>
    <col min="12809" max="12815" width="11.42578125" style="1"/>
    <col min="12816" max="12816" width="26.140625" style="1" customWidth="1"/>
    <col min="12817" max="13039" width="11.42578125" style="1"/>
    <col min="13040" max="13040" width="32.28515625" style="1" customWidth="1"/>
    <col min="13041" max="13043" width="12.7109375" style="1" bestFit="1" customWidth="1"/>
    <col min="13044" max="13044" width="12.42578125" style="1" customWidth="1"/>
    <col min="13045" max="13045" width="9.85546875" style="1" customWidth="1"/>
    <col min="13046" max="13046" width="9" style="1" customWidth="1"/>
    <col min="13047" max="13047" width="11.42578125" style="1"/>
    <col min="13048" max="13048" width="13.85546875" style="1" bestFit="1" customWidth="1"/>
    <col min="13049" max="13055" width="11.42578125" style="1"/>
    <col min="13056" max="13056" width="29.140625" style="1" customWidth="1"/>
    <col min="13057" max="13063" width="11.42578125" style="1"/>
    <col min="13064" max="13064" width="21.85546875" style="1" customWidth="1"/>
    <col min="13065" max="13071" width="11.42578125" style="1"/>
    <col min="13072" max="13072" width="26.140625" style="1" customWidth="1"/>
    <col min="13073" max="13295" width="11.42578125" style="1"/>
    <col min="13296" max="13296" width="32.28515625" style="1" customWidth="1"/>
    <col min="13297" max="13299" width="12.7109375" style="1" bestFit="1" customWidth="1"/>
    <col min="13300" max="13300" width="12.42578125" style="1" customWidth="1"/>
    <col min="13301" max="13301" width="9.85546875" style="1" customWidth="1"/>
    <col min="13302" max="13302" width="9" style="1" customWidth="1"/>
    <col min="13303" max="13303" width="11.42578125" style="1"/>
    <col min="13304" max="13304" width="13.85546875" style="1" bestFit="1" customWidth="1"/>
    <col min="13305" max="13311" width="11.42578125" style="1"/>
    <col min="13312" max="13312" width="29.140625" style="1" customWidth="1"/>
    <col min="13313" max="13319" width="11.42578125" style="1"/>
    <col min="13320" max="13320" width="21.85546875" style="1" customWidth="1"/>
    <col min="13321" max="13327" width="11.42578125" style="1"/>
    <col min="13328" max="13328" width="26.140625" style="1" customWidth="1"/>
    <col min="13329" max="13551" width="11.42578125" style="1"/>
    <col min="13552" max="13552" width="32.28515625" style="1" customWidth="1"/>
    <col min="13553" max="13555" width="12.7109375" style="1" bestFit="1" customWidth="1"/>
    <col min="13556" max="13556" width="12.42578125" style="1" customWidth="1"/>
    <col min="13557" max="13557" width="9.85546875" style="1" customWidth="1"/>
    <col min="13558" max="13558" width="9" style="1" customWidth="1"/>
    <col min="13559" max="13559" width="11.42578125" style="1"/>
    <col min="13560" max="13560" width="13.85546875" style="1" bestFit="1" customWidth="1"/>
    <col min="13561" max="13567" width="11.42578125" style="1"/>
    <col min="13568" max="13568" width="29.140625" style="1" customWidth="1"/>
    <col min="13569" max="13575" width="11.42578125" style="1"/>
    <col min="13576" max="13576" width="21.85546875" style="1" customWidth="1"/>
    <col min="13577" max="13583" width="11.42578125" style="1"/>
    <col min="13584" max="13584" width="26.140625" style="1" customWidth="1"/>
    <col min="13585" max="13807" width="11.42578125" style="1"/>
    <col min="13808" max="13808" width="32.28515625" style="1" customWidth="1"/>
    <col min="13809" max="13811" width="12.7109375" style="1" bestFit="1" customWidth="1"/>
    <col min="13812" max="13812" width="12.42578125" style="1" customWidth="1"/>
    <col min="13813" max="13813" width="9.85546875" style="1" customWidth="1"/>
    <col min="13814" max="13814" width="9" style="1" customWidth="1"/>
    <col min="13815" max="13815" width="11.42578125" style="1"/>
    <col min="13816" max="13816" width="13.85546875" style="1" bestFit="1" customWidth="1"/>
    <col min="13817" max="13823" width="11.42578125" style="1"/>
    <col min="13824" max="13824" width="29.140625" style="1" customWidth="1"/>
    <col min="13825" max="13831" width="11.42578125" style="1"/>
    <col min="13832" max="13832" width="21.85546875" style="1" customWidth="1"/>
    <col min="13833" max="13839" width="11.42578125" style="1"/>
    <col min="13840" max="13840" width="26.140625" style="1" customWidth="1"/>
    <col min="13841" max="14063" width="11.42578125" style="1"/>
    <col min="14064" max="14064" width="32.28515625" style="1" customWidth="1"/>
    <col min="14065" max="14067" width="12.7109375" style="1" bestFit="1" customWidth="1"/>
    <col min="14068" max="14068" width="12.42578125" style="1" customWidth="1"/>
    <col min="14069" max="14069" width="9.85546875" style="1" customWidth="1"/>
    <col min="14070" max="14070" width="9" style="1" customWidth="1"/>
    <col min="14071" max="14071" width="11.42578125" style="1"/>
    <col min="14072" max="14072" width="13.85546875" style="1" bestFit="1" customWidth="1"/>
    <col min="14073" max="14079" width="11.42578125" style="1"/>
    <col min="14080" max="14080" width="29.140625" style="1" customWidth="1"/>
    <col min="14081" max="14087" width="11.42578125" style="1"/>
    <col min="14088" max="14088" width="21.85546875" style="1" customWidth="1"/>
    <col min="14089" max="14095" width="11.42578125" style="1"/>
    <col min="14096" max="14096" width="26.140625" style="1" customWidth="1"/>
    <col min="14097" max="14319" width="11.42578125" style="1"/>
    <col min="14320" max="14320" width="32.28515625" style="1" customWidth="1"/>
    <col min="14321" max="14323" width="12.7109375" style="1" bestFit="1" customWidth="1"/>
    <col min="14324" max="14324" width="12.42578125" style="1" customWidth="1"/>
    <col min="14325" max="14325" width="9.85546875" style="1" customWidth="1"/>
    <col min="14326" max="14326" width="9" style="1" customWidth="1"/>
    <col min="14327" max="14327" width="11.42578125" style="1"/>
    <col min="14328" max="14328" width="13.85546875" style="1" bestFit="1" customWidth="1"/>
    <col min="14329" max="14335" width="11.42578125" style="1"/>
    <col min="14336" max="14336" width="29.140625" style="1" customWidth="1"/>
    <col min="14337" max="14343" width="11.42578125" style="1"/>
    <col min="14344" max="14344" width="21.85546875" style="1" customWidth="1"/>
    <col min="14345" max="14351" width="11.42578125" style="1"/>
    <col min="14352" max="14352" width="26.140625" style="1" customWidth="1"/>
    <col min="14353" max="14575" width="11.42578125" style="1"/>
    <col min="14576" max="14576" width="32.28515625" style="1" customWidth="1"/>
    <col min="14577" max="14579" width="12.7109375" style="1" bestFit="1" customWidth="1"/>
    <col min="14580" max="14580" width="12.42578125" style="1" customWidth="1"/>
    <col min="14581" max="14581" width="9.85546875" style="1" customWidth="1"/>
    <col min="14582" max="14582" width="9" style="1" customWidth="1"/>
    <col min="14583" max="14583" width="11.42578125" style="1"/>
    <col min="14584" max="14584" width="13.85546875" style="1" bestFit="1" customWidth="1"/>
    <col min="14585" max="14591" width="11.42578125" style="1"/>
    <col min="14592" max="14592" width="29.140625" style="1" customWidth="1"/>
    <col min="14593" max="14599" width="11.42578125" style="1"/>
    <col min="14600" max="14600" width="21.85546875" style="1" customWidth="1"/>
    <col min="14601" max="14607" width="11.42578125" style="1"/>
    <col min="14608" max="14608" width="26.140625" style="1" customWidth="1"/>
    <col min="14609" max="14831" width="11.42578125" style="1"/>
    <col min="14832" max="14832" width="32.28515625" style="1" customWidth="1"/>
    <col min="14833" max="14835" width="12.7109375" style="1" bestFit="1" customWidth="1"/>
    <col min="14836" max="14836" width="12.42578125" style="1" customWidth="1"/>
    <col min="14837" max="14837" width="9.85546875" style="1" customWidth="1"/>
    <col min="14838" max="14838" width="9" style="1" customWidth="1"/>
    <col min="14839" max="14839" width="11.42578125" style="1"/>
    <col min="14840" max="14840" width="13.85546875" style="1" bestFit="1" customWidth="1"/>
    <col min="14841" max="14847" width="11.42578125" style="1"/>
    <col min="14848" max="14848" width="29.140625" style="1" customWidth="1"/>
    <col min="14849" max="14855" width="11.42578125" style="1"/>
    <col min="14856" max="14856" width="21.85546875" style="1" customWidth="1"/>
    <col min="14857" max="14863" width="11.42578125" style="1"/>
    <col min="14864" max="14864" width="26.140625" style="1" customWidth="1"/>
    <col min="14865" max="15087" width="11.42578125" style="1"/>
    <col min="15088" max="15088" width="32.28515625" style="1" customWidth="1"/>
    <col min="15089" max="15091" width="12.7109375" style="1" bestFit="1" customWidth="1"/>
    <col min="15092" max="15092" width="12.42578125" style="1" customWidth="1"/>
    <col min="15093" max="15093" width="9.85546875" style="1" customWidth="1"/>
    <col min="15094" max="15094" width="9" style="1" customWidth="1"/>
    <col min="15095" max="15095" width="11.42578125" style="1"/>
    <col min="15096" max="15096" width="13.85546875" style="1" bestFit="1" customWidth="1"/>
    <col min="15097" max="15103" width="11.42578125" style="1"/>
    <col min="15104" max="15104" width="29.140625" style="1" customWidth="1"/>
    <col min="15105" max="15111" width="11.42578125" style="1"/>
    <col min="15112" max="15112" width="21.85546875" style="1" customWidth="1"/>
    <col min="15113" max="15119" width="11.42578125" style="1"/>
    <col min="15120" max="15120" width="26.140625" style="1" customWidth="1"/>
    <col min="15121" max="15343" width="11.42578125" style="1"/>
    <col min="15344" max="15344" width="32.28515625" style="1" customWidth="1"/>
    <col min="15345" max="15347" width="12.7109375" style="1" bestFit="1" customWidth="1"/>
    <col min="15348" max="15348" width="12.42578125" style="1" customWidth="1"/>
    <col min="15349" max="15349" width="9.85546875" style="1" customWidth="1"/>
    <col min="15350" max="15350" width="9" style="1" customWidth="1"/>
    <col min="15351" max="15351" width="11.42578125" style="1"/>
    <col min="15352" max="15352" width="13.85546875" style="1" bestFit="1" customWidth="1"/>
    <col min="15353" max="15359" width="11.42578125" style="1"/>
    <col min="15360" max="15360" width="29.140625" style="1" customWidth="1"/>
    <col min="15361" max="15367" width="11.42578125" style="1"/>
    <col min="15368" max="15368" width="21.85546875" style="1" customWidth="1"/>
    <col min="15369" max="15375" width="11.42578125" style="1"/>
    <col min="15376" max="15376" width="26.140625" style="1" customWidth="1"/>
    <col min="15377" max="15599" width="11.42578125" style="1"/>
    <col min="15600" max="15600" width="32.28515625" style="1" customWidth="1"/>
    <col min="15601" max="15603" width="12.7109375" style="1" bestFit="1" customWidth="1"/>
    <col min="15604" max="15604" width="12.42578125" style="1" customWidth="1"/>
    <col min="15605" max="15605" width="9.85546875" style="1" customWidth="1"/>
    <col min="15606" max="15606" width="9" style="1" customWidth="1"/>
    <col min="15607" max="15607" width="11.42578125" style="1"/>
    <col min="15608" max="15608" width="13.85546875" style="1" bestFit="1" customWidth="1"/>
    <col min="15609" max="15615" width="11.42578125" style="1"/>
    <col min="15616" max="15616" width="29.140625" style="1" customWidth="1"/>
    <col min="15617" max="15623" width="11.42578125" style="1"/>
    <col min="15624" max="15624" width="21.85546875" style="1" customWidth="1"/>
    <col min="15625" max="15631" width="11.42578125" style="1"/>
    <col min="15632" max="15632" width="26.140625" style="1" customWidth="1"/>
    <col min="15633" max="15855" width="11.42578125" style="1"/>
    <col min="15856" max="15856" width="32.28515625" style="1" customWidth="1"/>
    <col min="15857" max="15859" width="12.7109375" style="1" bestFit="1" customWidth="1"/>
    <col min="15860" max="15860" width="12.42578125" style="1" customWidth="1"/>
    <col min="15861" max="15861" width="9.85546875" style="1" customWidth="1"/>
    <col min="15862" max="15862" width="9" style="1" customWidth="1"/>
    <col min="15863" max="15863" width="11.42578125" style="1"/>
    <col min="15864" max="15864" width="13.85546875" style="1" bestFit="1" customWidth="1"/>
    <col min="15865" max="15871" width="11.42578125" style="1"/>
    <col min="15872" max="15872" width="29.140625" style="1" customWidth="1"/>
    <col min="15873" max="15879" width="11.42578125" style="1"/>
    <col min="15880" max="15880" width="21.85546875" style="1" customWidth="1"/>
    <col min="15881" max="15887" width="11.42578125" style="1"/>
    <col min="15888" max="15888" width="26.140625" style="1" customWidth="1"/>
    <col min="15889" max="16111" width="11.42578125" style="1"/>
    <col min="16112" max="16112" width="32.28515625" style="1" customWidth="1"/>
    <col min="16113" max="16115" width="12.7109375" style="1" bestFit="1" customWidth="1"/>
    <col min="16116" max="16116" width="12.42578125" style="1" customWidth="1"/>
    <col min="16117" max="16117" width="9.85546875" style="1" customWidth="1"/>
    <col min="16118" max="16118" width="9" style="1" customWidth="1"/>
    <col min="16119" max="16119" width="11.42578125" style="1"/>
    <col min="16120" max="16120" width="13.85546875" style="1" bestFit="1" customWidth="1"/>
    <col min="16121" max="16127" width="11.42578125" style="1"/>
    <col min="16128" max="16128" width="29.140625" style="1" customWidth="1"/>
    <col min="16129" max="16135" width="11.42578125" style="1"/>
    <col min="16136" max="16136" width="21.85546875" style="1" customWidth="1"/>
    <col min="16137" max="16143" width="11.42578125" style="1"/>
    <col min="16144" max="16144" width="26.140625" style="1" customWidth="1"/>
    <col min="16145" max="16384" width="11.42578125" style="1"/>
  </cols>
  <sheetData>
    <row r="1" spans="1:127" x14ac:dyDescent="0.2"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</row>
    <row r="2" spans="1:127" x14ac:dyDescent="0.2"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</row>
    <row r="3" spans="1:127" x14ac:dyDescent="0.2">
      <c r="A3" s="3"/>
      <c r="B3" s="3"/>
      <c r="C3" s="3"/>
      <c r="D3" s="3"/>
      <c r="E3" s="3"/>
      <c r="F3" s="3"/>
      <c r="G3" s="3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</row>
    <row r="4" spans="1:127" x14ac:dyDescent="0.2">
      <c r="A4" s="3" t="s">
        <v>0</v>
      </c>
      <c r="B4" s="3"/>
      <c r="C4" s="3"/>
      <c r="D4" s="3"/>
      <c r="E4" s="3"/>
      <c r="F4" s="3"/>
      <c r="G4" s="3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</row>
    <row r="5" spans="1:127" x14ac:dyDescent="0.2">
      <c r="A5" s="3" t="s">
        <v>1</v>
      </c>
      <c r="B5" s="3"/>
      <c r="C5" s="3"/>
      <c r="D5" s="3"/>
      <c r="E5" s="3"/>
      <c r="F5" s="3"/>
      <c r="G5" s="3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</row>
    <row r="6" spans="1:127" x14ac:dyDescent="0.2">
      <c r="A6" s="4" t="s">
        <v>2</v>
      </c>
      <c r="B6" s="4"/>
      <c r="C6" s="4"/>
      <c r="D6" s="4"/>
      <c r="E6" s="4"/>
      <c r="F6" s="4"/>
      <c r="G6" s="4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</row>
    <row r="7" spans="1:127" x14ac:dyDescent="0.2">
      <c r="A7" s="5"/>
      <c r="B7" s="6"/>
      <c r="C7" s="6"/>
      <c r="D7" s="6"/>
      <c r="E7" s="6"/>
      <c r="F7" s="6"/>
      <c r="G7" s="6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</row>
    <row r="8" spans="1:127" ht="12.75" customHeight="1" x14ac:dyDescent="0.2">
      <c r="A8" s="7" t="s">
        <v>3</v>
      </c>
      <c r="B8" s="8" t="s">
        <v>4</v>
      </c>
      <c r="C8" s="9"/>
      <c r="D8" s="10"/>
      <c r="E8" s="11" t="s">
        <v>5</v>
      </c>
      <c r="F8" s="9"/>
      <c r="G8" s="1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</row>
    <row r="9" spans="1:127" ht="15" customHeight="1" x14ac:dyDescent="0.2">
      <c r="A9" s="13"/>
      <c r="B9" s="14" t="s">
        <v>6</v>
      </c>
      <c r="C9" s="15" t="s">
        <v>7</v>
      </c>
      <c r="D9" s="10"/>
      <c r="E9" s="11" t="s">
        <v>8</v>
      </c>
      <c r="F9" s="10"/>
      <c r="G9" s="16">
        <v>2015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</row>
    <row r="10" spans="1:127" ht="26.25" customHeight="1" x14ac:dyDescent="0.2">
      <c r="A10" s="17"/>
      <c r="B10" s="18"/>
      <c r="C10" s="19" t="s">
        <v>9</v>
      </c>
      <c r="D10" s="20" t="s">
        <v>10</v>
      </c>
      <c r="E10" s="20" t="s">
        <v>11</v>
      </c>
      <c r="F10" s="19" t="s">
        <v>12</v>
      </c>
      <c r="G10" s="21" t="s">
        <v>13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</row>
    <row r="11" spans="1:127" x14ac:dyDescent="0.2">
      <c r="A11" s="22" t="s">
        <v>14</v>
      </c>
      <c r="B11" s="23">
        <v>15426432186.530001</v>
      </c>
      <c r="C11" s="23">
        <v>14231476064</v>
      </c>
      <c r="D11" s="23">
        <v>17741655806</v>
      </c>
      <c r="E11" s="23">
        <v>3510179742</v>
      </c>
      <c r="F11" s="24">
        <v>24.664902826765555</v>
      </c>
      <c r="G11" s="25">
        <v>12.104649542013092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</row>
    <row r="12" spans="1:127" s="31" customFormat="1" ht="7.5" customHeight="1" x14ac:dyDescent="0.2">
      <c r="A12" s="27"/>
      <c r="B12" s="28"/>
      <c r="C12" s="28"/>
      <c r="D12" s="28"/>
      <c r="E12" s="29"/>
      <c r="F12" s="30"/>
      <c r="G12" s="25"/>
    </row>
    <row r="13" spans="1:127" x14ac:dyDescent="0.2">
      <c r="A13" s="32" t="s">
        <v>15</v>
      </c>
      <c r="B13" s="33">
        <v>1014613150</v>
      </c>
      <c r="C13" s="33">
        <v>676286492</v>
      </c>
      <c r="D13" s="33">
        <v>1373954213</v>
      </c>
      <c r="E13" s="34">
        <v>697667721</v>
      </c>
      <c r="F13" s="35">
        <v>103.16156381251511</v>
      </c>
      <c r="G13" s="25">
        <v>31.997815394846896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</row>
    <row r="14" spans="1:127" x14ac:dyDescent="0.2">
      <c r="A14" s="36" t="s">
        <v>16</v>
      </c>
      <c r="B14" s="37">
        <v>367521333</v>
      </c>
      <c r="C14" s="37">
        <v>221110376</v>
      </c>
      <c r="D14" s="37">
        <v>261063780</v>
      </c>
      <c r="E14" s="37">
        <v>39953404</v>
      </c>
      <c r="F14" s="38">
        <v>18.069438767541143</v>
      </c>
      <c r="G14" s="39">
        <v>-30.759684340581913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</row>
    <row r="15" spans="1:127" x14ac:dyDescent="0.2">
      <c r="A15" s="36" t="s">
        <v>17</v>
      </c>
      <c r="B15" s="37">
        <v>0</v>
      </c>
      <c r="C15" s="37">
        <v>0</v>
      </c>
      <c r="D15" s="37">
        <v>0</v>
      </c>
      <c r="E15" s="37">
        <v>0</v>
      </c>
      <c r="F15" s="38" t="s">
        <v>18</v>
      </c>
      <c r="G15" s="39" t="s">
        <v>18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</row>
    <row r="16" spans="1:127" x14ac:dyDescent="0.2">
      <c r="A16" s="36" t="s">
        <v>19</v>
      </c>
      <c r="B16" s="37">
        <v>275564013</v>
      </c>
      <c r="C16" s="37">
        <v>281339125</v>
      </c>
      <c r="D16" s="37">
        <v>314679911</v>
      </c>
      <c r="E16" s="37">
        <v>33340786</v>
      </c>
      <c r="F16" s="38">
        <v>11.850746319055332</v>
      </c>
      <c r="G16" s="39">
        <v>11.311872396310889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</row>
    <row r="17" spans="1:127" x14ac:dyDescent="0.2">
      <c r="A17" s="36" t="s">
        <v>20</v>
      </c>
      <c r="B17" s="37">
        <v>18852081</v>
      </c>
      <c r="C17" s="37">
        <v>18808816</v>
      </c>
      <c r="D17" s="37">
        <v>14216505</v>
      </c>
      <c r="E17" s="37">
        <v>-4592311</v>
      </c>
      <c r="F17" s="38">
        <v>-24.415736748129177</v>
      </c>
      <c r="G17" s="39">
        <v>-26.493031020376506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</row>
    <row r="18" spans="1:127" s="41" customFormat="1" ht="11.25" x14ac:dyDescent="0.2">
      <c r="A18" s="36" t="s">
        <v>21</v>
      </c>
      <c r="B18" s="40">
        <v>351355507</v>
      </c>
      <c r="C18" s="40">
        <v>154368304</v>
      </c>
      <c r="D18" s="40">
        <v>783531806</v>
      </c>
      <c r="E18" s="40">
        <v>629163502</v>
      </c>
      <c r="F18" s="38">
        <v>407.57298337617289</v>
      </c>
      <c r="G18" s="39">
        <v>117.37261793007522</v>
      </c>
    </row>
    <row r="19" spans="1:127" s="41" customFormat="1" ht="11.25" x14ac:dyDescent="0.2">
      <c r="A19" s="42" t="s">
        <v>22</v>
      </c>
      <c r="B19" s="43">
        <v>188066785</v>
      </c>
      <c r="C19" s="43">
        <v>138788580</v>
      </c>
      <c r="D19" s="43">
        <v>381051831</v>
      </c>
      <c r="E19" s="44">
        <v>242263251</v>
      </c>
      <c r="F19" s="45">
        <v>174.55560897013282</v>
      </c>
      <c r="G19" s="39">
        <v>97.499919354952056</v>
      </c>
    </row>
    <row r="20" spans="1:127" s="41" customFormat="1" ht="11.25" x14ac:dyDescent="0.2">
      <c r="A20" s="42" t="s">
        <v>23</v>
      </c>
      <c r="B20" s="46">
        <v>163288722</v>
      </c>
      <c r="C20" s="46">
        <v>15579724</v>
      </c>
      <c r="D20" s="46">
        <v>402479975</v>
      </c>
      <c r="E20" s="37">
        <v>386900251</v>
      </c>
      <c r="F20" s="38">
        <v>2483.3575421490136</v>
      </c>
      <c r="G20" s="39">
        <v>140.26087674256985</v>
      </c>
    </row>
    <row r="21" spans="1:127" s="41" customFormat="1" ht="45" x14ac:dyDescent="0.2">
      <c r="A21" s="42" t="s">
        <v>24</v>
      </c>
      <c r="B21" s="46">
        <v>1320216</v>
      </c>
      <c r="C21" s="46">
        <v>659871</v>
      </c>
      <c r="D21" s="46">
        <v>462211</v>
      </c>
      <c r="E21" s="46">
        <v>-197660</v>
      </c>
      <c r="F21" s="47">
        <v>-29.954339560308</v>
      </c>
      <c r="G21" s="39">
        <v>-65.873617411521792</v>
      </c>
    </row>
    <row r="22" spans="1:127" s="31" customFormat="1" ht="11.25" customHeight="1" x14ac:dyDescent="0.2">
      <c r="A22" s="48"/>
      <c r="B22" s="37"/>
      <c r="C22" s="37"/>
      <c r="D22" s="46"/>
      <c r="E22" s="37"/>
      <c r="F22" s="38"/>
      <c r="G22" s="39"/>
    </row>
    <row r="23" spans="1:127" s="31" customFormat="1" ht="31.5" customHeight="1" x14ac:dyDescent="0.2">
      <c r="A23" s="49" t="s">
        <v>25</v>
      </c>
      <c r="B23" s="34">
        <v>14373008344</v>
      </c>
      <c r="C23" s="34">
        <v>13555189572</v>
      </c>
      <c r="D23" s="34">
        <v>16356012837</v>
      </c>
      <c r="E23" s="34">
        <v>2800823265</v>
      </c>
      <c r="F23" s="35">
        <v>20.662368830204073</v>
      </c>
      <c r="G23" s="25">
        <v>10.923799006152748</v>
      </c>
    </row>
    <row r="24" spans="1:127" s="31" customFormat="1" ht="8.25" customHeight="1" x14ac:dyDescent="0.2">
      <c r="A24" s="48"/>
      <c r="B24" s="37"/>
      <c r="C24" s="37"/>
      <c r="D24" s="46"/>
      <c r="E24" s="37"/>
      <c r="F24" s="38"/>
      <c r="G24" s="39"/>
    </row>
    <row r="25" spans="1:127" x14ac:dyDescent="0.2">
      <c r="A25" s="50" t="s">
        <v>26</v>
      </c>
      <c r="B25" s="40">
        <v>13848118633</v>
      </c>
      <c r="C25" s="40">
        <v>12987444191</v>
      </c>
      <c r="D25" s="40">
        <v>15731413272</v>
      </c>
      <c r="E25" s="40">
        <v>2743969081</v>
      </c>
      <c r="F25" s="38">
        <v>21.127860421540888</v>
      </c>
      <c r="G25" s="39">
        <v>10.731691769366435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</row>
    <row r="26" spans="1:127" s="31" customFormat="1" ht="7.5" customHeight="1" x14ac:dyDescent="0.2">
      <c r="A26" s="27"/>
      <c r="B26" s="28"/>
      <c r="C26" s="28"/>
      <c r="D26" s="28"/>
      <c r="E26" s="51"/>
      <c r="F26" s="30"/>
      <c r="G26" s="39"/>
    </row>
    <row r="27" spans="1:127" x14ac:dyDescent="0.2">
      <c r="A27" s="36" t="s">
        <v>27</v>
      </c>
      <c r="B27" s="37">
        <v>3879980285</v>
      </c>
      <c r="C27" s="37">
        <v>3952010021</v>
      </c>
      <c r="D27" s="37">
        <v>4745189102</v>
      </c>
      <c r="E27" s="37">
        <v>793179081</v>
      </c>
      <c r="F27" s="38">
        <v>20.070269983761264</v>
      </c>
      <c r="G27" s="39">
        <v>19.211725920034311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</row>
    <row r="28" spans="1:127" s="31" customFormat="1" ht="7.5" customHeight="1" x14ac:dyDescent="0.2">
      <c r="A28" s="27"/>
      <c r="B28" s="28"/>
      <c r="C28" s="28"/>
      <c r="D28" s="28"/>
      <c r="E28" s="52"/>
      <c r="F28" s="53"/>
      <c r="G28" s="39"/>
    </row>
    <row r="29" spans="1:127" x14ac:dyDescent="0.2">
      <c r="A29" s="54" t="s">
        <v>28</v>
      </c>
      <c r="B29" s="37">
        <v>7750521290</v>
      </c>
      <c r="C29" s="37">
        <v>8096993868</v>
      </c>
      <c r="D29" s="37">
        <v>8245658747</v>
      </c>
      <c r="E29" s="37">
        <v>148664879</v>
      </c>
      <c r="F29" s="38">
        <v>1.8360502851253955</v>
      </c>
      <c r="G29" s="39">
        <v>3.702544795568258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</row>
    <row r="30" spans="1:127" s="31" customFormat="1" ht="11.25" x14ac:dyDescent="0.2">
      <c r="A30" s="55"/>
      <c r="B30" s="56"/>
      <c r="C30" s="56" t="s">
        <v>29</v>
      </c>
      <c r="D30" s="56"/>
      <c r="E30" s="37"/>
      <c r="F30" s="38"/>
      <c r="G30" s="39"/>
    </row>
    <row r="31" spans="1:127" x14ac:dyDescent="0.2">
      <c r="A31" s="54" t="s">
        <v>30</v>
      </c>
      <c r="B31" s="37">
        <v>2217617058</v>
      </c>
      <c r="C31" s="37">
        <v>938440302</v>
      </c>
      <c r="D31" s="37">
        <v>2740565423</v>
      </c>
      <c r="E31" s="37">
        <v>1802125121</v>
      </c>
      <c r="F31" s="38">
        <v>192.03407155034995</v>
      </c>
      <c r="G31" s="39">
        <v>20.461589847307636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</row>
    <row r="32" spans="1:127" s="31" customFormat="1" ht="11.25" x14ac:dyDescent="0.2">
      <c r="A32" s="55"/>
      <c r="B32" s="56"/>
      <c r="C32" s="56"/>
      <c r="D32" s="56"/>
      <c r="E32" s="37"/>
      <c r="F32" s="38"/>
      <c r="G32" s="39"/>
    </row>
    <row r="33" spans="1:127" s="31" customFormat="1" ht="11.25" x14ac:dyDescent="0.2">
      <c r="A33" s="55"/>
      <c r="B33" s="56"/>
      <c r="C33" s="56"/>
      <c r="D33" s="56"/>
      <c r="E33" s="37"/>
      <c r="F33" s="38"/>
      <c r="G33" s="39"/>
    </row>
    <row r="34" spans="1:127" ht="25.5" customHeight="1" x14ac:dyDescent="0.2">
      <c r="A34" s="58" t="s">
        <v>31</v>
      </c>
      <c r="B34" s="40">
        <v>524889711</v>
      </c>
      <c r="C34" s="40">
        <v>567745381</v>
      </c>
      <c r="D34" s="40">
        <v>624599565</v>
      </c>
      <c r="E34" s="40">
        <v>56854184</v>
      </c>
      <c r="F34" s="38">
        <v>10.014028454068566</v>
      </c>
      <c r="G34" s="39">
        <v>15.992147174392457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</row>
    <row r="35" spans="1:127" s="31" customFormat="1" ht="13.5" customHeight="1" x14ac:dyDescent="0.2">
      <c r="A35" s="27"/>
      <c r="B35" s="28"/>
      <c r="C35" s="28"/>
      <c r="D35" s="28"/>
      <c r="E35" s="51"/>
      <c r="F35" s="30"/>
      <c r="G35" s="39"/>
    </row>
    <row r="36" spans="1:127" s="31" customFormat="1" ht="14.25" customHeight="1" x14ac:dyDescent="0.2">
      <c r="A36" s="59"/>
      <c r="B36" s="34"/>
      <c r="C36" s="34"/>
      <c r="D36" s="34"/>
      <c r="E36" s="34"/>
      <c r="F36" s="38"/>
      <c r="G36" s="39"/>
    </row>
    <row r="37" spans="1:127" s="31" customFormat="1" ht="14.25" customHeight="1" x14ac:dyDescent="0.2">
      <c r="A37" s="49" t="s">
        <v>32</v>
      </c>
      <c r="B37" s="34">
        <v>38810692.530000001</v>
      </c>
      <c r="C37" s="34">
        <v>0</v>
      </c>
      <c r="D37" s="34">
        <v>11688756</v>
      </c>
      <c r="E37" s="34">
        <v>11688756</v>
      </c>
      <c r="F37" s="35" t="s">
        <v>18</v>
      </c>
      <c r="G37" s="60">
        <v>-70.642986615113372</v>
      </c>
    </row>
    <row r="38" spans="1:127" s="31" customFormat="1" ht="14.25" customHeight="1" x14ac:dyDescent="0.2">
      <c r="A38" s="59"/>
      <c r="B38" s="34"/>
      <c r="C38" s="34"/>
      <c r="D38" s="34"/>
      <c r="E38" s="61"/>
      <c r="F38" s="38"/>
      <c r="G38" s="39"/>
    </row>
    <row r="39" spans="1:127" x14ac:dyDescent="0.2">
      <c r="A39" s="62" t="s">
        <v>33</v>
      </c>
      <c r="B39" s="62"/>
      <c r="C39" s="62"/>
      <c r="D39" s="63"/>
      <c r="E39" s="64"/>
      <c r="F39" s="63"/>
      <c r="G39" s="63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</row>
    <row r="40" spans="1:127" x14ac:dyDescent="0.2">
      <c r="A40" s="65" t="s">
        <v>34</v>
      </c>
      <c r="B40" s="65"/>
      <c r="C40" s="64"/>
      <c r="D40" s="66"/>
      <c r="E40" s="64"/>
      <c r="F40" s="64"/>
      <c r="G40" s="6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</row>
    <row r="41" spans="1:127" x14ac:dyDescent="0.2">
      <c r="B41" s="67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</row>
    <row r="42" spans="1:127" x14ac:dyDescent="0.2"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</row>
    <row r="43" spans="1:127" x14ac:dyDescent="0.2">
      <c r="B43" s="67"/>
      <c r="D43" s="67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</row>
    <row r="44" spans="1:127" x14ac:dyDescent="0.2"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</row>
    <row r="45" spans="1:127" x14ac:dyDescent="0.2"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</row>
    <row r="46" spans="1:127" x14ac:dyDescent="0.2"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</row>
    <row r="47" spans="1:127" x14ac:dyDescent="0.2">
      <c r="B47" s="68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</row>
    <row r="48" spans="1:127" x14ac:dyDescent="0.2"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</row>
    <row r="49" spans="8:127" x14ac:dyDescent="0.2"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</row>
    <row r="50" spans="8:127" x14ac:dyDescent="0.2"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</row>
    <row r="51" spans="8:127" x14ac:dyDescent="0.2"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</row>
    <row r="52" spans="8:127" x14ac:dyDescent="0.2"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</row>
    <row r="53" spans="8:127" x14ac:dyDescent="0.2"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</row>
    <row r="54" spans="8:127" x14ac:dyDescent="0.2"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</row>
    <row r="55" spans="8:127" x14ac:dyDescent="0.2"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</row>
    <row r="56" spans="8:127" x14ac:dyDescent="0.2"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</row>
    <row r="57" spans="8:127" x14ac:dyDescent="0.2"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</row>
    <row r="58" spans="8:127" x14ac:dyDescent="0.2"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</row>
    <row r="59" spans="8:127" x14ac:dyDescent="0.2"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</row>
    <row r="60" spans="8:127" x14ac:dyDescent="0.2"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</row>
    <row r="61" spans="8:127" x14ac:dyDescent="0.2"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</row>
    <row r="62" spans="8:127" x14ac:dyDescent="0.2"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</row>
    <row r="63" spans="8:127" x14ac:dyDescent="0.2"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</row>
    <row r="64" spans="8:127" x14ac:dyDescent="0.2"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</row>
    <row r="65" spans="8:127" x14ac:dyDescent="0.2"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</row>
    <row r="66" spans="8:127" x14ac:dyDescent="0.2"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</row>
    <row r="67" spans="8:127" x14ac:dyDescent="0.2"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</row>
    <row r="68" spans="8:127" x14ac:dyDescent="0.2"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</row>
    <row r="69" spans="8:127" x14ac:dyDescent="0.2"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</row>
    <row r="70" spans="8:127" x14ac:dyDescent="0.2"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</row>
    <row r="71" spans="8:127" x14ac:dyDescent="0.2"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</row>
    <row r="72" spans="8:127" x14ac:dyDescent="0.2"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</row>
    <row r="73" spans="8:127" x14ac:dyDescent="0.2"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</row>
    <row r="74" spans="8:127" x14ac:dyDescent="0.2"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</row>
    <row r="75" spans="8:127" x14ac:dyDescent="0.2"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</row>
    <row r="76" spans="8:127" x14ac:dyDescent="0.2"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</row>
    <row r="77" spans="8:127" x14ac:dyDescent="0.2"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</row>
    <row r="78" spans="8:127" x14ac:dyDescent="0.2"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</row>
    <row r="79" spans="8:127" x14ac:dyDescent="0.2"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</row>
    <row r="80" spans="8:127" x14ac:dyDescent="0.2"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</row>
    <row r="81" spans="8:127" x14ac:dyDescent="0.2"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</row>
    <row r="82" spans="8:127" x14ac:dyDescent="0.2"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</row>
    <row r="83" spans="8:127" x14ac:dyDescent="0.2"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</row>
    <row r="84" spans="8:127" x14ac:dyDescent="0.2"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</row>
    <row r="85" spans="8:127" x14ac:dyDescent="0.2"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</row>
    <row r="86" spans="8:127" x14ac:dyDescent="0.2"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</row>
    <row r="87" spans="8:127" x14ac:dyDescent="0.2"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</row>
    <row r="88" spans="8:127" x14ac:dyDescent="0.2"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</row>
    <row r="89" spans="8:127" x14ac:dyDescent="0.2"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</row>
    <row r="90" spans="8:127" x14ac:dyDescent="0.2"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</row>
    <row r="91" spans="8:127" x14ac:dyDescent="0.2"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</row>
    <row r="92" spans="8:127" x14ac:dyDescent="0.2"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</row>
    <row r="93" spans="8:127" x14ac:dyDescent="0.2"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</row>
    <row r="94" spans="8:127" x14ac:dyDescent="0.2"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</row>
    <row r="95" spans="8:127" x14ac:dyDescent="0.2"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</row>
    <row r="96" spans="8:127" x14ac:dyDescent="0.2"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</row>
    <row r="97" spans="8:127" x14ac:dyDescent="0.2"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</row>
    <row r="98" spans="8:127" x14ac:dyDescent="0.2"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</row>
    <row r="99" spans="8:127" x14ac:dyDescent="0.2"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</row>
    <row r="100" spans="8:127" x14ac:dyDescent="0.2"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</row>
    <row r="101" spans="8:127" x14ac:dyDescent="0.2"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</row>
    <row r="102" spans="8:127" x14ac:dyDescent="0.2"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</row>
    <row r="103" spans="8:127" x14ac:dyDescent="0.2"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</row>
    <row r="104" spans="8:127" x14ac:dyDescent="0.2"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</row>
    <row r="105" spans="8:127" x14ac:dyDescent="0.2"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</row>
    <row r="106" spans="8:127" x14ac:dyDescent="0.2"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</row>
    <row r="107" spans="8:127" x14ac:dyDescent="0.2"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</row>
    <row r="108" spans="8:127" x14ac:dyDescent="0.2"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</row>
    <row r="109" spans="8:127" x14ac:dyDescent="0.2"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</row>
    <row r="110" spans="8:127" x14ac:dyDescent="0.2"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</row>
    <row r="111" spans="8:127" x14ac:dyDescent="0.2"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</row>
    <row r="112" spans="8:127" x14ac:dyDescent="0.2"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</row>
    <row r="113" spans="8:127" x14ac:dyDescent="0.2"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</row>
    <row r="114" spans="8:127" x14ac:dyDescent="0.2"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</row>
    <row r="115" spans="8:127" x14ac:dyDescent="0.2"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</row>
    <row r="116" spans="8:127" x14ac:dyDescent="0.2"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</row>
    <row r="117" spans="8:127" x14ac:dyDescent="0.2"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</row>
    <row r="118" spans="8:127" x14ac:dyDescent="0.2"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</row>
    <row r="119" spans="8:127" x14ac:dyDescent="0.2"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</row>
    <row r="120" spans="8:127" x14ac:dyDescent="0.2"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</row>
    <row r="121" spans="8:127" x14ac:dyDescent="0.2"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</row>
    <row r="122" spans="8:127" x14ac:dyDescent="0.2"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</row>
    <row r="123" spans="8:127" x14ac:dyDescent="0.2"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</row>
    <row r="124" spans="8:127" x14ac:dyDescent="0.2"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</row>
    <row r="125" spans="8:127" x14ac:dyDescent="0.2"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</row>
    <row r="126" spans="8:127" x14ac:dyDescent="0.2"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</row>
    <row r="127" spans="8:127" x14ac:dyDescent="0.2"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</row>
    <row r="128" spans="8:127" x14ac:dyDescent="0.2"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</row>
    <row r="129" spans="8:127" x14ac:dyDescent="0.2"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</row>
    <row r="130" spans="8:127" x14ac:dyDescent="0.2"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</row>
    <row r="131" spans="8:127" x14ac:dyDescent="0.2"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</row>
    <row r="132" spans="8:127" x14ac:dyDescent="0.2"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</row>
    <row r="133" spans="8:127" x14ac:dyDescent="0.2"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</row>
    <row r="134" spans="8:127" x14ac:dyDescent="0.2"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</row>
    <row r="135" spans="8:127" x14ac:dyDescent="0.2"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</row>
    <row r="136" spans="8:127" x14ac:dyDescent="0.2"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</row>
    <row r="137" spans="8:127" x14ac:dyDescent="0.2"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</row>
    <row r="138" spans="8:127" x14ac:dyDescent="0.2"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</row>
    <row r="139" spans="8:127" x14ac:dyDescent="0.2"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</row>
    <row r="140" spans="8:127" x14ac:dyDescent="0.2"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</row>
    <row r="141" spans="8:127" x14ac:dyDescent="0.2"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</row>
    <row r="142" spans="8:127" x14ac:dyDescent="0.2"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</row>
    <row r="143" spans="8:127" x14ac:dyDescent="0.2"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</row>
    <row r="144" spans="8:127" x14ac:dyDescent="0.2"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</row>
    <row r="145" spans="8:127" x14ac:dyDescent="0.2"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</row>
    <row r="146" spans="8:127" x14ac:dyDescent="0.2"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</row>
    <row r="147" spans="8:127" x14ac:dyDescent="0.2"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</row>
    <row r="148" spans="8:127" x14ac:dyDescent="0.2"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</row>
    <row r="149" spans="8:127" x14ac:dyDescent="0.2"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</row>
    <row r="150" spans="8:127" x14ac:dyDescent="0.2"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</row>
    <row r="151" spans="8:127" x14ac:dyDescent="0.2"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</row>
    <row r="152" spans="8:127" x14ac:dyDescent="0.2"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</row>
    <row r="153" spans="8:127" x14ac:dyDescent="0.2"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</row>
    <row r="154" spans="8:127" x14ac:dyDescent="0.2"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</row>
    <row r="155" spans="8:127" x14ac:dyDescent="0.2"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</row>
    <row r="156" spans="8:127" x14ac:dyDescent="0.2"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</row>
    <row r="157" spans="8:127" x14ac:dyDescent="0.2"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</row>
    <row r="158" spans="8:127" x14ac:dyDescent="0.2"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</row>
    <row r="159" spans="8:127" x14ac:dyDescent="0.2"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</row>
    <row r="160" spans="8:127" x14ac:dyDescent="0.2"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</row>
    <row r="161" spans="8:127" x14ac:dyDescent="0.2"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</row>
    <row r="162" spans="8:127" x14ac:dyDescent="0.2"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</row>
    <row r="163" spans="8:127" x14ac:dyDescent="0.2"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</row>
    <row r="164" spans="8:127" x14ac:dyDescent="0.2"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</row>
    <row r="165" spans="8:127" x14ac:dyDescent="0.2"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</row>
    <row r="166" spans="8:127" x14ac:dyDescent="0.2"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</row>
    <row r="167" spans="8:127" x14ac:dyDescent="0.2"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</row>
    <row r="168" spans="8:127" x14ac:dyDescent="0.2"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</row>
    <row r="169" spans="8:127" x14ac:dyDescent="0.2"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</row>
    <row r="170" spans="8:127" x14ac:dyDescent="0.2"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</row>
    <row r="171" spans="8:127" x14ac:dyDescent="0.2"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</row>
    <row r="172" spans="8:127" x14ac:dyDescent="0.2"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</row>
    <row r="173" spans="8:127" x14ac:dyDescent="0.2"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</row>
    <row r="174" spans="8:127" x14ac:dyDescent="0.2"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</row>
    <row r="175" spans="8:127" x14ac:dyDescent="0.2"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</row>
    <row r="176" spans="8:127" x14ac:dyDescent="0.2"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</row>
    <row r="177" spans="8:127" x14ac:dyDescent="0.2"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</row>
    <row r="178" spans="8:127" x14ac:dyDescent="0.2"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</row>
    <row r="179" spans="8:127" x14ac:dyDescent="0.2"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</row>
    <row r="180" spans="8:127" x14ac:dyDescent="0.2"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</row>
    <row r="181" spans="8:127" x14ac:dyDescent="0.2"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</row>
    <row r="182" spans="8:127" x14ac:dyDescent="0.2"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</row>
    <row r="183" spans="8:127" x14ac:dyDescent="0.2"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</row>
    <row r="184" spans="8:127" x14ac:dyDescent="0.2"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</row>
    <row r="185" spans="8:127" x14ac:dyDescent="0.2"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</row>
    <row r="186" spans="8:127" x14ac:dyDescent="0.2"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</row>
    <row r="187" spans="8:127" x14ac:dyDescent="0.2"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</row>
    <row r="188" spans="8:127" x14ac:dyDescent="0.2"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</row>
    <row r="189" spans="8:127" x14ac:dyDescent="0.2"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</row>
    <row r="190" spans="8:127" x14ac:dyDescent="0.2"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</row>
    <row r="191" spans="8:127" x14ac:dyDescent="0.2"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</row>
    <row r="192" spans="8:127" x14ac:dyDescent="0.2"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</row>
    <row r="193" spans="8:127" x14ac:dyDescent="0.2"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</row>
    <row r="194" spans="8:127" x14ac:dyDescent="0.2"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</row>
    <row r="195" spans="8:127" x14ac:dyDescent="0.2"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</row>
    <row r="196" spans="8:127" x14ac:dyDescent="0.2"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</row>
    <row r="197" spans="8:127" x14ac:dyDescent="0.2"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</row>
    <row r="198" spans="8:127" x14ac:dyDescent="0.2"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</row>
    <row r="199" spans="8:127" x14ac:dyDescent="0.2"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</row>
    <row r="200" spans="8:127" x14ac:dyDescent="0.2"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</row>
    <row r="201" spans="8:127" x14ac:dyDescent="0.2"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</row>
    <row r="202" spans="8:127" x14ac:dyDescent="0.2"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</row>
    <row r="203" spans="8:127" x14ac:dyDescent="0.2"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</row>
    <row r="204" spans="8:127" x14ac:dyDescent="0.2"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</row>
    <row r="205" spans="8:127" x14ac:dyDescent="0.2"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</row>
    <row r="206" spans="8:127" x14ac:dyDescent="0.2"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</row>
    <row r="207" spans="8:127" x14ac:dyDescent="0.2"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</row>
    <row r="208" spans="8:127" x14ac:dyDescent="0.2"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</row>
    <row r="209" spans="8:127" x14ac:dyDescent="0.2"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</row>
    <row r="210" spans="8:127" x14ac:dyDescent="0.2"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</row>
    <row r="211" spans="8:127" x14ac:dyDescent="0.2"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</row>
    <row r="212" spans="8:127" x14ac:dyDescent="0.2"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</row>
    <row r="213" spans="8:127" x14ac:dyDescent="0.2"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</row>
    <row r="214" spans="8:127" x14ac:dyDescent="0.2"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</row>
    <row r="215" spans="8:127" x14ac:dyDescent="0.2"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</row>
    <row r="216" spans="8:127" x14ac:dyDescent="0.2"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</row>
    <row r="217" spans="8:127" x14ac:dyDescent="0.2"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</row>
    <row r="218" spans="8:127" x14ac:dyDescent="0.2"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</row>
    <row r="219" spans="8:127" x14ac:dyDescent="0.2"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</row>
    <row r="220" spans="8:127" x14ac:dyDescent="0.2"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</row>
    <row r="221" spans="8:127" x14ac:dyDescent="0.2"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</row>
    <row r="222" spans="8:127" x14ac:dyDescent="0.2"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</row>
    <row r="223" spans="8:127" x14ac:dyDescent="0.2"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</row>
    <row r="224" spans="8:127" x14ac:dyDescent="0.2"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</row>
    <row r="225" spans="8:127" x14ac:dyDescent="0.2"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</row>
    <row r="226" spans="8:127" x14ac:dyDescent="0.2"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</row>
    <row r="227" spans="8:127" x14ac:dyDescent="0.2"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</row>
    <row r="228" spans="8:127" x14ac:dyDescent="0.2"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</row>
    <row r="229" spans="8:127" x14ac:dyDescent="0.2"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</row>
    <row r="230" spans="8:127" x14ac:dyDescent="0.2"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</row>
    <row r="231" spans="8:127" x14ac:dyDescent="0.2"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</row>
    <row r="232" spans="8:127" x14ac:dyDescent="0.2"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</row>
    <row r="233" spans="8:127" x14ac:dyDescent="0.2"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</row>
    <row r="234" spans="8:127" x14ac:dyDescent="0.2"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</row>
    <row r="235" spans="8:127" x14ac:dyDescent="0.2"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</row>
    <row r="236" spans="8:127" x14ac:dyDescent="0.2"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</row>
    <row r="237" spans="8:127" x14ac:dyDescent="0.2"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</row>
    <row r="238" spans="8:127" x14ac:dyDescent="0.2"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</row>
    <row r="239" spans="8:127" x14ac:dyDescent="0.2"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</row>
    <row r="240" spans="8:127" x14ac:dyDescent="0.2"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</row>
    <row r="241" spans="8:127" x14ac:dyDescent="0.2"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</row>
    <row r="242" spans="8:127" x14ac:dyDescent="0.2"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</row>
    <row r="243" spans="8:127" x14ac:dyDescent="0.2"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</row>
    <row r="244" spans="8:127" x14ac:dyDescent="0.2"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</row>
    <row r="245" spans="8:127" x14ac:dyDescent="0.2"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</row>
    <row r="246" spans="8:127" x14ac:dyDescent="0.2"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</row>
    <row r="247" spans="8:127" x14ac:dyDescent="0.2"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</row>
    <row r="248" spans="8:127" x14ac:dyDescent="0.2"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</row>
    <row r="249" spans="8:127" x14ac:dyDescent="0.2"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</row>
    <row r="250" spans="8:127" x14ac:dyDescent="0.2"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</row>
    <row r="251" spans="8:127" x14ac:dyDescent="0.2"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</row>
    <row r="252" spans="8:127" x14ac:dyDescent="0.2"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</row>
    <row r="253" spans="8:127" x14ac:dyDescent="0.2"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</row>
    <row r="254" spans="8:127" x14ac:dyDescent="0.2"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</row>
    <row r="255" spans="8:127" x14ac:dyDescent="0.2"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</row>
    <row r="256" spans="8:127" x14ac:dyDescent="0.2"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</row>
    <row r="257" spans="8:127" x14ac:dyDescent="0.2"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</row>
    <row r="258" spans="8:127" x14ac:dyDescent="0.2"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</row>
    <row r="259" spans="8:127" x14ac:dyDescent="0.2"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</row>
    <row r="260" spans="8:127" x14ac:dyDescent="0.2"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</row>
    <row r="261" spans="8:127" x14ac:dyDescent="0.2"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</row>
    <row r="262" spans="8:127" x14ac:dyDescent="0.2"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</row>
    <row r="263" spans="8:127" x14ac:dyDescent="0.2"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</row>
    <row r="264" spans="8:127" x14ac:dyDescent="0.2"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</row>
    <row r="265" spans="8:127" x14ac:dyDescent="0.2"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</row>
    <row r="266" spans="8:127" x14ac:dyDescent="0.2"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</row>
    <row r="267" spans="8:127" x14ac:dyDescent="0.2"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</row>
    <row r="268" spans="8:127" x14ac:dyDescent="0.2"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</row>
    <row r="269" spans="8:127" x14ac:dyDescent="0.2"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</row>
    <row r="270" spans="8:127" x14ac:dyDescent="0.2"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</row>
    <row r="271" spans="8:127" x14ac:dyDescent="0.2"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</row>
    <row r="272" spans="8:127" x14ac:dyDescent="0.2"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</row>
    <row r="273" spans="8:127" x14ac:dyDescent="0.2"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</row>
    <row r="274" spans="8:127" x14ac:dyDescent="0.2"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</row>
    <row r="275" spans="8:127" x14ac:dyDescent="0.2"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</row>
    <row r="276" spans="8:127" x14ac:dyDescent="0.2"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</row>
    <row r="277" spans="8:127" x14ac:dyDescent="0.2"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</row>
    <row r="278" spans="8:127" x14ac:dyDescent="0.2"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</row>
    <row r="279" spans="8:127" x14ac:dyDescent="0.2"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</row>
    <row r="280" spans="8:127" x14ac:dyDescent="0.2"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</row>
    <row r="281" spans="8:127" x14ac:dyDescent="0.2"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</row>
    <row r="282" spans="8:127" x14ac:dyDescent="0.2"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</row>
    <row r="283" spans="8:127" x14ac:dyDescent="0.2"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</row>
    <row r="284" spans="8:127" x14ac:dyDescent="0.2"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</row>
    <row r="285" spans="8:127" x14ac:dyDescent="0.2"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</row>
    <row r="286" spans="8:127" x14ac:dyDescent="0.2"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</row>
    <row r="287" spans="8:127" x14ac:dyDescent="0.2"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</row>
    <row r="288" spans="8:127" x14ac:dyDescent="0.2"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</row>
    <row r="289" spans="8:127" x14ac:dyDescent="0.2"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</row>
    <row r="290" spans="8:127" x14ac:dyDescent="0.2"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</row>
    <row r="291" spans="8:127" x14ac:dyDescent="0.2"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</row>
    <row r="292" spans="8:127" x14ac:dyDescent="0.2"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</row>
    <row r="293" spans="8:127" x14ac:dyDescent="0.2"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</row>
    <row r="294" spans="8:127" x14ac:dyDescent="0.2"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</row>
    <row r="295" spans="8:127" x14ac:dyDescent="0.2"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</row>
    <row r="296" spans="8:127" x14ac:dyDescent="0.2"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</row>
    <row r="297" spans="8:127" x14ac:dyDescent="0.2"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</row>
    <row r="298" spans="8:127" x14ac:dyDescent="0.2"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</row>
    <row r="299" spans="8:127" x14ac:dyDescent="0.2"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</row>
    <row r="300" spans="8:127" x14ac:dyDescent="0.2"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</row>
    <row r="301" spans="8:127" x14ac:dyDescent="0.2"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</row>
    <row r="302" spans="8:127" x14ac:dyDescent="0.2"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</row>
    <row r="303" spans="8:127" x14ac:dyDescent="0.2"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</row>
    <row r="304" spans="8:127" x14ac:dyDescent="0.2"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</row>
    <row r="305" spans="8:127" x14ac:dyDescent="0.2"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</row>
    <row r="306" spans="8:127" x14ac:dyDescent="0.2"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</row>
    <row r="307" spans="8:127" x14ac:dyDescent="0.2"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</row>
    <row r="308" spans="8:127" x14ac:dyDescent="0.2"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</row>
    <row r="309" spans="8:127" x14ac:dyDescent="0.2"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</row>
    <row r="310" spans="8:127" x14ac:dyDescent="0.2"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</row>
    <row r="311" spans="8:127" x14ac:dyDescent="0.2"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</row>
    <row r="312" spans="8:127" x14ac:dyDescent="0.2"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</row>
    <row r="313" spans="8:127" x14ac:dyDescent="0.2"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</row>
    <row r="314" spans="8:127" x14ac:dyDescent="0.2"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</row>
    <row r="315" spans="8:127" x14ac:dyDescent="0.2"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</row>
    <row r="316" spans="8:127" x14ac:dyDescent="0.2"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</row>
    <row r="317" spans="8:127" x14ac:dyDescent="0.2"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</row>
    <row r="318" spans="8:127" x14ac:dyDescent="0.2"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</row>
    <row r="319" spans="8:127" x14ac:dyDescent="0.2"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</row>
    <row r="320" spans="8:127" x14ac:dyDescent="0.2"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</row>
    <row r="321" spans="8:127" x14ac:dyDescent="0.2"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</row>
    <row r="322" spans="8:127" x14ac:dyDescent="0.2"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</row>
    <row r="323" spans="8:127" x14ac:dyDescent="0.2"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</row>
    <row r="324" spans="8:127" x14ac:dyDescent="0.2"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</row>
    <row r="325" spans="8:127" x14ac:dyDescent="0.2"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</row>
    <row r="326" spans="8:127" x14ac:dyDescent="0.2"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</row>
    <row r="327" spans="8:127" x14ac:dyDescent="0.2"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</row>
    <row r="328" spans="8:127" x14ac:dyDescent="0.2"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</row>
    <row r="329" spans="8:127" x14ac:dyDescent="0.2"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</row>
    <row r="330" spans="8:127" x14ac:dyDescent="0.2"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</row>
    <row r="331" spans="8:127" x14ac:dyDescent="0.2"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</row>
    <row r="332" spans="8:127" x14ac:dyDescent="0.2"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</row>
    <row r="333" spans="8:127" x14ac:dyDescent="0.2"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</row>
    <row r="334" spans="8:127" x14ac:dyDescent="0.2"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</row>
    <row r="335" spans="8:127" x14ac:dyDescent="0.2"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</row>
    <row r="336" spans="8:127" x14ac:dyDescent="0.2"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</row>
    <row r="337" spans="8:127" x14ac:dyDescent="0.2"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</row>
    <row r="338" spans="8:127" x14ac:dyDescent="0.2"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</row>
    <row r="339" spans="8:127" x14ac:dyDescent="0.2"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</row>
    <row r="340" spans="8:127" x14ac:dyDescent="0.2"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</row>
    <row r="341" spans="8:127" x14ac:dyDescent="0.2"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</row>
    <row r="342" spans="8:127" x14ac:dyDescent="0.2"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</row>
    <row r="343" spans="8:127" x14ac:dyDescent="0.2"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</row>
    <row r="344" spans="8:127" x14ac:dyDescent="0.2"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</row>
    <row r="345" spans="8:127" x14ac:dyDescent="0.2"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</row>
    <row r="346" spans="8:127" x14ac:dyDescent="0.2"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</row>
    <row r="347" spans="8:127" x14ac:dyDescent="0.2"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</row>
    <row r="348" spans="8:127" x14ac:dyDescent="0.2"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</row>
    <row r="349" spans="8:127" x14ac:dyDescent="0.2"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</row>
    <row r="350" spans="8:127" x14ac:dyDescent="0.2"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</row>
    <row r="351" spans="8:127" x14ac:dyDescent="0.2"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</row>
    <row r="352" spans="8:127" x14ac:dyDescent="0.2"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</row>
    <row r="353" spans="8:127" x14ac:dyDescent="0.2"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</row>
    <row r="354" spans="8:127" x14ac:dyDescent="0.2"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</row>
    <row r="355" spans="8:127" x14ac:dyDescent="0.2"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</row>
    <row r="356" spans="8:127" x14ac:dyDescent="0.2"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</row>
    <row r="357" spans="8:127" x14ac:dyDescent="0.2"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</row>
    <row r="358" spans="8:127" x14ac:dyDescent="0.2"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</row>
    <row r="359" spans="8:127" x14ac:dyDescent="0.2"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</row>
    <row r="360" spans="8:127" x14ac:dyDescent="0.2"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</row>
    <row r="361" spans="8:127" x14ac:dyDescent="0.2"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</row>
    <row r="362" spans="8:127" x14ac:dyDescent="0.2"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</row>
    <row r="363" spans="8:127" x14ac:dyDescent="0.2"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</row>
    <row r="364" spans="8:127" x14ac:dyDescent="0.2"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</row>
    <row r="365" spans="8:127" x14ac:dyDescent="0.2"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</row>
    <row r="366" spans="8:127" x14ac:dyDescent="0.2"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</row>
    <row r="367" spans="8:127" x14ac:dyDescent="0.2"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</row>
    <row r="368" spans="8:127" x14ac:dyDescent="0.2"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</row>
    <row r="369" spans="8:127" x14ac:dyDescent="0.2"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</row>
    <row r="370" spans="8:127" x14ac:dyDescent="0.2"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</row>
    <row r="371" spans="8:127" x14ac:dyDescent="0.2"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</row>
    <row r="372" spans="8:127" x14ac:dyDescent="0.2"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</row>
    <row r="373" spans="8:127" x14ac:dyDescent="0.2"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</row>
    <row r="374" spans="8:127" x14ac:dyDescent="0.2"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</row>
    <row r="375" spans="8:127" x14ac:dyDescent="0.2"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</row>
    <row r="376" spans="8:127" x14ac:dyDescent="0.2"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</row>
    <row r="377" spans="8:127" x14ac:dyDescent="0.2"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</row>
    <row r="378" spans="8:127" x14ac:dyDescent="0.2"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</row>
    <row r="379" spans="8:127" x14ac:dyDescent="0.2"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</row>
    <row r="380" spans="8:127" x14ac:dyDescent="0.2"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</row>
    <row r="381" spans="8:127" x14ac:dyDescent="0.2"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</row>
    <row r="382" spans="8:127" x14ac:dyDescent="0.2"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</row>
    <row r="383" spans="8:127" x14ac:dyDescent="0.2"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</row>
    <row r="384" spans="8:127" x14ac:dyDescent="0.2"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</row>
    <row r="385" spans="8:127" x14ac:dyDescent="0.2"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</row>
    <row r="386" spans="8:127" x14ac:dyDescent="0.2"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</row>
    <row r="387" spans="8:127" x14ac:dyDescent="0.2"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</row>
    <row r="388" spans="8:127" x14ac:dyDescent="0.2"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</row>
    <row r="389" spans="8:127" x14ac:dyDescent="0.2"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</row>
    <row r="390" spans="8:127" x14ac:dyDescent="0.2"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</row>
    <row r="391" spans="8:127" x14ac:dyDescent="0.2"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</row>
    <row r="392" spans="8:127" x14ac:dyDescent="0.2"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</row>
    <row r="393" spans="8:127" x14ac:dyDescent="0.2"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</row>
    <row r="394" spans="8:127" x14ac:dyDescent="0.2"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</row>
    <row r="395" spans="8:127" x14ac:dyDescent="0.2"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</row>
    <row r="396" spans="8:127" x14ac:dyDescent="0.2"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</row>
    <row r="397" spans="8:127" x14ac:dyDescent="0.2"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</row>
    <row r="398" spans="8:127" x14ac:dyDescent="0.2"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</row>
    <row r="399" spans="8:127" x14ac:dyDescent="0.2"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</row>
    <row r="400" spans="8:127" x14ac:dyDescent="0.2"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</row>
    <row r="401" spans="8:127" x14ac:dyDescent="0.2"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</row>
    <row r="402" spans="8:127" x14ac:dyDescent="0.2"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</row>
    <row r="403" spans="8:127" x14ac:dyDescent="0.2"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</row>
    <row r="404" spans="8:127" x14ac:dyDescent="0.2"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</row>
    <row r="405" spans="8:127" x14ac:dyDescent="0.2"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</row>
    <row r="406" spans="8:127" x14ac:dyDescent="0.2"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</row>
    <row r="407" spans="8:127" x14ac:dyDescent="0.2"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</row>
    <row r="408" spans="8:127" x14ac:dyDescent="0.2"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</row>
    <row r="409" spans="8:127" x14ac:dyDescent="0.2"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</row>
    <row r="410" spans="8:127" x14ac:dyDescent="0.2"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</row>
    <row r="411" spans="8:127" x14ac:dyDescent="0.2"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</row>
    <row r="412" spans="8:127" x14ac:dyDescent="0.2"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</row>
    <row r="413" spans="8:127" x14ac:dyDescent="0.2"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</row>
    <row r="414" spans="8:127" x14ac:dyDescent="0.2"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</row>
    <row r="415" spans="8:127" x14ac:dyDescent="0.2"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</row>
    <row r="416" spans="8:127" x14ac:dyDescent="0.2"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</row>
    <row r="417" spans="8:127" x14ac:dyDescent="0.2"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</row>
    <row r="418" spans="8:127" x14ac:dyDescent="0.2"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</row>
    <row r="419" spans="8:127" x14ac:dyDescent="0.2"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</row>
    <row r="420" spans="8:127" x14ac:dyDescent="0.2"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</row>
    <row r="421" spans="8:127" x14ac:dyDescent="0.2"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</row>
    <row r="422" spans="8:127" x14ac:dyDescent="0.2"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</row>
    <row r="423" spans="8:127" x14ac:dyDescent="0.2"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</row>
    <row r="424" spans="8:127" x14ac:dyDescent="0.2"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</row>
    <row r="425" spans="8:127" x14ac:dyDescent="0.2"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</row>
    <row r="426" spans="8:127" x14ac:dyDescent="0.2"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</row>
    <row r="427" spans="8:127" x14ac:dyDescent="0.2"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</row>
    <row r="428" spans="8:127" x14ac:dyDescent="0.2"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</row>
    <row r="429" spans="8:127" x14ac:dyDescent="0.2"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</row>
    <row r="430" spans="8:127" x14ac:dyDescent="0.2"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</row>
    <row r="431" spans="8:127" x14ac:dyDescent="0.2"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</row>
    <row r="432" spans="8:127" x14ac:dyDescent="0.2"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</row>
    <row r="433" spans="8:127" x14ac:dyDescent="0.2"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</row>
    <row r="434" spans="8:127" x14ac:dyDescent="0.2"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</row>
    <row r="435" spans="8:127" x14ac:dyDescent="0.2"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</row>
    <row r="436" spans="8:127" x14ac:dyDescent="0.2"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</row>
    <row r="437" spans="8:127" x14ac:dyDescent="0.2"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</row>
    <row r="438" spans="8:127" x14ac:dyDescent="0.2"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</row>
    <row r="439" spans="8:127" x14ac:dyDescent="0.2"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</row>
    <row r="440" spans="8:127" x14ac:dyDescent="0.2"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</row>
    <row r="441" spans="8:127" x14ac:dyDescent="0.2"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</row>
    <row r="442" spans="8:127" x14ac:dyDescent="0.2"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</row>
    <row r="443" spans="8:127" x14ac:dyDescent="0.2"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</row>
    <row r="444" spans="8:127" x14ac:dyDescent="0.2"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</row>
    <row r="445" spans="8:127" x14ac:dyDescent="0.2"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</row>
    <row r="446" spans="8:127" x14ac:dyDescent="0.2"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</row>
    <row r="447" spans="8:127" x14ac:dyDescent="0.2"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</row>
    <row r="448" spans="8:127" x14ac:dyDescent="0.2"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</row>
    <row r="449" spans="8:127" x14ac:dyDescent="0.2"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</row>
    <row r="450" spans="8:127" x14ac:dyDescent="0.2"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</row>
    <row r="451" spans="8:127" x14ac:dyDescent="0.2"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</row>
    <row r="452" spans="8:127" x14ac:dyDescent="0.2"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</row>
    <row r="453" spans="8:127" x14ac:dyDescent="0.2"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</row>
    <row r="454" spans="8:127" x14ac:dyDescent="0.2"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</row>
    <row r="455" spans="8:127" x14ac:dyDescent="0.2"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</row>
    <row r="456" spans="8:127" x14ac:dyDescent="0.2"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</row>
    <row r="457" spans="8:127" x14ac:dyDescent="0.2"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</row>
    <row r="458" spans="8:127" x14ac:dyDescent="0.2"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</row>
    <row r="459" spans="8:127" x14ac:dyDescent="0.2"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</row>
    <row r="460" spans="8:127" x14ac:dyDescent="0.2"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</row>
    <row r="461" spans="8:127" x14ac:dyDescent="0.2"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</row>
    <row r="462" spans="8:127" x14ac:dyDescent="0.2"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</row>
    <row r="463" spans="8:127" x14ac:dyDescent="0.2"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</row>
    <row r="464" spans="8:127" x14ac:dyDescent="0.2"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</row>
    <row r="465" spans="8:127" x14ac:dyDescent="0.2"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</row>
    <row r="466" spans="8:127" x14ac:dyDescent="0.2"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</row>
    <row r="467" spans="8:127" x14ac:dyDescent="0.2"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</row>
    <row r="468" spans="8:127" x14ac:dyDescent="0.2"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</row>
    <row r="469" spans="8:127" x14ac:dyDescent="0.2"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</row>
    <row r="470" spans="8:127" x14ac:dyDescent="0.2"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</row>
    <row r="471" spans="8:127" x14ac:dyDescent="0.2"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</row>
    <row r="472" spans="8:127" x14ac:dyDescent="0.2"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</row>
    <row r="473" spans="8:127" x14ac:dyDescent="0.2"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</row>
    <row r="474" spans="8:127" x14ac:dyDescent="0.2"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</row>
    <row r="475" spans="8:127" x14ac:dyDescent="0.2"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</row>
    <row r="476" spans="8:127" x14ac:dyDescent="0.2"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</row>
    <row r="477" spans="8:127" x14ac:dyDescent="0.2"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</row>
    <row r="478" spans="8:127" x14ac:dyDescent="0.2"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</row>
    <row r="479" spans="8:127" x14ac:dyDescent="0.2"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</row>
    <row r="480" spans="8:127" x14ac:dyDescent="0.2"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</row>
    <row r="481" spans="8:127" x14ac:dyDescent="0.2"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</row>
    <row r="482" spans="8:127" x14ac:dyDescent="0.2"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</row>
    <row r="483" spans="8:127" x14ac:dyDescent="0.2"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</row>
    <row r="484" spans="8:127" x14ac:dyDescent="0.2"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</row>
    <row r="485" spans="8:127" x14ac:dyDescent="0.2"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</row>
    <row r="486" spans="8:127" x14ac:dyDescent="0.2"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</row>
    <row r="487" spans="8:127" x14ac:dyDescent="0.2"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</row>
    <row r="488" spans="8:127" x14ac:dyDescent="0.2"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</row>
    <row r="489" spans="8:127" x14ac:dyDescent="0.2"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</row>
    <row r="490" spans="8:127" x14ac:dyDescent="0.2"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</row>
    <row r="491" spans="8:127" x14ac:dyDescent="0.2"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</row>
    <row r="492" spans="8:127" x14ac:dyDescent="0.2"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</row>
    <row r="493" spans="8:127" x14ac:dyDescent="0.2"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</row>
    <row r="494" spans="8:127" x14ac:dyDescent="0.2"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</row>
    <row r="495" spans="8:127" x14ac:dyDescent="0.2"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</row>
    <row r="496" spans="8:127" x14ac:dyDescent="0.2"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</row>
    <row r="497" spans="8:127" x14ac:dyDescent="0.2"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</row>
    <row r="498" spans="8:127" x14ac:dyDescent="0.2"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</row>
    <row r="499" spans="8:127" x14ac:dyDescent="0.2"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</row>
    <row r="500" spans="8:127" x14ac:dyDescent="0.2"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</row>
    <row r="501" spans="8:127" x14ac:dyDescent="0.2"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</row>
    <row r="502" spans="8:127" x14ac:dyDescent="0.2"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</row>
    <row r="503" spans="8:127" x14ac:dyDescent="0.2"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</row>
    <row r="504" spans="8:127" x14ac:dyDescent="0.2"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</row>
    <row r="505" spans="8:127" x14ac:dyDescent="0.2"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</row>
    <row r="506" spans="8:127" x14ac:dyDescent="0.2"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</row>
    <row r="507" spans="8:127" x14ac:dyDescent="0.2"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</row>
    <row r="508" spans="8:127" x14ac:dyDescent="0.2"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</row>
    <row r="509" spans="8:127" x14ac:dyDescent="0.2"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</row>
    <row r="510" spans="8:127" x14ac:dyDescent="0.2"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</row>
    <row r="511" spans="8:127" x14ac:dyDescent="0.2"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</row>
    <row r="512" spans="8:127" x14ac:dyDescent="0.2"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</row>
    <row r="513" spans="8:127" x14ac:dyDescent="0.2"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</row>
    <row r="514" spans="8:127" x14ac:dyDescent="0.2"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</row>
    <row r="515" spans="8:127" x14ac:dyDescent="0.2"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</row>
    <row r="516" spans="8:127" x14ac:dyDescent="0.2"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</row>
    <row r="517" spans="8:127" x14ac:dyDescent="0.2"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</row>
    <row r="518" spans="8:127" x14ac:dyDescent="0.2"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</row>
    <row r="519" spans="8:127" x14ac:dyDescent="0.2"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</row>
    <row r="520" spans="8:127" x14ac:dyDescent="0.2"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</row>
    <row r="521" spans="8:127" x14ac:dyDescent="0.2"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</row>
    <row r="522" spans="8:127" x14ac:dyDescent="0.2"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</row>
    <row r="523" spans="8:127" x14ac:dyDescent="0.2"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</row>
    <row r="524" spans="8:127" x14ac:dyDescent="0.2"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</row>
    <row r="525" spans="8:127" x14ac:dyDescent="0.2"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</row>
    <row r="526" spans="8:127" x14ac:dyDescent="0.2"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</row>
    <row r="527" spans="8:127" x14ac:dyDescent="0.2"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</row>
    <row r="528" spans="8:127" x14ac:dyDescent="0.2"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</row>
    <row r="529" spans="8:127" x14ac:dyDescent="0.2"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</row>
    <row r="530" spans="8:127" x14ac:dyDescent="0.2"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</row>
    <row r="531" spans="8:127" x14ac:dyDescent="0.2"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</row>
    <row r="532" spans="8:127" x14ac:dyDescent="0.2"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</row>
    <row r="533" spans="8:127" x14ac:dyDescent="0.2"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</row>
    <row r="534" spans="8:127" x14ac:dyDescent="0.2"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</row>
    <row r="535" spans="8:127" x14ac:dyDescent="0.2"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</row>
    <row r="536" spans="8:127" x14ac:dyDescent="0.2"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</row>
    <row r="537" spans="8:127" x14ac:dyDescent="0.2"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</row>
    <row r="538" spans="8:127" x14ac:dyDescent="0.2"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</row>
    <row r="539" spans="8:127" x14ac:dyDescent="0.2"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</row>
    <row r="540" spans="8:127" x14ac:dyDescent="0.2"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</row>
    <row r="541" spans="8:127" x14ac:dyDescent="0.2"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</row>
    <row r="542" spans="8:127" x14ac:dyDescent="0.2"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</row>
    <row r="543" spans="8:127" x14ac:dyDescent="0.2"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</row>
    <row r="544" spans="8:127" x14ac:dyDescent="0.2"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</row>
    <row r="545" spans="8:127" x14ac:dyDescent="0.2"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</row>
    <row r="546" spans="8:127" x14ac:dyDescent="0.2"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</row>
    <row r="547" spans="8:127" x14ac:dyDescent="0.2"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</row>
    <row r="548" spans="8:127" x14ac:dyDescent="0.2"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</row>
    <row r="549" spans="8:127" x14ac:dyDescent="0.2"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</row>
    <row r="550" spans="8:127" x14ac:dyDescent="0.2"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</row>
    <row r="551" spans="8:127" x14ac:dyDescent="0.2"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</row>
    <row r="552" spans="8:127" x14ac:dyDescent="0.2"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</row>
    <row r="553" spans="8:127" x14ac:dyDescent="0.2"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</row>
    <row r="554" spans="8:127" x14ac:dyDescent="0.2"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</row>
    <row r="555" spans="8:127" x14ac:dyDescent="0.2"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</row>
    <row r="556" spans="8:127" x14ac:dyDescent="0.2"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</row>
    <row r="557" spans="8:127" x14ac:dyDescent="0.2"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</row>
    <row r="558" spans="8:127" x14ac:dyDescent="0.2"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</row>
    <row r="559" spans="8:127" x14ac:dyDescent="0.2"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</row>
    <row r="560" spans="8:127" x14ac:dyDescent="0.2"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</row>
    <row r="561" spans="8:127" x14ac:dyDescent="0.2"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</row>
    <row r="562" spans="8:127" x14ac:dyDescent="0.2"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</row>
    <row r="563" spans="8:127" x14ac:dyDescent="0.2"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</row>
    <row r="564" spans="8:127" x14ac:dyDescent="0.2"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</row>
    <row r="565" spans="8:127" x14ac:dyDescent="0.2"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</row>
    <row r="566" spans="8:127" x14ac:dyDescent="0.2"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</row>
    <row r="567" spans="8:127" x14ac:dyDescent="0.2"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</row>
    <row r="568" spans="8:127" x14ac:dyDescent="0.2"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</row>
    <row r="569" spans="8:127" x14ac:dyDescent="0.2"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</row>
    <row r="570" spans="8:127" x14ac:dyDescent="0.2"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</row>
    <row r="571" spans="8:127" x14ac:dyDescent="0.2"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</row>
    <row r="572" spans="8:127" x14ac:dyDescent="0.2"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</row>
    <row r="573" spans="8:127" x14ac:dyDescent="0.2"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</row>
    <row r="574" spans="8:127" x14ac:dyDescent="0.2"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</row>
    <row r="575" spans="8:127" x14ac:dyDescent="0.2"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</row>
    <row r="576" spans="8:127" x14ac:dyDescent="0.2"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</row>
    <row r="577" spans="8:127" x14ac:dyDescent="0.2"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</row>
    <row r="578" spans="8:127" x14ac:dyDescent="0.2"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</row>
    <row r="579" spans="8:127" x14ac:dyDescent="0.2"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</row>
    <row r="580" spans="8:127" x14ac:dyDescent="0.2"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</row>
    <row r="581" spans="8:127" x14ac:dyDescent="0.2"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</row>
    <row r="582" spans="8:127" x14ac:dyDescent="0.2"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</row>
    <row r="583" spans="8:127" x14ac:dyDescent="0.2"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</row>
    <row r="584" spans="8:127" x14ac:dyDescent="0.2"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</row>
    <row r="585" spans="8:127" x14ac:dyDescent="0.2"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</row>
    <row r="586" spans="8:127" x14ac:dyDescent="0.2"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</row>
    <row r="587" spans="8:127" x14ac:dyDescent="0.2"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</row>
    <row r="588" spans="8:127" x14ac:dyDescent="0.2"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</row>
    <row r="589" spans="8:127" x14ac:dyDescent="0.2"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</row>
    <row r="590" spans="8:127" x14ac:dyDescent="0.2"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</row>
    <row r="591" spans="8:127" x14ac:dyDescent="0.2"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</row>
    <row r="592" spans="8:127" x14ac:dyDescent="0.2"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</row>
    <row r="593" spans="8:127" x14ac:dyDescent="0.2"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</row>
    <row r="594" spans="8:127" x14ac:dyDescent="0.2"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</row>
    <row r="595" spans="8:127" x14ac:dyDescent="0.2"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</row>
    <row r="596" spans="8:127" x14ac:dyDescent="0.2"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</row>
    <row r="597" spans="8:127" x14ac:dyDescent="0.2"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</row>
    <row r="598" spans="8:127" x14ac:dyDescent="0.2"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</row>
    <row r="599" spans="8:127" x14ac:dyDescent="0.2"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</row>
    <row r="600" spans="8:127" x14ac:dyDescent="0.2"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</row>
    <row r="601" spans="8:127" x14ac:dyDescent="0.2"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</row>
    <row r="602" spans="8:127" x14ac:dyDescent="0.2"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</row>
    <row r="603" spans="8:127" x14ac:dyDescent="0.2"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</row>
    <row r="604" spans="8:127" x14ac:dyDescent="0.2"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</row>
    <row r="605" spans="8:127" x14ac:dyDescent="0.2"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</row>
    <row r="606" spans="8:127" x14ac:dyDescent="0.2"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</row>
    <row r="607" spans="8:127" x14ac:dyDescent="0.2"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</row>
    <row r="608" spans="8:127" x14ac:dyDescent="0.2"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</row>
    <row r="609" spans="8:127" x14ac:dyDescent="0.2"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</row>
    <row r="610" spans="8:127" x14ac:dyDescent="0.2"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</row>
    <row r="611" spans="8:127" x14ac:dyDescent="0.2"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</row>
    <row r="612" spans="8:127" x14ac:dyDescent="0.2"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</row>
    <row r="613" spans="8:127" x14ac:dyDescent="0.2"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</row>
    <row r="614" spans="8:127" x14ac:dyDescent="0.2"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</row>
    <row r="615" spans="8:127" x14ac:dyDescent="0.2"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</row>
    <row r="616" spans="8:127" x14ac:dyDescent="0.2"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</row>
    <row r="617" spans="8:127" x14ac:dyDescent="0.2"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</row>
    <row r="618" spans="8:127" x14ac:dyDescent="0.2"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</row>
    <row r="619" spans="8:127" x14ac:dyDescent="0.2"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</row>
    <row r="620" spans="8:127" x14ac:dyDescent="0.2"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</row>
    <row r="621" spans="8:127" x14ac:dyDescent="0.2"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</row>
    <row r="622" spans="8:127" x14ac:dyDescent="0.2"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</row>
    <row r="623" spans="8:127" x14ac:dyDescent="0.2"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</row>
    <row r="624" spans="8:127" x14ac:dyDescent="0.2"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</row>
    <row r="625" spans="8:127" x14ac:dyDescent="0.2"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</row>
    <row r="626" spans="8:127" x14ac:dyDescent="0.2"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</row>
    <row r="627" spans="8:127" x14ac:dyDescent="0.2"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</row>
    <row r="628" spans="8:127" x14ac:dyDescent="0.2"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</row>
    <row r="629" spans="8:127" x14ac:dyDescent="0.2"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</row>
    <row r="630" spans="8:127" x14ac:dyDescent="0.2"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</row>
    <row r="631" spans="8:127" x14ac:dyDescent="0.2"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</row>
    <row r="632" spans="8:127" x14ac:dyDescent="0.2"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</row>
    <row r="633" spans="8:127" x14ac:dyDescent="0.2"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</row>
    <row r="634" spans="8:127" x14ac:dyDescent="0.2"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</row>
    <row r="635" spans="8:127" x14ac:dyDescent="0.2"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</row>
    <row r="636" spans="8:127" x14ac:dyDescent="0.2"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</row>
    <row r="637" spans="8:127" x14ac:dyDescent="0.2"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</row>
    <row r="638" spans="8:127" x14ac:dyDescent="0.2"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</row>
    <row r="639" spans="8:127" x14ac:dyDescent="0.2"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</row>
    <row r="640" spans="8:127" x14ac:dyDescent="0.2"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</row>
    <row r="641" spans="8:127" x14ac:dyDescent="0.2"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</row>
    <row r="642" spans="8:127" x14ac:dyDescent="0.2"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</row>
    <row r="643" spans="8:127" x14ac:dyDescent="0.2"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</row>
    <row r="644" spans="8:127" x14ac:dyDescent="0.2"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</row>
    <row r="645" spans="8:127" x14ac:dyDescent="0.2"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</row>
    <row r="646" spans="8:127" x14ac:dyDescent="0.2"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</row>
    <row r="647" spans="8:127" x14ac:dyDescent="0.2"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</row>
    <row r="648" spans="8:127" x14ac:dyDescent="0.2"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</row>
    <row r="649" spans="8:127" x14ac:dyDescent="0.2"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</row>
    <row r="650" spans="8:127" x14ac:dyDescent="0.2"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</row>
    <row r="651" spans="8:127" x14ac:dyDescent="0.2"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</row>
    <row r="652" spans="8:127" x14ac:dyDescent="0.2"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</row>
    <row r="653" spans="8:127" x14ac:dyDescent="0.2"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</row>
    <row r="654" spans="8:127" x14ac:dyDescent="0.2"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</row>
    <row r="655" spans="8:127" x14ac:dyDescent="0.2"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</row>
    <row r="656" spans="8:127" x14ac:dyDescent="0.2"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</row>
    <row r="657" spans="8:127" x14ac:dyDescent="0.2"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</row>
    <row r="658" spans="8:127" x14ac:dyDescent="0.2"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</row>
    <row r="659" spans="8:127" x14ac:dyDescent="0.2"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</row>
    <row r="660" spans="8:127" x14ac:dyDescent="0.2"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</row>
    <row r="661" spans="8:127" x14ac:dyDescent="0.2"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</row>
    <row r="662" spans="8:127" x14ac:dyDescent="0.2"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</row>
    <row r="663" spans="8:127" x14ac:dyDescent="0.2"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</row>
    <row r="664" spans="8:127" x14ac:dyDescent="0.2"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</row>
    <row r="665" spans="8:127" x14ac:dyDescent="0.2"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</row>
    <row r="666" spans="8:127" x14ac:dyDescent="0.2"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</row>
    <row r="667" spans="8:127" x14ac:dyDescent="0.2"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</row>
    <row r="668" spans="8:127" x14ac:dyDescent="0.2"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</row>
    <row r="669" spans="8:127" x14ac:dyDescent="0.2"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</row>
    <row r="670" spans="8:127" x14ac:dyDescent="0.2"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</row>
    <row r="671" spans="8:127" x14ac:dyDescent="0.2"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</row>
    <row r="672" spans="8:127" x14ac:dyDescent="0.2"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</row>
    <row r="673" spans="8:127" x14ac:dyDescent="0.2"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</row>
    <row r="674" spans="8:127" x14ac:dyDescent="0.2"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</row>
    <row r="675" spans="8:127" x14ac:dyDescent="0.2"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</row>
    <row r="676" spans="8:127" x14ac:dyDescent="0.2"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</row>
    <row r="677" spans="8:127" x14ac:dyDescent="0.2"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</row>
    <row r="678" spans="8:127" x14ac:dyDescent="0.2"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</row>
    <row r="679" spans="8:127" x14ac:dyDescent="0.2"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</row>
    <row r="680" spans="8:127" x14ac:dyDescent="0.2"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</row>
    <row r="681" spans="8:127" x14ac:dyDescent="0.2"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</row>
    <row r="682" spans="8:127" x14ac:dyDescent="0.2"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</row>
    <row r="683" spans="8:127" x14ac:dyDescent="0.2"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</row>
    <row r="684" spans="8:127" x14ac:dyDescent="0.2"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</row>
    <row r="685" spans="8:127" x14ac:dyDescent="0.2"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</row>
    <row r="686" spans="8:127" x14ac:dyDescent="0.2"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</row>
    <row r="687" spans="8:127" x14ac:dyDescent="0.2"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</row>
    <row r="688" spans="8:127" x14ac:dyDescent="0.2"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</row>
    <row r="689" spans="8:127" x14ac:dyDescent="0.2"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</row>
    <row r="690" spans="8:127" x14ac:dyDescent="0.2"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</row>
    <row r="691" spans="8:127" x14ac:dyDescent="0.2"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</row>
    <row r="692" spans="8:127" x14ac:dyDescent="0.2"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</row>
    <row r="693" spans="8:127" x14ac:dyDescent="0.2"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</row>
    <row r="694" spans="8:127" x14ac:dyDescent="0.2"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</row>
    <row r="695" spans="8:127" x14ac:dyDescent="0.2"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</row>
    <row r="696" spans="8:127" x14ac:dyDescent="0.2"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</row>
    <row r="697" spans="8:127" x14ac:dyDescent="0.2"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</row>
    <row r="698" spans="8:127" x14ac:dyDescent="0.2"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</row>
    <row r="699" spans="8:127" x14ac:dyDescent="0.2"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</row>
    <row r="700" spans="8:127" x14ac:dyDescent="0.2"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</row>
    <row r="701" spans="8:127" x14ac:dyDescent="0.2"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</row>
    <row r="702" spans="8:127" x14ac:dyDescent="0.2"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</row>
    <row r="703" spans="8:127" x14ac:dyDescent="0.2"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</row>
    <row r="704" spans="8:127" x14ac:dyDescent="0.2"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</row>
    <row r="705" spans="8:127" x14ac:dyDescent="0.2"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</row>
    <row r="706" spans="8:127" x14ac:dyDescent="0.2"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</row>
    <row r="707" spans="8:127" x14ac:dyDescent="0.2"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</row>
    <row r="708" spans="8:127" x14ac:dyDescent="0.2"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</row>
    <row r="709" spans="8:127" x14ac:dyDescent="0.2"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</row>
    <row r="710" spans="8:127" x14ac:dyDescent="0.2"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</row>
    <row r="711" spans="8:127" x14ac:dyDescent="0.2"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</row>
    <row r="712" spans="8:127" x14ac:dyDescent="0.2"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</row>
    <row r="713" spans="8:127" x14ac:dyDescent="0.2"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</row>
    <row r="714" spans="8:127" x14ac:dyDescent="0.2"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</row>
    <row r="715" spans="8:127" x14ac:dyDescent="0.2"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</row>
    <row r="716" spans="8:127" x14ac:dyDescent="0.2"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</row>
    <row r="717" spans="8:127" x14ac:dyDescent="0.2"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</row>
    <row r="718" spans="8:127" x14ac:dyDescent="0.2"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</row>
    <row r="719" spans="8:127" x14ac:dyDescent="0.2"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</row>
    <row r="720" spans="8:127" x14ac:dyDescent="0.2"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</row>
    <row r="721" spans="8:127" x14ac:dyDescent="0.2"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</row>
    <row r="722" spans="8:127" x14ac:dyDescent="0.2"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</row>
    <row r="723" spans="8:127" x14ac:dyDescent="0.2"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</row>
    <row r="724" spans="8:127" x14ac:dyDescent="0.2"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</row>
    <row r="725" spans="8:127" x14ac:dyDescent="0.2"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</row>
    <row r="726" spans="8:127" x14ac:dyDescent="0.2"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</row>
    <row r="727" spans="8:127" x14ac:dyDescent="0.2"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</row>
    <row r="728" spans="8:127" x14ac:dyDescent="0.2"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</row>
    <row r="729" spans="8:127" x14ac:dyDescent="0.2"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</row>
    <row r="730" spans="8:127" x14ac:dyDescent="0.2"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</row>
    <row r="731" spans="8:127" x14ac:dyDescent="0.2"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</row>
    <row r="732" spans="8:127" x14ac:dyDescent="0.2"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</row>
    <row r="733" spans="8:127" x14ac:dyDescent="0.2"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</row>
    <row r="734" spans="8:127" x14ac:dyDescent="0.2"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</row>
    <row r="735" spans="8:127" x14ac:dyDescent="0.2"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</row>
    <row r="736" spans="8:127" x14ac:dyDescent="0.2"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</row>
    <row r="737" spans="8:127" x14ac:dyDescent="0.2"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</row>
    <row r="738" spans="8:127" x14ac:dyDescent="0.2"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</row>
    <row r="739" spans="8:127" x14ac:dyDescent="0.2"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</row>
    <row r="740" spans="8:127" x14ac:dyDescent="0.2"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</row>
    <row r="741" spans="8:127" x14ac:dyDescent="0.2"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</row>
    <row r="742" spans="8:127" x14ac:dyDescent="0.2"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</row>
    <row r="743" spans="8:127" x14ac:dyDescent="0.2"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</row>
    <row r="744" spans="8:127" x14ac:dyDescent="0.2"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</row>
    <row r="745" spans="8:127" x14ac:dyDescent="0.2"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</row>
    <row r="746" spans="8:127" x14ac:dyDescent="0.2"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</row>
    <row r="747" spans="8:127" x14ac:dyDescent="0.2"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</row>
    <row r="748" spans="8:127" x14ac:dyDescent="0.2"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</row>
    <row r="749" spans="8:127" x14ac:dyDescent="0.2"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</row>
    <row r="750" spans="8:127" x14ac:dyDescent="0.2"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</row>
    <row r="751" spans="8:127" x14ac:dyDescent="0.2"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</row>
    <row r="752" spans="8:127" x14ac:dyDescent="0.2"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</row>
    <row r="753" spans="8:127" x14ac:dyDescent="0.2"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</row>
    <row r="754" spans="8:127" x14ac:dyDescent="0.2"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</row>
    <row r="755" spans="8:127" x14ac:dyDescent="0.2"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</row>
    <row r="756" spans="8:127" x14ac:dyDescent="0.2"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</row>
    <row r="757" spans="8:127" x14ac:dyDescent="0.2"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</row>
    <row r="758" spans="8:127" x14ac:dyDescent="0.2"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</row>
    <row r="759" spans="8:127" x14ac:dyDescent="0.2"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</row>
    <row r="760" spans="8:127" x14ac:dyDescent="0.2"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</row>
    <row r="761" spans="8:127" x14ac:dyDescent="0.2"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</row>
    <row r="762" spans="8:127" x14ac:dyDescent="0.2"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</row>
    <row r="763" spans="8:127" x14ac:dyDescent="0.2"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</row>
    <row r="764" spans="8:127" x14ac:dyDescent="0.2"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</row>
    <row r="765" spans="8:127" x14ac:dyDescent="0.2"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</row>
    <row r="766" spans="8:127" x14ac:dyDescent="0.2"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</row>
    <row r="767" spans="8:127" x14ac:dyDescent="0.2"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</row>
    <row r="768" spans="8:127" x14ac:dyDescent="0.2"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</row>
    <row r="769" spans="8:127" x14ac:dyDescent="0.2"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</row>
    <row r="770" spans="8:127" x14ac:dyDescent="0.2"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</row>
    <row r="771" spans="8:127" x14ac:dyDescent="0.2"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</row>
    <row r="772" spans="8:127" x14ac:dyDescent="0.2"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</row>
    <row r="773" spans="8:127" x14ac:dyDescent="0.2"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</row>
    <row r="774" spans="8:127" x14ac:dyDescent="0.2"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</row>
    <row r="775" spans="8:127" x14ac:dyDescent="0.2"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</row>
    <row r="776" spans="8:127" x14ac:dyDescent="0.2"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</row>
    <row r="777" spans="8:127" x14ac:dyDescent="0.2"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</row>
    <row r="778" spans="8:127" x14ac:dyDescent="0.2"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</row>
    <row r="779" spans="8:127" x14ac:dyDescent="0.2"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</row>
    <row r="780" spans="8:127" x14ac:dyDescent="0.2"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</row>
    <row r="781" spans="8:127" x14ac:dyDescent="0.2"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</row>
    <row r="782" spans="8:127" x14ac:dyDescent="0.2"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</row>
    <row r="783" spans="8:127" x14ac:dyDescent="0.2"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</row>
    <row r="784" spans="8:127" x14ac:dyDescent="0.2"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</row>
    <row r="785" spans="8:127" x14ac:dyDescent="0.2"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</row>
    <row r="786" spans="8:127" x14ac:dyDescent="0.2"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</row>
    <row r="787" spans="8:127" x14ac:dyDescent="0.2"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</row>
    <row r="788" spans="8:127" x14ac:dyDescent="0.2"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</row>
    <row r="789" spans="8:127" x14ac:dyDescent="0.2"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</row>
    <row r="790" spans="8:127" x14ac:dyDescent="0.2"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</row>
    <row r="791" spans="8:127" x14ac:dyDescent="0.2"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</row>
    <row r="792" spans="8:127" x14ac:dyDescent="0.2"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</row>
    <row r="793" spans="8:127" x14ac:dyDescent="0.2"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</row>
    <row r="794" spans="8:127" x14ac:dyDescent="0.2"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</row>
    <row r="795" spans="8:127" x14ac:dyDescent="0.2"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</row>
    <row r="796" spans="8:127" x14ac:dyDescent="0.2"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</row>
    <row r="797" spans="8:127" x14ac:dyDescent="0.2"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</row>
    <row r="798" spans="8:127" x14ac:dyDescent="0.2"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</row>
    <row r="799" spans="8:127" x14ac:dyDescent="0.2"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</row>
    <row r="800" spans="8:127" x14ac:dyDescent="0.2"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</row>
    <row r="801" spans="8:127" x14ac:dyDescent="0.2"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</row>
    <row r="802" spans="8:127" x14ac:dyDescent="0.2"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</row>
    <row r="803" spans="8:127" x14ac:dyDescent="0.2"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</row>
    <row r="804" spans="8:127" x14ac:dyDescent="0.2"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</row>
    <row r="805" spans="8:127" x14ac:dyDescent="0.2"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</row>
    <row r="806" spans="8:127" x14ac:dyDescent="0.2"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</row>
    <row r="807" spans="8:127" x14ac:dyDescent="0.2"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</row>
    <row r="808" spans="8:127" x14ac:dyDescent="0.2"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</row>
    <row r="809" spans="8:127" x14ac:dyDescent="0.2"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</row>
    <row r="810" spans="8:127" x14ac:dyDescent="0.2"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</row>
    <row r="811" spans="8:127" x14ac:dyDescent="0.2"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</row>
    <row r="812" spans="8:127" x14ac:dyDescent="0.2"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</row>
    <row r="813" spans="8:127" x14ac:dyDescent="0.2"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</row>
    <row r="814" spans="8:127" x14ac:dyDescent="0.2"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</row>
    <row r="815" spans="8:127" x14ac:dyDescent="0.2"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</row>
    <row r="816" spans="8:127" x14ac:dyDescent="0.2"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</row>
    <row r="817" spans="8:127" x14ac:dyDescent="0.2"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</row>
    <row r="818" spans="8:127" x14ac:dyDescent="0.2"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</row>
    <row r="819" spans="8:127" x14ac:dyDescent="0.2"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</row>
    <row r="820" spans="8:127" x14ac:dyDescent="0.2"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</row>
    <row r="821" spans="8:127" x14ac:dyDescent="0.2"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</row>
    <row r="822" spans="8:127" x14ac:dyDescent="0.2"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</row>
    <row r="823" spans="8:127" x14ac:dyDescent="0.2"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</row>
    <row r="824" spans="8:127" x14ac:dyDescent="0.2"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</row>
    <row r="825" spans="8:127" x14ac:dyDescent="0.2"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</row>
    <row r="826" spans="8:127" x14ac:dyDescent="0.2"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</row>
    <row r="827" spans="8:127" x14ac:dyDescent="0.2"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</row>
    <row r="828" spans="8:127" x14ac:dyDescent="0.2"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</row>
    <row r="829" spans="8:127" x14ac:dyDescent="0.2"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</row>
    <row r="830" spans="8:127" x14ac:dyDescent="0.2"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</row>
    <row r="831" spans="8:127" x14ac:dyDescent="0.2"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</row>
    <row r="832" spans="8:127" x14ac:dyDescent="0.2"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</row>
    <row r="833" spans="8:127" x14ac:dyDescent="0.2"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</row>
    <row r="834" spans="8:127" x14ac:dyDescent="0.2"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</row>
    <row r="835" spans="8:127" x14ac:dyDescent="0.2"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</row>
    <row r="836" spans="8:127" x14ac:dyDescent="0.2"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</row>
    <row r="837" spans="8:127" x14ac:dyDescent="0.2"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</row>
    <row r="838" spans="8:127" x14ac:dyDescent="0.2"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</row>
    <row r="839" spans="8:127" x14ac:dyDescent="0.2"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</row>
    <row r="840" spans="8:127" x14ac:dyDescent="0.2"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</row>
    <row r="841" spans="8:127" x14ac:dyDescent="0.2"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</row>
    <row r="842" spans="8:127" x14ac:dyDescent="0.2"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</row>
    <row r="843" spans="8:127" x14ac:dyDescent="0.2"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</row>
    <row r="844" spans="8:127" x14ac:dyDescent="0.2"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</row>
    <row r="845" spans="8:127" x14ac:dyDescent="0.2"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</row>
    <row r="846" spans="8:127" x14ac:dyDescent="0.2"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</row>
    <row r="847" spans="8:127" x14ac:dyDescent="0.2"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</row>
    <row r="848" spans="8:127" x14ac:dyDescent="0.2"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</row>
    <row r="849" spans="8:127" x14ac:dyDescent="0.2"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</row>
    <row r="850" spans="8:127" x14ac:dyDescent="0.2"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</row>
    <row r="851" spans="8:127" x14ac:dyDescent="0.2"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</row>
    <row r="852" spans="8:127" x14ac:dyDescent="0.2"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</row>
    <row r="853" spans="8:127" x14ac:dyDescent="0.2"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</row>
    <row r="854" spans="8:127" x14ac:dyDescent="0.2"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</row>
    <row r="855" spans="8:127" x14ac:dyDescent="0.2"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</row>
    <row r="856" spans="8:127" x14ac:dyDescent="0.2"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</row>
    <row r="857" spans="8:127" x14ac:dyDescent="0.2"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</row>
    <row r="858" spans="8:127" x14ac:dyDescent="0.2"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</row>
    <row r="859" spans="8:127" x14ac:dyDescent="0.2"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</row>
    <row r="860" spans="8:127" x14ac:dyDescent="0.2"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</row>
    <row r="861" spans="8:127" x14ac:dyDescent="0.2"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</row>
    <row r="862" spans="8:127" x14ac:dyDescent="0.2"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</row>
    <row r="863" spans="8:127" x14ac:dyDescent="0.2"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</row>
    <row r="864" spans="8:127" x14ac:dyDescent="0.2"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</row>
    <row r="865" spans="8:127" x14ac:dyDescent="0.2"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</row>
    <row r="866" spans="8:127" x14ac:dyDescent="0.2"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</row>
    <row r="867" spans="8:127" x14ac:dyDescent="0.2"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</row>
    <row r="868" spans="8:127" x14ac:dyDescent="0.2"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</row>
    <row r="869" spans="8:127" x14ac:dyDescent="0.2"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</row>
    <row r="870" spans="8:127" x14ac:dyDescent="0.2"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</row>
    <row r="871" spans="8:127" x14ac:dyDescent="0.2"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</row>
    <row r="872" spans="8:127" x14ac:dyDescent="0.2"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</row>
    <row r="873" spans="8:127" x14ac:dyDescent="0.2"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</row>
    <row r="874" spans="8:127" x14ac:dyDescent="0.2"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</row>
    <row r="875" spans="8:127" x14ac:dyDescent="0.2"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</row>
    <row r="876" spans="8:127" x14ac:dyDescent="0.2"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</row>
    <row r="877" spans="8:127" x14ac:dyDescent="0.2"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</row>
    <row r="878" spans="8:127" x14ac:dyDescent="0.2"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</row>
    <row r="879" spans="8:127" x14ac:dyDescent="0.2"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</row>
    <row r="880" spans="8:127" x14ac:dyDescent="0.2"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</row>
    <row r="881" spans="8:127" x14ac:dyDescent="0.2"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</row>
    <row r="882" spans="8:127" x14ac:dyDescent="0.2"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</row>
    <row r="883" spans="8:127" x14ac:dyDescent="0.2"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</row>
    <row r="884" spans="8:127" x14ac:dyDescent="0.2"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</row>
    <row r="885" spans="8:127" x14ac:dyDescent="0.2"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</row>
    <row r="886" spans="8:127" x14ac:dyDescent="0.2"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</row>
    <row r="887" spans="8:127" x14ac:dyDescent="0.2"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</row>
    <row r="888" spans="8:127" x14ac:dyDescent="0.2"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</row>
    <row r="889" spans="8:127" x14ac:dyDescent="0.2"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</row>
    <row r="890" spans="8:127" x14ac:dyDescent="0.2"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</row>
    <row r="891" spans="8:127" x14ac:dyDescent="0.2"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</row>
    <row r="892" spans="8:127" x14ac:dyDescent="0.2"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</row>
    <row r="893" spans="8:127" x14ac:dyDescent="0.2"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</row>
    <row r="894" spans="8:127" x14ac:dyDescent="0.2"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</row>
    <row r="895" spans="8:127" x14ac:dyDescent="0.2"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</row>
    <row r="896" spans="8:127" x14ac:dyDescent="0.2"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</row>
    <row r="897" spans="8:127" x14ac:dyDescent="0.2"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</row>
    <row r="898" spans="8:127" x14ac:dyDescent="0.2"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</row>
    <row r="899" spans="8:127" x14ac:dyDescent="0.2"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</row>
    <row r="900" spans="8:127" x14ac:dyDescent="0.2"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</row>
    <row r="901" spans="8:127" x14ac:dyDescent="0.2"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</row>
    <row r="902" spans="8:127" x14ac:dyDescent="0.2"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</row>
    <row r="903" spans="8:127" x14ac:dyDescent="0.2"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</row>
    <row r="904" spans="8:127" x14ac:dyDescent="0.2"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</row>
    <row r="905" spans="8:127" x14ac:dyDescent="0.2"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</row>
    <row r="906" spans="8:127" x14ac:dyDescent="0.2"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</row>
    <row r="907" spans="8:127" x14ac:dyDescent="0.2"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</row>
    <row r="908" spans="8:127" x14ac:dyDescent="0.2"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</row>
    <row r="909" spans="8:127" x14ac:dyDescent="0.2"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</row>
    <row r="910" spans="8:127" x14ac:dyDescent="0.2"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</row>
    <row r="911" spans="8:127" x14ac:dyDescent="0.2"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</row>
    <row r="912" spans="8:127" x14ac:dyDescent="0.2"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</row>
    <row r="913" spans="8:127" x14ac:dyDescent="0.2"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</row>
    <row r="914" spans="8:127" x14ac:dyDescent="0.2"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</row>
    <row r="915" spans="8:127" x14ac:dyDescent="0.2"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</row>
    <row r="916" spans="8:127" x14ac:dyDescent="0.2"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</row>
    <row r="917" spans="8:127" x14ac:dyDescent="0.2"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</row>
    <row r="918" spans="8:127" x14ac:dyDescent="0.2"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</row>
    <row r="919" spans="8:127" x14ac:dyDescent="0.2"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</row>
    <row r="920" spans="8:127" x14ac:dyDescent="0.2"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</row>
    <row r="921" spans="8:127" x14ac:dyDescent="0.2"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</row>
    <row r="922" spans="8:127" x14ac:dyDescent="0.2"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</row>
    <row r="923" spans="8:127" x14ac:dyDescent="0.2"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</row>
    <row r="924" spans="8:127" x14ac:dyDescent="0.2"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</row>
    <row r="925" spans="8:127" x14ac:dyDescent="0.2"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</row>
    <row r="926" spans="8:127" x14ac:dyDescent="0.2"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</row>
    <row r="927" spans="8:127" x14ac:dyDescent="0.2"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</row>
    <row r="928" spans="8:127" x14ac:dyDescent="0.2"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</row>
    <row r="929" spans="8:127" x14ac:dyDescent="0.2"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</row>
    <row r="930" spans="8:127" x14ac:dyDescent="0.2"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</row>
    <row r="931" spans="8:127" x14ac:dyDescent="0.2"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</row>
    <row r="932" spans="8:127" x14ac:dyDescent="0.2"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</row>
    <row r="933" spans="8:127" x14ac:dyDescent="0.2"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</row>
    <row r="934" spans="8:127" x14ac:dyDescent="0.2"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</row>
    <row r="935" spans="8:127" x14ac:dyDescent="0.2"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</row>
    <row r="936" spans="8:127" x14ac:dyDescent="0.2"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</row>
    <row r="937" spans="8:127" x14ac:dyDescent="0.2"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</row>
    <row r="938" spans="8:127" x14ac:dyDescent="0.2"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</row>
    <row r="939" spans="8:127" x14ac:dyDescent="0.2"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</row>
    <row r="940" spans="8:127" x14ac:dyDescent="0.2"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</row>
    <row r="941" spans="8:127" x14ac:dyDescent="0.2"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</row>
    <row r="942" spans="8:127" x14ac:dyDescent="0.2"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</row>
    <row r="943" spans="8:127" x14ac:dyDescent="0.2"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</row>
    <row r="944" spans="8:127" x14ac:dyDescent="0.2"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</row>
    <row r="945" spans="8:127" x14ac:dyDescent="0.2"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</row>
    <row r="946" spans="8:127" x14ac:dyDescent="0.2"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</row>
    <row r="947" spans="8:127" x14ac:dyDescent="0.2"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</row>
    <row r="948" spans="8:127" x14ac:dyDescent="0.2"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</row>
    <row r="949" spans="8:127" x14ac:dyDescent="0.2"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</row>
    <row r="950" spans="8:127" x14ac:dyDescent="0.2"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</row>
    <row r="951" spans="8:127" x14ac:dyDescent="0.2"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</row>
    <row r="952" spans="8:127" x14ac:dyDescent="0.2"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</row>
    <row r="953" spans="8:127" x14ac:dyDescent="0.2"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</row>
    <row r="954" spans="8:127" x14ac:dyDescent="0.2"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</row>
    <row r="955" spans="8:127" x14ac:dyDescent="0.2"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</row>
    <row r="956" spans="8:127" x14ac:dyDescent="0.2"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</row>
    <row r="957" spans="8:127" x14ac:dyDescent="0.2"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</row>
    <row r="958" spans="8:127" x14ac:dyDescent="0.2"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</row>
    <row r="959" spans="8:127" x14ac:dyDescent="0.2"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</row>
    <row r="960" spans="8:127" x14ac:dyDescent="0.2"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</row>
    <row r="961" spans="8:127" x14ac:dyDescent="0.2"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</row>
    <row r="962" spans="8:127" x14ac:dyDescent="0.2"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</row>
    <row r="963" spans="8:127" x14ac:dyDescent="0.2"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</row>
    <row r="964" spans="8:127" x14ac:dyDescent="0.2"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</row>
    <row r="965" spans="8:127" x14ac:dyDescent="0.2"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</row>
    <row r="966" spans="8:127" x14ac:dyDescent="0.2"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</row>
    <row r="967" spans="8:127" x14ac:dyDescent="0.2"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</row>
    <row r="968" spans="8:127" x14ac:dyDescent="0.2"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</row>
    <row r="969" spans="8:127" x14ac:dyDescent="0.2"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</row>
    <row r="970" spans="8:127" x14ac:dyDescent="0.2"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</row>
    <row r="971" spans="8:127" x14ac:dyDescent="0.2"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</row>
    <row r="972" spans="8:127" x14ac:dyDescent="0.2"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</row>
    <row r="973" spans="8:127" x14ac:dyDescent="0.2"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</row>
    <row r="974" spans="8:127" x14ac:dyDescent="0.2"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</row>
    <row r="975" spans="8:127" x14ac:dyDescent="0.2"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</row>
    <row r="976" spans="8:127" x14ac:dyDescent="0.2"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</row>
    <row r="977" spans="8:127" x14ac:dyDescent="0.2"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</row>
    <row r="978" spans="8:127" x14ac:dyDescent="0.2"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</row>
    <row r="979" spans="8:127" x14ac:dyDescent="0.2"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</row>
    <row r="980" spans="8:127" x14ac:dyDescent="0.2"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</row>
    <row r="981" spans="8:127" x14ac:dyDescent="0.2"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</row>
    <row r="982" spans="8:127" x14ac:dyDescent="0.2"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</row>
    <row r="983" spans="8:127" x14ac:dyDescent="0.2"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</row>
    <row r="984" spans="8:127" x14ac:dyDescent="0.2"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</row>
    <row r="985" spans="8:127" x14ac:dyDescent="0.2"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</row>
    <row r="986" spans="8:127" x14ac:dyDescent="0.2"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</row>
    <row r="987" spans="8:127" x14ac:dyDescent="0.2"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</row>
    <row r="988" spans="8:127" x14ac:dyDescent="0.2"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</row>
    <row r="989" spans="8:127" x14ac:dyDescent="0.2"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</row>
    <row r="990" spans="8:127" x14ac:dyDescent="0.2"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</row>
    <row r="991" spans="8:127" x14ac:dyDescent="0.2"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</row>
    <row r="992" spans="8:127" x14ac:dyDescent="0.2"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</row>
    <row r="993" spans="8:127" x14ac:dyDescent="0.2"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</row>
    <row r="994" spans="8:127" x14ac:dyDescent="0.2"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</row>
    <row r="995" spans="8:127" x14ac:dyDescent="0.2"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</row>
    <row r="996" spans="8:127" x14ac:dyDescent="0.2"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</row>
    <row r="997" spans="8:127" x14ac:dyDescent="0.2"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</row>
    <row r="998" spans="8:127" x14ac:dyDescent="0.2"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</row>
    <row r="999" spans="8:127" x14ac:dyDescent="0.2"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</row>
    <row r="1000" spans="8:127" x14ac:dyDescent="0.2"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</row>
    <row r="1001" spans="8:127" x14ac:dyDescent="0.2"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</row>
    <row r="1002" spans="8:127" x14ac:dyDescent="0.2"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</row>
    <row r="1003" spans="8:127" x14ac:dyDescent="0.2"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</row>
    <row r="1004" spans="8:127" x14ac:dyDescent="0.2"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</row>
    <row r="1005" spans="8:127" x14ac:dyDescent="0.2"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</row>
    <row r="1006" spans="8:127" x14ac:dyDescent="0.2"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</row>
    <row r="1007" spans="8:127" x14ac:dyDescent="0.2"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</row>
    <row r="1008" spans="8:127" x14ac:dyDescent="0.2"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</row>
    <row r="1009" spans="8:127" x14ac:dyDescent="0.2"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</row>
    <row r="1010" spans="8:127" x14ac:dyDescent="0.2"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</row>
    <row r="1011" spans="8:127" x14ac:dyDescent="0.2"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</row>
    <row r="1012" spans="8:127" x14ac:dyDescent="0.2"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</row>
    <row r="1013" spans="8:127" x14ac:dyDescent="0.2"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</row>
    <row r="1014" spans="8:127" x14ac:dyDescent="0.2"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</row>
    <row r="1015" spans="8:127" x14ac:dyDescent="0.2"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</row>
    <row r="1016" spans="8:127" x14ac:dyDescent="0.2"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</row>
    <row r="1017" spans="8:127" x14ac:dyDescent="0.2"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</row>
    <row r="1018" spans="8:127" x14ac:dyDescent="0.2"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</row>
    <row r="1019" spans="8:127" x14ac:dyDescent="0.2"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</row>
    <row r="1020" spans="8:127" x14ac:dyDescent="0.2"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</row>
    <row r="1021" spans="8:127" x14ac:dyDescent="0.2"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</row>
    <row r="1022" spans="8:127" x14ac:dyDescent="0.2"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</row>
    <row r="1023" spans="8:127" x14ac:dyDescent="0.2"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</row>
    <row r="1024" spans="8:127" x14ac:dyDescent="0.2"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</row>
    <row r="1025" spans="8:127" x14ac:dyDescent="0.2"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</row>
    <row r="1026" spans="8:127" x14ac:dyDescent="0.2"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</row>
    <row r="1027" spans="8:127" x14ac:dyDescent="0.2"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</row>
    <row r="1028" spans="8:127" x14ac:dyDescent="0.2"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</row>
    <row r="1029" spans="8:127" x14ac:dyDescent="0.2"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</row>
    <row r="1030" spans="8:127" x14ac:dyDescent="0.2"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</row>
    <row r="1031" spans="8:127" x14ac:dyDescent="0.2"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</row>
    <row r="1032" spans="8:127" x14ac:dyDescent="0.2"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</row>
    <row r="1033" spans="8:127" x14ac:dyDescent="0.2"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</row>
    <row r="1034" spans="8:127" x14ac:dyDescent="0.2"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</row>
    <row r="1035" spans="8:127" x14ac:dyDescent="0.2"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</row>
    <row r="1036" spans="8:127" x14ac:dyDescent="0.2"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</row>
    <row r="1037" spans="8:127" x14ac:dyDescent="0.2"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</row>
    <row r="1038" spans="8:127" x14ac:dyDescent="0.2"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</row>
    <row r="1039" spans="8:127" x14ac:dyDescent="0.2"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</row>
    <row r="1040" spans="8:127" x14ac:dyDescent="0.2"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</row>
    <row r="1041" spans="8:127" x14ac:dyDescent="0.2"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</row>
    <row r="1042" spans="8:127" x14ac:dyDescent="0.2"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</row>
    <row r="1043" spans="8:127" x14ac:dyDescent="0.2"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</row>
    <row r="1044" spans="8:127" x14ac:dyDescent="0.2"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</row>
    <row r="1045" spans="8:127" x14ac:dyDescent="0.2"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</row>
    <row r="1046" spans="8:127" x14ac:dyDescent="0.2"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</row>
    <row r="1047" spans="8:127" x14ac:dyDescent="0.2"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</row>
    <row r="1048" spans="8:127" x14ac:dyDescent="0.2"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</row>
    <row r="1049" spans="8:127" x14ac:dyDescent="0.2"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</row>
    <row r="1050" spans="8:127" x14ac:dyDescent="0.2"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</row>
    <row r="1051" spans="8:127" x14ac:dyDescent="0.2"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</row>
    <row r="1052" spans="8:127" x14ac:dyDescent="0.2"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</row>
    <row r="1053" spans="8:127" x14ac:dyDescent="0.2"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</row>
    <row r="1054" spans="8:127" x14ac:dyDescent="0.2"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</row>
    <row r="1055" spans="8:127" x14ac:dyDescent="0.2"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</row>
    <row r="1056" spans="8:127" x14ac:dyDescent="0.2"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</row>
    <row r="1057" spans="8:127" x14ac:dyDescent="0.2"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</row>
    <row r="1058" spans="8:127" x14ac:dyDescent="0.2"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</row>
    <row r="1059" spans="8:127" x14ac:dyDescent="0.2"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</row>
    <row r="1060" spans="8:127" x14ac:dyDescent="0.2"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</row>
    <row r="1061" spans="8:127" x14ac:dyDescent="0.2"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</row>
    <row r="1062" spans="8:127" x14ac:dyDescent="0.2"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</row>
    <row r="1063" spans="8:127" x14ac:dyDescent="0.2"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</row>
    <row r="1064" spans="8:127" x14ac:dyDescent="0.2"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</row>
    <row r="1065" spans="8:127" x14ac:dyDescent="0.2"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</row>
    <row r="1066" spans="8:127" x14ac:dyDescent="0.2"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</row>
    <row r="1067" spans="8:127" x14ac:dyDescent="0.2"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</row>
    <row r="1068" spans="8:127" x14ac:dyDescent="0.2"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</row>
    <row r="1069" spans="8:127" x14ac:dyDescent="0.2"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</row>
    <row r="1070" spans="8:127" x14ac:dyDescent="0.2"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</row>
    <row r="1071" spans="8:127" x14ac:dyDescent="0.2"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</row>
    <row r="1072" spans="8:127" x14ac:dyDescent="0.2"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</row>
    <row r="1073" spans="8:127" x14ac:dyDescent="0.2"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</row>
    <row r="1074" spans="8:127" x14ac:dyDescent="0.2"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</row>
    <row r="1075" spans="8:127" x14ac:dyDescent="0.2"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</row>
    <row r="1076" spans="8:127" x14ac:dyDescent="0.2"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</row>
    <row r="1077" spans="8:127" x14ac:dyDescent="0.2"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</row>
    <row r="1078" spans="8:127" x14ac:dyDescent="0.2"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</row>
    <row r="1079" spans="8:127" x14ac:dyDescent="0.2"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</row>
    <row r="1080" spans="8:127" x14ac:dyDescent="0.2"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</row>
    <row r="1081" spans="8:127" x14ac:dyDescent="0.2"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</row>
    <row r="1082" spans="8:127" x14ac:dyDescent="0.2"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</row>
    <row r="1083" spans="8:127" x14ac:dyDescent="0.2"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</row>
    <row r="1084" spans="8:127" x14ac:dyDescent="0.2"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</row>
    <row r="1085" spans="8:127" x14ac:dyDescent="0.2"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</row>
    <row r="1086" spans="8:127" x14ac:dyDescent="0.2"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</row>
    <row r="1087" spans="8:127" x14ac:dyDescent="0.2"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</row>
    <row r="1088" spans="8:127" x14ac:dyDescent="0.2"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</row>
    <row r="1089" spans="8:127" x14ac:dyDescent="0.2"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</row>
    <row r="1090" spans="8:127" x14ac:dyDescent="0.2"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</row>
    <row r="1091" spans="8:127" x14ac:dyDescent="0.2"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1"/>
      <c r="DV1091" s="1"/>
      <c r="DW1091" s="1"/>
    </row>
    <row r="1092" spans="8:127" x14ac:dyDescent="0.2"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1"/>
      <c r="DU1092" s="1"/>
      <c r="DV1092" s="1"/>
      <c r="DW1092" s="1"/>
    </row>
    <row r="1093" spans="8:127" x14ac:dyDescent="0.2"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1"/>
      <c r="DT1093" s="1"/>
      <c r="DU1093" s="1"/>
      <c r="DV1093" s="1"/>
      <c r="DW1093" s="1"/>
    </row>
    <row r="1094" spans="8:127" x14ac:dyDescent="0.2"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1"/>
      <c r="DT1094" s="1"/>
      <c r="DU1094" s="1"/>
      <c r="DV1094" s="1"/>
      <c r="DW1094" s="1"/>
    </row>
    <row r="1095" spans="8:127" x14ac:dyDescent="0.2"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1"/>
      <c r="DR1095" s="1"/>
      <c r="DS1095" s="1"/>
      <c r="DT1095" s="1"/>
      <c r="DU1095" s="1"/>
      <c r="DV1095" s="1"/>
      <c r="DW1095" s="1"/>
    </row>
    <row r="1096" spans="8:127" x14ac:dyDescent="0.2"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1"/>
      <c r="DR1096" s="1"/>
      <c r="DS1096" s="1"/>
      <c r="DT1096" s="1"/>
      <c r="DU1096" s="1"/>
      <c r="DV1096" s="1"/>
      <c r="DW1096" s="1"/>
    </row>
    <row r="1097" spans="8:127" x14ac:dyDescent="0.2"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1"/>
      <c r="DR1097" s="1"/>
      <c r="DS1097" s="1"/>
      <c r="DT1097" s="1"/>
      <c r="DU1097" s="1"/>
      <c r="DV1097" s="1"/>
      <c r="DW1097" s="1"/>
    </row>
    <row r="1098" spans="8:127" x14ac:dyDescent="0.2"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  <c r="AH1098" s="1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1"/>
      <c r="DR1098" s="1"/>
      <c r="DS1098" s="1"/>
      <c r="DT1098" s="1"/>
      <c r="DU1098" s="1"/>
      <c r="DV1098" s="1"/>
      <c r="DW1098" s="1"/>
    </row>
    <row r="1099" spans="8:127" x14ac:dyDescent="0.2"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1"/>
      <c r="DR1099" s="1"/>
      <c r="DS1099" s="1"/>
      <c r="DT1099" s="1"/>
      <c r="DU1099" s="1"/>
      <c r="DV1099" s="1"/>
      <c r="DW1099" s="1"/>
    </row>
    <row r="1100" spans="8:127" x14ac:dyDescent="0.2"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  <c r="AF1100" s="1"/>
      <c r="AG1100" s="1"/>
      <c r="AH1100" s="1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1"/>
      <c r="DR1100" s="1"/>
      <c r="DS1100" s="1"/>
      <c r="DT1100" s="1"/>
      <c r="DU1100" s="1"/>
      <c r="DV1100" s="1"/>
      <c r="DW1100" s="1"/>
    </row>
    <row r="1101" spans="8:127" x14ac:dyDescent="0.2"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  <c r="AF1101" s="1"/>
      <c r="AG1101" s="1"/>
      <c r="AH1101" s="1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1"/>
      <c r="DR1101" s="1"/>
      <c r="DS1101" s="1"/>
      <c r="DT1101" s="1"/>
      <c r="DU1101" s="1"/>
      <c r="DV1101" s="1"/>
      <c r="DW1101" s="1"/>
    </row>
    <row r="1102" spans="8:127" x14ac:dyDescent="0.2"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1"/>
      <c r="AH1102" s="1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1"/>
      <c r="DR1102" s="1"/>
      <c r="DS1102" s="1"/>
      <c r="DT1102" s="1"/>
      <c r="DU1102" s="1"/>
      <c r="DV1102" s="1"/>
      <c r="DW1102" s="1"/>
    </row>
    <row r="1103" spans="8:127" x14ac:dyDescent="0.2"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  <c r="AF1103" s="1"/>
      <c r="AG1103" s="1"/>
      <c r="AH1103" s="1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1"/>
      <c r="DR1103" s="1"/>
      <c r="DS1103" s="1"/>
      <c r="DT1103" s="1"/>
      <c r="DU1103" s="1"/>
      <c r="DV1103" s="1"/>
      <c r="DW1103" s="1"/>
    </row>
    <row r="1104" spans="8:127" x14ac:dyDescent="0.2"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  <c r="AG1104" s="1"/>
      <c r="AH1104" s="1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1"/>
      <c r="DR1104" s="1"/>
      <c r="DS1104" s="1"/>
      <c r="DT1104" s="1"/>
      <c r="DU1104" s="1"/>
      <c r="DV1104" s="1"/>
      <c r="DW1104" s="1"/>
    </row>
    <row r="1105" spans="8:127" x14ac:dyDescent="0.2"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  <c r="AH1105" s="1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1"/>
      <c r="DR1105" s="1"/>
      <c r="DS1105" s="1"/>
      <c r="DT1105" s="1"/>
      <c r="DU1105" s="1"/>
      <c r="DV1105" s="1"/>
      <c r="DW1105" s="1"/>
    </row>
    <row r="1106" spans="8:127" x14ac:dyDescent="0.2"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  <c r="AG1106" s="1"/>
      <c r="AH1106" s="1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1"/>
      <c r="DR1106" s="1"/>
      <c r="DS1106" s="1"/>
      <c r="DT1106" s="1"/>
      <c r="DU1106" s="1"/>
      <c r="DV1106" s="1"/>
      <c r="DW1106" s="1"/>
    </row>
    <row r="1107" spans="8:127" x14ac:dyDescent="0.2"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  <c r="AG1107" s="1"/>
      <c r="AH1107" s="1"/>
      <c r="AI1107" s="1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1"/>
      <c r="DR1107" s="1"/>
      <c r="DS1107" s="1"/>
      <c r="DT1107" s="1"/>
      <c r="DU1107" s="1"/>
      <c r="DV1107" s="1"/>
      <c r="DW1107" s="1"/>
    </row>
    <row r="1108" spans="8:127" x14ac:dyDescent="0.2"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  <c r="AF1108" s="1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</row>
    <row r="1109" spans="8:127" x14ac:dyDescent="0.2"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</row>
    <row r="1110" spans="8:127" x14ac:dyDescent="0.2"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</row>
    <row r="1111" spans="8:127" x14ac:dyDescent="0.2"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  <c r="AF1111" s="1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</row>
    <row r="1112" spans="8:127" x14ac:dyDescent="0.2"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</row>
    <row r="1113" spans="8:127" x14ac:dyDescent="0.2"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</row>
    <row r="1114" spans="8:127" x14ac:dyDescent="0.2"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</row>
    <row r="1115" spans="8:127" x14ac:dyDescent="0.2"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</row>
    <row r="1116" spans="8:127" x14ac:dyDescent="0.2"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</row>
    <row r="1117" spans="8:127" x14ac:dyDescent="0.2"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</row>
    <row r="1118" spans="8:127" x14ac:dyDescent="0.2"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</row>
    <row r="1119" spans="8:127" x14ac:dyDescent="0.2"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</row>
    <row r="1120" spans="8:127" x14ac:dyDescent="0.2"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</row>
    <row r="1121" spans="8:127" x14ac:dyDescent="0.2"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</row>
    <row r="1122" spans="8:127" x14ac:dyDescent="0.2"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</row>
    <row r="1123" spans="8:127" x14ac:dyDescent="0.2"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</row>
    <row r="1124" spans="8:127" x14ac:dyDescent="0.2"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</row>
    <row r="1125" spans="8:127" x14ac:dyDescent="0.2"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  <c r="AF1125" s="1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</row>
    <row r="1126" spans="8:127" x14ac:dyDescent="0.2"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</row>
    <row r="1127" spans="8:127" x14ac:dyDescent="0.2"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  <c r="AF1127" s="1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</row>
    <row r="1128" spans="8:127" x14ac:dyDescent="0.2"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  <c r="AF1128" s="1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</row>
    <row r="1129" spans="8:127" x14ac:dyDescent="0.2"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  <c r="AF1129" s="1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</row>
    <row r="1130" spans="8:127" x14ac:dyDescent="0.2"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  <c r="AF1130" s="1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</row>
    <row r="1131" spans="8:127" x14ac:dyDescent="0.2"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  <c r="AF1131" s="1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</row>
    <row r="1132" spans="8:127" x14ac:dyDescent="0.2"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  <c r="AF1132" s="1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</row>
    <row r="1133" spans="8:127" x14ac:dyDescent="0.2"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</row>
    <row r="1134" spans="8:127" x14ac:dyDescent="0.2"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</row>
    <row r="1135" spans="8:127" x14ac:dyDescent="0.2"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  <c r="AF1135" s="1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</row>
    <row r="1136" spans="8:127" x14ac:dyDescent="0.2"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  <c r="AF1136" s="1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</row>
    <row r="1137" spans="8:127" x14ac:dyDescent="0.2"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  <c r="AF1137" s="1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</row>
    <row r="1138" spans="8:127" x14ac:dyDescent="0.2"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  <c r="AF1138" s="1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</row>
    <row r="1139" spans="8:127" x14ac:dyDescent="0.2"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  <c r="AF1139" s="1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</row>
    <row r="1140" spans="8:127" x14ac:dyDescent="0.2"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  <c r="AF1140" s="1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</row>
    <row r="1141" spans="8:127" x14ac:dyDescent="0.2"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  <c r="AF1141" s="1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</row>
    <row r="1142" spans="8:127" x14ac:dyDescent="0.2"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  <c r="AF1142" s="1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</row>
    <row r="1143" spans="8:127" x14ac:dyDescent="0.2"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  <c r="AF1143" s="1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</row>
    <row r="1144" spans="8:127" x14ac:dyDescent="0.2"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  <c r="AF1144" s="1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</row>
    <row r="1145" spans="8:127" x14ac:dyDescent="0.2"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  <c r="AF1145" s="1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</row>
    <row r="1146" spans="8:127" x14ac:dyDescent="0.2"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  <c r="AF1146" s="1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</row>
    <row r="1147" spans="8:127" x14ac:dyDescent="0.2"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  <c r="AF1147" s="1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</row>
    <row r="1148" spans="8:127" x14ac:dyDescent="0.2"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  <c r="AF1148" s="1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</row>
    <row r="1149" spans="8:127" x14ac:dyDescent="0.2"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  <c r="AF1149" s="1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</row>
    <row r="1150" spans="8:127" x14ac:dyDescent="0.2"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  <c r="AF1150" s="1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</row>
    <row r="1151" spans="8:127" x14ac:dyDescent="0.2"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  <c r="AF1151" s="1"/>
      <c r="AG1151" s="1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1"/>
      <c r="DU1151" s="1"/>
      <c r="DV1151" s="1"/>
      <c r="DW1151" s="1"/>
    </row>
    <row r="1152" spans="8:127" x14ac:dyDescent="0.2"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  <c r="AF1152" s="1"/>
      <c r="AG1152" s="1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1"/>
      <c r="DU1152" s="1"/>
      <c r="DV1152" s="1"/>
      <c r="DW1152" s="1"/>
    </row>
    <row r="1153" spans="8:127" x14ac:dyDescent="0.2"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  <c r="AF1153" s="1"/>
      <c r="AG1153" s="1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1"/>
      <c r="DU1153" s="1"/>
      <c r="DV1153" s="1"/>
      <c r="DW1153" s="1"/>
    </row>
    <row r="1154" spans="8:127" x14ac:dyDescent="0.2"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  <c r="AF1154" s="1"/>
      <c r="AG1154" s="1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1"/>
      <c r="DU1154" s="1"/>
      <c r="DV1154" s="1"/>
      <c r="DW1154" s="1"/>
    </row>
    <row r="1155" spans="8:127" x14ac:dyDescent="0.2"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  <c r="AF1155" s="1"/>
      <c r="AG1155" s="1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1"/>
      <c r="DU1155" s="1"/>
      <c r="DV1155" s="1"/>
      <c r="DW1155" s="1"/>
    </row>
    <row r="1156" spans="8:127" x14ac:dyDescent="0.2"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  <c r="AF1156" s="1"/>
      <c r="AG1156" s="1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1"/>
      <c r="DU1156" s="1"/>
      <c r="DV1156" s="1"/>
      <c r="DW1156" s="1"/>
    </row>
    <row r="1157" spans="8:127" x14ac:dyDescent="0.2"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  <c r="AF1157" s="1"/>
      <c r="AG1157" s="1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1"/>
      <c r="DU1157" s="1"/>
      <c r="DV1157" s="1"/>
      <c r="DW1157" s="1"/>
    </row>
    <row r="1158" spans="8:127" x14ac:dyDescent="0.2"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  <c r="AF1158" s="1"/>
      <c r="AG1158" s="1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1"/>
      <c r="DU1158" s="1"/>
      <c r="DV1158" s="1"/>
      <c r="DW1158" s="1"/>
    </row>
    <row r="1159" spans="8:127" x14ac:dyDescent="0.2"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  <c r="AF1159" s="1"/>
      <c r="AG1159" s="1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1"/>
      <c r="DU1159" s="1"/>
      <c r="DV1159" s="1"/>
      <c r="DW1159" s="1"/>
    </row>
    <row r="1160" spans="8:127" x14ac:dyDescent="0.2"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  <c r="AF1160" s="1"/>
      <c r="AG1160" s="1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1"/>
      <c r="DU1160" s="1"/>
      <c r="DV1160" s="1"/>
      <c r="DW1160" s="1"/>
    </row>
    <row r="1161" spans="8:127" x14ac:dyDescent="0.2"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  <c r="AF1161" s="1"/>
      <c r="AG1161" s="1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1"/>
      <c r="DU1161" s="1"/>
      <c r="DV1161" s="1"/>
      <c r="DW1161" s="1"/>
    </row>
    <row r="1162" spans="8:127" x14ac:dyDescent="0.2"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  <c r="AF1162" s="1"/>
      <c r="AG1162" s="1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1"/>
      <c r="DU1162" s="1"/>
      <c r="DV1162" s="1"/>
      <c r="DW1162" s="1"/>
    </row>
    <row r="1163" spans="8:127" x14ac:dyDescent="0.2"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  <c r="AF1163" s="1"/>
      <c r="AG1163" s="1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1"/>
      <c r="DU1163" s="1"/>
      <c r="DV1163" s="1"/>
      <c r="DW1163" s="1"/>
    </row>
    <row r="1164" spans="8:127" x14ac:dyDescent="0.2"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  <c r="AF1164" s="1"/>
      <c r="AG1164" s="1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1"/>
      <c r="DU1164" s="1"/>
      <c r="DV1164" s="1"/>
      <c r="DW1164" s="1"/>
    </row>
    <row r="1165" spans="8:127" x14ac:dyDescent="0.2"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  <c r="AF1165" s="1"/>
      <c r="AG1165" s="1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1"/>
      <c r="DU1165" s="1"/>
      <c r="DV1165" s="1"/>
      <c r="DW1165" s="1"/>
    </row>
    <row r="1166" spans="8:127" x14ac:dyDescent="0.2"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  <c r="AF1166" s="1"/>
      <c r="AG1166" s="1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1"/>
      <c r="DU1166" s="1"/>
      <c r="DV1166" s="1"/>
      <c r="DW1166" s="1"/>
    </row>
    <row r="1167" spans="8:127" x14ac:dyDescent="0.2"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  <c r="AF1167" s="1"/>
      <c r="AG1167" s="1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1"/>
      <c r="DU1167" s="1"/>
      <c r="DV1167" s="1"/>
      <c r="DW1167" s="1"/>
    </row>
    <row r="1168" spans="8:127" x14ac:dyDescent="0.2"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  <c r="AF1168" s="1"/>
      <c r="AG1168" s="1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1"/>
      <c r="DU1168" s="1"/>
      <c r="DV1168" s="1"/>
      <c r="DW1168" s="1"/>
    </row>
    <row r="1169" spans="8:127" x14ac:dyDescent="0.2"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  <c r="AF1169" s="1"/>
      <c r="AG1169" s="1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1"/>
      <c r="DU1169" s="1"/>
      <c r="DV1169" s="1"/>
      <c r="DW1169" s="1"/>
    </row>
    <row r="1170" spans="8:127" x14ac:dyDescent="0.2"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  <c r="AF1170" s="1"/>
      <c r="AG1170" s="1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1"/>
      <c r="DU1170" s="1"/>
      <c r="DV1170" s="1"/>
      <c r="DW1170" s="1"/>
    </row>
    <row r="1171" spans="8:127" x14ac:dyDescent="0.2"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  <c r="AF1171" s="1"/>
      <c r="AG1171" s="1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1"/>
      <c r="DU1171" s="1"/>
      <c r="DV1171" s="1"/>
      <c r="DW1171" s="1"/>
    </row>
    <row r="1172" spans="8:127" x14ac:dyDescent="0.2"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  <c r="AF1172" s="1"/>
      <c r="AG1172" s="1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1"/>
      <c r="DU1172" s="1"/>
      <c r="DV1172" s="1"/>
      <c r="DW1172" s="1"/>
    </row>
    <row r="1173" spans="8:127" x14ac:dyDescent="0.2"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  <c r="AF1173" s="1"/>
      <c r="AG1173" s="1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1"/>
      <c r="DU1173" s="1"/>
      <c r="DV1173" s="1"/>
      <c r="DW1173" s="1"/>
    </row>
    <row r="1174" spans="8:127" x14ac:dyDescent="0.2"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  <c r="AF1174" s="1"/>
      <c r="AG1174" s="1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1"/>
      <c r="DU1174" s="1"/>
      <c r="DV1174" s="1"/>
      <c r="DW1174" s="1"/>
    </row>
    <row r="1175" spans="8:127" x14ac:dyDescent="0.2"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  <c r="AF1175" s="1"/>
      <c r="AG1175" s="1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1"/>
      <c r="DU1175" s="1"/>
      <c r="DV1175" s="1"/>
      <c r="DW1175" s="1"/>
    </row>
    <row r="1176" spans="8:127" x14ac:dyDescent="0.2"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  <c r="AF1176" s="1"/>
      <c r="AG1176" s="1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1"/>
      <c r="DU1176" s="1"/>
      <c r="DV1176" s="1"/>
      <c r="DW1176" s="1"/>
    </row>
    <row r="1177" spans="8:127" x14ac:dyDescent="0.2"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  <c r="AF1177" s="1"/>
      <c r="AG1177" s="1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1"/>
      <c r="DU1177" s="1"/>
      <c r="DV1177" s="1"/>
      <c r="DW1177" s="1"/>
    </row>
    <row r="1178" spans="8:127" x14ac:dyDescent="0.2"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  <c r="AF1178" s="1"/>
      <c r="AG1178" s="1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1"/>
      <c r="DU1178" s="1"/>
      <c r="DV1178" s="1"/>
      <c r="DW1178" s="1"/>
    </row>
    <row r="1179" spans="8:127" x14ac:dyDescent="0.2"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  <c r="AF1179" s="1"/>
      <c r="AG1179" s="1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1"/>
      <c r="DU1179" s="1"/>
      <c r="DV1179" s="1"/>
      <c r="DW1179" s="1"/>
    </row>
    <row r="1180" spans="8:127" x14ac:dyDescent="0.2"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  <c r="AF1180" s="1"/>
      <c r="AG1180" s="1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1"/>
      <c r="DU1180" s="1"/>
      <c r="DV1180" s="1"/>
      <c r="DW1180" s="1"/>
    </row>
    <row r="1181" spans="8:127" x14ac:dyDescent="0.2"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  <c r="AF1181" s="1"/>
      <c r="AG1181" s="1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1"/>
      <c r="DU1181" s="1"/>
      <c r="DV1181" s="1"/>
      <c r="DW1181" s="1"/>
    </row>
    <row r="1182" spans="8:127" x14ac:dyDescent="0.2"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  <c r="AF1182" s="1"/>
      <c r="AG1182" s="1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1"/>
      <c r="DU1182" s="1"/>
      <c r="DV1182" s="1"/>
      <c r="DW1182" s="1"/>
    </row>
    <row r="1183" spans="8:127" x14ac:dyDescent="0.2"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  <c r="AF1183" s="1"/>
      <c r="AG1183" s="1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1"/>
      <c r="DT1183" s="1"/>
      <c r="DU1183" s="1"/>
      <c r="DV1183" s="1"/>
      <c r="DW1183" s="1"/>
    </row>
    <row r="1184" spans="8:127" x14ac:dyDescent="0.2"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  <c r="AE1184" s="1"/>
      <c r="AF1184" s="1"/>
      <c r="AG1184" s="1"/>
      <c r="AH1184" s="1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1"/>
      <c r="DT1184" s="1"/>
      <c r="DU1184" s="1"/>
      <c r="DV1184" s="1"/>
      <c r="DW1184" s="1"/>
    </row>
    <row r="1185" spans="8:127" x14ac:dyDescent="0.2"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  <c r="AE1185" s="1"/>
      <c r="AF1185" s="1"/>
      <c r="AG1185" s="1"/>
      <c r="AH1185" s="1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1"/>
      <c r="DU1185" s="1"/>
      <c r="DV1185" s="1"/>
      <c r="DW1185" s="1"/>
    </row>
    <row r="1186" spans="8:127" x14ac:dyDescent="0.2"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  <c r="AF1186" s="1"/>
      <c r="AG1186" s="1"/>
      <c r="AH1186" s="1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1"/>
      <c r="DT1186" s="1"/>
      <c r="DU1186" s="1"/>
      <c r="DV1186" s="1"/>
      <c r="DW1186" s="1"/>
    </row>
    <row r="1187" spans="8:127" x14ac:dyDescent="0.2"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  <c r="AE1187" s="1"/>
      <c r="AF1187" s="1"/>
      <c r="AG1187" s="1"/>
      <c r="AH1187" s="1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1"/>
      <c r="DT1187" s="1"/>
      <c r="DU1187" s="1"/>
      <c r="DV1187" s="1"/>
      <c r="DW1187" s="1"/>
    </row>
    <row r="1188" spans="8:127" x14ac:dyDescent="0.2"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  <c r="AF1188" s="1"/>
      <c r="AG1188" s="1"/>
      <c r="AH1188" s="1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1"/>
      <c r="DT1188" s="1"/>
      <c r="DU1188" s="1"/>
      <c r="DV1188" s="1"/>
      <c r="DW1188" s="1"/>
    </row>
    <row r="1189" spans="8:127" x14ac:dyDescent="0.2"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  <c r="AF1189" s="1"/>
      <c r="AG1189" s="1"/>
      <c r="AH1189" s="1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1"/>
      <c r="DT1189" s="1"/>
      <c r="DU1189" s="1"/>
      <c r="DV1189" s="1"/>
      <c r="DW1189" s="1"/>
    </row>
    <row r="1190" spans="8:127" x14ac:dyDescent="0.2"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  <c r="AF1190" s="1"/>
      <c r="AG1190" s="1"/>
      <c r="AH1190" s="1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1"/>
      <c r="DT1190" s="1"/>
      <c r="DU1190" s="1"/>
      <c r="DV1190" s="1"/>
      <c r="DW1190" s="1"/>
    </row>
    <row r="1191" spans="8:127" x14ac:dyDescent="0.2"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  <c r="AE1191" s="1"/>
      <c r="AF1191" s="1"/>
      <c r="AG1191" s="1"/>
      <c r="AH1191" s="1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1"/>
      <c r="DT1191" s="1"/>
      <c r="DU1191" s="1"/>
      <c r="DV1191" s="1"/>
      <c r="DW1191" s="1"/>
    </row>
    <row r="1192" spans="8:127" x14ac:dyDescent="0.2"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  <c r="AE1192" s="1"/>
      <c r="AF1192" s="1"/>
      <c r="AG1192" s="1"/>
      <c r="AH1192" s="1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1"/>
      <c r="DT1192" s="1"/>
      <c r="DU1192" s="1"/>
      <c r="DV1192" s="1"/>
      <c r="DW1192" s="1"/>
    </row>
    <row r="1193" spans="8:127" x14ac:dyDescent="0.2"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  <c r="AE1193" s="1"/>
      <c r="AF1193" s="1"/>
      <c r="AG1193" s="1"/>
      <c r="AH1193" s="1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1"/>
      <c r="DT1193" s="1"/>
      <c r="DU1193" s="1"/>
      <c r="DV1193" s="1"/>
      <c r="DW1193" s="1"/>
    </row>
    <row r="1194" spans="8:127" x14ac:dyDescent="0.2"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  <c r="AE1194" s="1"/>
      <c r="AF1194" s="1"/>
      <c r="AG1194" s="1"/>
      <c r="AH1194" s="1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1"/>
      <c r="DT1194" s="1"/>
      <c r="DU1194" s="1"/>
      <c r="DV1194" s="1"/>
      <c r="DW1194" s="1"/>
    </row>
    <row r="1195" spans="8:127" x14ac:dyDescent="0.2"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  <c r="AF1195" s="1"/>
      <c r="AG1195" s="1"/>
      <c r="AH1195" s="1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1"/>
      <c r="DT1195" s="1"/>
      <c r="DU1195" s="1"/>
      <c r="DV1195" s="1"/>
      <c r="DW1195" s="1"/>
    </row>
    <row r="1196" spans="8:127" x14ac:dyDescent="0.2"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  <c r="AE1196" s="1"/>
      <c r="AF1196" s="1"/>
      <c r="AG1196" s="1"/>
      <c r="AH1196" s="1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1"/>
      <c r="DT1196" s="1"/>
      <c r="DU1196" s="1"/>
      <c r="DV1196" s="1"/>
      <c r="DW1196" s="1"/>
    </row>
    <row r="1197" spans="8:127" x14ac:dyDescent="0.2"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  <c r="AD1197" s="1"/>
      <c r="AE1197" s="1"/>
      <c r="AF1197" s="1"/>
      <c r="AG1197" s="1"/>
      <c r="AH1197" s="1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1"/>
      <c r="DT1197" s="1"/>
      <c r="DU1197" s="1"/>
      <c r="DV1197" s="1"/>
      <c r="DW1197" s="1"/>
    </row>
    <row r="1198" spans="8:127" x14ac:dyDescent="0.2"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  <c r="AE1198" s="1"/>
      <c r="AF1198" s="1"/>
      <c r="AG1198" s="1"/>
      <c r="AH1198" s="1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1"/>
      <c r="DT1198" s="1"/>
      <c r="DU1198" s="1"/>
      <c r="DV1198" s="1"/>
      <c r="DW1198" s="1"/>
    </row>
    <row r="1199" spans="8:127" x14ac:dyDescent="0.2"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  <c r="AD1199" s="1"/>
      <c r="AE1199" s="1"/>
      <c r="AF1199" s="1"/>
      <c r="AG1199" s="1"/>
      <c r="AH1199" s="1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1"/>
      <c r="DT1199" s="1"/>
      <c r="DU1199" s="1"/>
      <c r="DV1199" s="1"/>
      <c r="DW1199" s="1"/>
    </row>
    <row r="1200" spans="8:127" x14ac:dyDescent="0.2"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  <c r="AD1200" s="1"/>
      <c r="AE1200" s="1"/>
      <c r="AF1200" s="1"/>
      <c r="AG1200" s="1"/>
      <c r="AH1200" s="1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1"/>
      <c r="DT1200" s="1"/>
      <c r="DU1200" s="1"/>
      <c r="DV1200" s="1"/>
      <c r="DW1200" s="1"/>
    </row>
  </sheetData>
  <mergeCells count="12">
    <mergeCell ref="A39:C39"/>
    <mergeCell ref="A40:B40"/>
    <mergeCell ref="A8:A10"/>
    <mergeCell ref="B8:D8"/>
    <mergeCell ref="E8:G8"/>
    <mergeCell ref="B9:B10"/>
    <mergeCell ref="C9:D9"/>
    <mergeCell ref="E9:F9"/>
    <mergeCell ref="A3:G3"/>
    <mergeCell ref="A4:G4"/>
    <mergeCell ref="A5:G5"/>
    <mergeCell ref="A6:G6"/>
  </mergeCells>
  <pageMargins left="0.74803149606299213" right="0.74803149606299213" top="0.98425196850393704" bottom="0.98425196850393704" header="0" footer="0"/>
  <pageSetup scale="8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T61"/>
  <sheetViews>
    <sheetView showGridLines="0" topLeftCell="A38" workbookViewId="0">
      <selection activeCell="A67" sqref="A67:B67"/>
    </sheetView>
  </sheetViews>
  <sheetFormatPr baseColWidth="10" defaultRowHeight="12.75" x14ac:dyDescent="0.2"/>
  <cols>
    <col min="1" max="1" width="62.140625" style="1" customWidth="1"/>
    <col min="2" max="2" width="12" style="1" customWidth="1"/>
    <col min="3" max="3" width="7.7109375" style="1" customWidth="1"/>
    <col min="4" max="4" width="12" style="41" bestFit="1" customWidth="1"/>
    <col min="5" max="5" width="23.42578125" style="1" customWidth="1"/>
    <col min="6" max="8" width="11.42578125" style="1"/>
    <col min="9" max="9" width="26.42578125" style="1" customWidth="1"/>
    <col min="10" max="12" width="11.42578125" style="1"/>
    <col min="13" max="13" width="36.42578125" style="1" customWidth="1"/>
    <col min="14" max="16" width="11.42578125" style="1"/>
    <col min="17" max="17" width="27.42578125" style="1" customWidth="1"/>
    <col min="18" max="19" width="11.42578125" style="1"/>
    <col min="20" max="20" width="13.7109375" style="1" customWidth="1"/>
    <col min="21" max="256" width="11.42578125" style="1"/>
    <col min="257" max="257" width="62.140625" style="1" customWidth="1"/>
    <col min="258" max="258" width="12" style="1" bestFit="1" customWidth="1"/>
    <col min="259" max="259" width="7.7109375" style="1" customWidth="1"/>
    <col min="260" max="260" width="12" style="1" bestFit="1" customWidth="1"/>
    <col min="261" max="261" width="23.42578125" style="1" customWidth="1"/>
    <col min="262" max="264" width="11.42578125" style="1"/>
    <col min="265" max="265" width="26.42578125" style="1" customWidth="1"/>
    <col min="266" max="268" width="11.42578125" style="1"/>
    <col min="269" max="269" width="36.42578125" style="1" customWidth="1"/>
    <col min="270" max="272" width="11.42578125" style="1"/>
    <col min="273" max="273" width="27.42578125" style="1" customWidth="1"/>
    <col min="274" max="275" width="11.42578125" style="1"/>
    <col min="276" max="276" width="13.7109375" style="1" customWidth="1"/>
    <col min="277" max="512" width="11.42578125" style="1"/>
    <col min="513" max="513" width="62.140625" style="1" customWidth="1"/>
    <col min="514" max="514" width="12" style="1" bestFit="1" customWidth="1"/>
    <col min="515" max="515" width="7.7109375" style="1" customWidth="1"/>
    <col min="516" max="516" width="12" style="1" bestFit="1" customWidth="1"/>
    <col min="517" max="517" width="23.42578125" style="1" customWidth="1"/>
    <col min="518" max="520" width="11.42578125" style="1"/>
    <col min="521" max="521" width="26.42578125" style="1" customWidth="1"/>
    <col min="522" max="524" width="11.42578125" style="1"/>
    <col min="525" max="525" width="36.42578125" style="1" customWidth="1"/>
    <col min="526" max="528" width="11.42578125" style="1"/>
    <col min="529" max="529" width="27.42578125" style="1" customWidth="1"/>
    <col min="530" max="531" width="11.42578125" style="1"/>
    <col min="532" max="532" width="13.7109375" style="1" customWidth="1"/>
    <col min="533" max="768" width="11.42578125" style="1"/>
    <col min="769" max="769" width="62.140625" style="1" customWidth="1"/>
    <col min="770" max="770" width="12" style="1" bestFit="1" customWidth="1"/>
    <col min="771" max="771" width="7.7109375" style="1" customWidth="1"/>
    <col min="772" max="772" width="12" style="1" bestFit="1" customWidth="1"/>
    <col min="773" max="773" width="23.42578125" style="1" customWidth="1"/>
    <col min="774" max="776" width="11.42578125" style="1"/>
    <col min="777" max="777" width="26.42578125" style="1" customWidth="1"/>
    <col min="778" max="780" width="11.42578125" style="1"/>
    <col min="781" max="781" width="36.42578125" style="1" customWidth="1"/>
    <col min="782" max="784" width="11.42578125" style="1"/>
    <col min="785" max="785" width="27.42578125" style="1" customWidth="1"/>
    <col min="786" max="787" width="11.42578125" style="1"/>
    <col min="788" max="788" width="13.7109375" style="1" customWidth="1"/>
    <col min="789" max="1024" width="11.42578125" style="1"/>
    <col min="1025" max="1025" width="62.140625" style="1" customWidth="1"/>
    <col min="1026" max="1026" width="12" style="1" bestFit="1" customWidth="1"/>
    <col min="1027" max="1027" width="7.7109375" style="1" customWidth="1"/>
    <col min="1028" max="1028" width="12" style="1" bestFit="1" customWidth="1"/>
    <col min="1029" max="1029" width="23.42578125" style="1" customWidth="1"/>
    <col min="1030" max="1032" width="11.42578125" style="1"/>
    <col min="1033" max="1033" width="26.42578125" style="1" customWidth="1"/>
    <col min="1034" max="1036" width="11.42578125" style="1"/>
    <col min="1037" max="1037" width="36.42578125" style="1" customWidth="1"/>
    <col min="1038" max="1040" width="11.42578125" style="1"/>
    <col min="1041" max="1041" width="27.42578125" style="1" customWidth="1"/>
    <col min="1042" max="1043" width="11.42578125" style="1"/>
    <col min="1044" max="1044" width="13.7109375" style="1" customWidth="1"/>
    <col min="1045" max="1280" width="11.42578125" style="1"/>
    <col min="1281" max="1281" width="62.140625" style="1" customWidth="1"/>
    <col min="1282" max="1282" width="12" style="1" bestFit="1" customWidth="1"/>
    <col min="1283" max="1283" width="7.7109375" style="1" customWidth="1"/>
    <col min="1284" max="1284" width="12" style="1" bestFit="1" customWidth="1"/>
    <col min="1285" max="1285" width="23.42578125" style="1" customWidth="1"/>
    <col min="1286" max="1288" width="11.42578125" style="1"/>
    <col min="1289" max="1289" width="26.42578125" style="1" customWidth="1"/>
    <col min="1290" max="1292" width="11.42578125" style="1"/>
    <col min="1293" max="1293" width="36.42578125" style="1" customWidth="1"/>
    <col min="1294" max="1296" width="11.42578125" style="1"/>
    <col min="1297" max="1297" width="27.42578125" style="1" customWidth="1"/>
    <col min="1298" max="1299" width="11.42578125" style="1"/>
    <col min="1300" max="1300" width="13.7109375" style="1" customWidth="1"/>
    <col min="1301" max="1536" width="11.42578125" style="1"/>
    <col min="1537" max="1537" width="62.140625" style="1" customWidth="1"/>
    <col min="1538" max="1538" width="12" style="1" bestFit="1" customWidth="1"/>
    <col min="1539" max="1539" width="7.7109375" style="1" customWidth="1"/>
    <col min="1540" max="1540" width="12" style="1" bestFit="1" customWidth="1"/>
    <col min="1541" max="1541" width="23.42578125" style="1" customWidth="1"/>
    <col min="1542" max="1544" width="11.42578125" style="1"/>
    <col min="1545" max="1545" width="26.42578125" style="1" customWidth="1"/>
    <col min="1546" max="1548" width="11.42578125" style="1"/>
    <col min="1549" max="1549" width="36.42578125" style="1" customWidth="1"/>
    <col min="1550" max="1552" width="11.42578125" style="1"/>
    <col min="1553" max="1553" width="27.42578125" style="1" customWidth="1"/>
    <col min="1554" max="1555" width="11.42578125" style="1"/>
    <col min="1556" max="1556" width="13.7109375" style="1" customWidth="1"/>
    <col min="1557" max="1792" width="11.42578125" style="1"/>
    <col min="1793" max="1793" width="62.140625" style="1" customWidth="1"/>
    <col min="1794" max="1794" width="12" style="1" bestFit="1" customWidth="1"/>
    <col min="1795" max="1795" width="7.7109375" style="1" customWidth="1"/>
    <col min="1796" max="1796" width="12" style="1" bestFit="1" customWidth="1"/>
    <col min="1797" max="1797" width="23.42578125" style="1" customWidth="1"/>
    <col min="1798" max="1800" width="11.42578125" style="1"/>
    <col min="1801" max="1801" width="26.42578125" style="1" customWidth="1"/>
    <col min="1802" max="1804" width="11.42578125" style="1"/>
    <col min="1805" max="1805" width="36.42578125" style="1" customWidth="1"/>
    <col min="1806" max="1808" width="11.42578125" style="1"/>
    <col min="1809" max="1809" width="27.42578125" style="1" customWidth="1"/>
    <col min="1810" max="1811" width="11.42578125" style="1"/>
    <col min="1812" max="1812" width="13.7109375" style="1" customWidth="1"/>
    <col min="1813" max="2048" width="11.42578125" style="1"/>
    <col min="2049" max="2049" width="62.140625" style="1" customWidth="1"/>
    <col min="2050" max="2050" width="12" style="1" bestFit="1" customWidth="1"/>
    <col min="2051" max="2051" width="7.7109375" style="1" customWidth="1"/>
    <col min="2052" max="2052" width="12" style="1" bestFit="1" customWidth="1"/>
    <col min="2053" max="2053" width="23.42578125" style="1" customWidth="1"/>
    <col min="2054" max="2056" width="11.42578125" style="1"/>
    <col min="2057" max="2057" width="26.42578125" style="1" customWidth="1"/>
    <col min="2058" max="2060" width="11.42578125" style="1"/>
    <col min="2061" max="2061" width="36.42578125" style="1" customWidth="1"/>
    <col min="2062" max="2064" width="11.42578125" style="1"/>
    <col min="2065" max="2065" width="27.42578125" style="1" customWidth="1"/>
    <col min="2066" max="2067" width="11.42578125" style="1"/>
    <col min="2068" max="2068" width="13.7109375" style="1" customWidth="1"/>
    <col min="2069" max="2304" width="11.42578125" style="1"/>
    <col min="2305" max="2305" width="62.140625" style="1" customWidth="1"/>
    <col min="2306" max="2306" width="12" style="1" bestFit="1" customWidth="1"/>
    <col min="2307" max="2307" width="7.7109375" style="1" customWidth="1"/>
    <col min="2308" max="2308" width="12" style="1" bestFit="1" customWidth="1"/>
    <col min="2309" max="2309" width="23.42578125" style="1" customWidth="1"/>
    <col min="2310" max="2312" width="11.42578125" style="1"/>
    <col min="2313" max="2313" width="26.42578125" style="1" customWidth="1"/>
    <col min="2314" max="2316" width="11.42578125" style="1"/>
    <col min="2317" max="2317" width="36.42578125" style="1" customWidth="1"/>
    <col min="2318" max="2320" width="11.42578125" style="1"/>
    <col min="2321" max="2321" width="27.42578125" style="1" customWidth="1"/>
    <col min="2322" max="2323" width="11.42578125" style="1"/>
    <col min="2324" max="2324" width="13.7109375" style="1" customWidth="1"/>
    <col min="2325" max="2560" width="11.42578125" style="1"/>
    <col min="2561" max="2561" width="62.140625" style="1" customWidth="1"/>
    <col min="2562" max="2562" width="12" style="1" bestFit="1" customWidth="1"/>
    <col min="2563" max="2563" width="7.7109375" style="1" customWidth="1"/>
    <col min="2564" max="2564" width="12" style="1" bestFit="1" customWidth="1"/>
    <col min="2565" max="2565" width="23.42578125" style="1" customWidth="1"/>
    <col min="2566" max="2568" width="11.42578125" style="1"/>
    <col min="2569" max="2569" width="26.42578125" style="1" customWidth="1"/>
    <col min="2570" max="2572" width="11.42578125" style="1"/>
    <col min="2573" max="2573" width="36.42578125" style="1" customWidth="1"/>
    <col min="2574" max="2576" width="11.42578125" style="1"/>
    <col min="2577" max="2577" width="27.42578125" style="1" customWidth="1"/>
    <col min="2578" max="2579" width="11.42578125" style="1"/>
    <col min="2580" max="2580" width="13.7109375" style="1" customWidth="1"/>
    <col min="2581" max="2816" width="11.42578125" style="1"/>
    <col min="2817" max="2817" width="62.140625" style="1" customWidth="1"/>
    <col min="2818" max="2818" width="12" style="1" bestFit="1" customWidth="1"/>
    <col min="2819" max="2819" width="7.7109375" style="1" customWidth="1"/>
    <col min="2820" max="2820" width="12" style="1" bestFit="1" customWidth="1"/>
    <col min="2821" max="2821" width="23.42578125" style="1" customWidth="1"/>
    <col min="2822" max="2824" width="11.42578125" style="1"/>
    <col min="2825" max="2825" width="26.42578125" style="1" customWidth="1"/>
    <col min="2826" max="2828" width="11.42578125" style="1"/>
    <col min="2829" max="2829" width="36.42578125" style="1" customWidth="1"/>
    <col min="2830" max="2832" width="11.42578125" style="1"/>
    <col min="2833" max="2833" width="27.42578125" style="1" customWidth="1"/>
    <col min="2834" max="2835" width="11.42578125" style="1"/>
    <col min="2836" max="2836" width="13.7109375" style="1" customWidth="1"/>
    <col min="2837" max="3072" width="11.42578125" style="1"/>
    <col min="3073" max="3073" width="62.140625" style="1" customWidth="1"/>
    <col min="3074" max="3074" width="12" style="1" bestFit="1" customWidth="1"/>
    <col min="3075" max="3075" width="7.7109375" style="1" customWidth="1"/>
    <col min="3076" max="3076" width="12" style="1" bestFit="1" customWidth="1"/>
    <col min="3077" max="3077" width="23.42578125" style="1" customWidth="1"/>
    <col min="3078" max="3080" width="11.42578125" style="1"/>
    <col min="3081" max="3081" width="26.42578125" style="1" customWidth="1"/>
    <col min="3082" max="3084" width="11.42578125" style="1"/>
    <col min="3085" max="3085" width="36.42578125" style="1" customWidth="1"/>
    <col min="3086" max="3088" width="11.42578125" style="1"/>
    <col min="3089" max="3089" width="27.42578125" style="1" customWidth="1"/>
    <col min="3090" max="3091" width="11.42578125" style="1"/>
    <col min="3092" max="3092" width="13.7109375" style="1" customWidth="1"/>
    <col min="3093" max="3328" width="11.42578125" style="1"/>
    <col min="3329" max="3329" width="62.140625" style="1" customWidth="1"/>
    <col min="3330" max="3330" width="12" style="1" bestFit="1" customWidth="1"/>
    <col min="3331" max="3331" width="7.7109375" style="1" customWidth="1"/>
    <col min="3332" max="3332" width="12" style="1" bestFit="1" customWidth="1"/>
    <col min="3333" max="3333" width="23.42578125" style="1" customWidth="1"/>
    <col min="3334" max="3336" width="11.42578125" style="1"/>
    <col min="3337" max="3337" width="26.42578125" style="1" customWidth="1"/>
    <col min="3338" max="3340" width="11.42578125" style="1"/>
    <col min="3341" max="3341" width="36.42578125" style="1" customWidth="1"/>
    <col min="3342" max="3344" width="11.42578125" style="1"/>
    <col min="3345" max="3345" width="27.42578125" style="1" customWidth="1"/>
    <col min="3346" max="3347" width="11.42578125" style="1"/>
    <col min="3348" max="3348" width="13.7109375" style="1" customWidth="1"/>
    <col min="3349" max="3584" width="11.42578125" style="1"/>
    <col min="3585" max="3585" width="62.140625" style="1" customWidth="1"/>
    <col min="3586" max="3586" width="12" style="1" bestFit="1" customWidth="1"/>
    <col min="3587" max="3587" width="7.7109375" style="1" customWidth="1"/>
    <col min="3588" max="3588" width="12" style="1" bestFit="1" customWidth="1"/>
    <col min="3589" max="3589" width="23.42578125" style="1" customWidth="1"/>
    <col min="3590" max="3592" width="11.42578125" style="1"/>
    <col min="3593" max="3593" width="26.42578125" style="1" customWidth="1"/>
    <col min="3594" max="3596" width="11.42578125" style="1"/>
    <col min="3597" max="3597" width="36.42578125" style="1" customWidth="1"/>
    <col min="3598" max="3600" width="11.42578125" style="1"/>
    <col min="3601" max="3601" width="27.42578125" style="1" customWidth="1"/>
    <col min="3602" max="3603" width="11.42578125" style="1"/>
    <col min="3604" max="3604" width="13.7109375" style="1" customWidth="1"/>
    <col min="3605" max="3840" width="11.42578125" style="1"/>
    <col min="3841" max="3841" width="62.140625" style="1" customWidth="1"/>
    <col min="3842" max="3842" width="12" style="1" bestFit="1" customWidth="1"/>
    <col min="3843" max="3843" width="7.7109375" style="1" customWidth="1"/>
    <col min="3844" max="3844" width="12" style="1" bestFit="1" customWidth="1"/>
    <col min="3845" max="3845" width="23.42578125" style="1" customWidth="1"/>
    <col min="3846" max="3848" width="11.42578125" style="1"/>
    <col min="3849" max="3849" width="26.42578125" style="1" customWidth="1"/>
    <col min="3850" max="3852" width="11.42578125" style="1"/>
    <col min="3853" max="3853" width="36.42578125" style="1" customWidth="1"/>
    <col min="3854" max="3856" width="11.42578125" style="1"/>
    <col min="3857" max="3857" width="27.42578125" style="1" customWidth="1"/>
    <col min="3858" max="3859" width="11.42578125" style="1"/>
    <col min="3860" max="3860" width="13.7109375" style="1" customWidth="1"/>
    <col min="3861" max="4096" width="11.42578125" style="1"/>
    <col min="4097" max="4097" width="62.140625" style="1" customWidth="1"/>
    <col min="4098" max="4098" width="12" style="1" bestFit="1" customWidth="1"/>
    <col min="4099" max="4099" width="7.7109375" style="1" customWidth="1"/>
    <col min="4100" max="4100" width="12" style="1" bestFit="1" customWidth="1"/>
    <col min="4101" max="4101" width="23.42578125" style="1" customWidth="1"/>
    <col min="4102" max="4104" width="11.42578125" style="1"/>
    <col min="4105" max="4105" width="26.42578125" style="1" customWidth="1"/>
    <col min="4106" max="4108" width="11.42578125" style="1"/>
    <col min="4109" max="4109" width="36.42578125" style="1" customWidth="1"/>
    <col min="4110" max="4112" width="11.42578125" style="1"/>
    <col min="4113" max="4113" width="27.42578125" style="1" customWidth="1"/>
    <col min="4114" max="4115" width="11.42578125" style="1"/>
    <col min="4116" max="4116" width="13.7109375" style="1" customWidth="1"/>
    <col min="4117" max="4352" width="11.42578125" style="1"/>
    <col min="4353" max="4353" width="62.140625" style="1" customWidth="1"/>
    <col min="4354" max="4354" width="12" style="1" bestFit="1" customWidth="1"/>
    <col min="4355" max="4355" width="7.7109375" style="1" customWidth="1"/>
    <col min="4356" max="4356" width="12" style="1" bestFit="1" customWidth="1"/>
    <col min="4357" max="4357" width="23.42578125" style="1" customWidth="1"/>
    <col min="4358" max="4360" width="11.42578125" style="1"/>
    <col min="4361" max="4361" width="26.42578125" style="1" customWidth="1"/>
    <col min="4362" max="4364" width="11.42578125" style="1"/>
    <col min="4365" max="4365" width="36.42578125" style="1" customWidth="1"/>
    <col min="4366" max="4368" width="11.42578125" style="1"/>
    <col min="4369" max="4369" width="27.42578125" style="1" customWidth="1"/>
    <col min="4370" max="4371" width="11.42578125" style="1"/>
    <col min="4372" max="4372" width="13.7109375" style="1" customWidth="1"/>
    <col min="4373" max="4608" width="11.42578125" style="1"/>
    <col min="4609" max="4609" width="62.140625" style="1" customWidth="1"/>
    <col min="4610" max="4610" width="12" style="1" bestFit="1" customWidth="1"/>
    <col min="4611" max="4611" width="7.7109375" style="1" customWidth="1"/>
    <col min="4612" max="4612" width="12" style="1" bestFit="1" customWidth="1"/>
    <col min="4613" max="4613" width="23.42578125" style="1" customWidth="1"/>
    <col min="4614" max="4616" width="11.42578125" style="1"/>
    <col min="4617" max="4617" width="26.42578125" style="1" customWidth="1"/>
    <col min="4618" max="4620" width="11.42578125" style="1"/>
    <col min="4621" max="4621" width="36.42578125" style="1" customWidth="1"/>
    <col min="4622" max="4624" width="11.42578125" style="1"/>
    <col min="4625" max="4625" width="27.42578125" style="1" customWidth="1"/>
    <col min="4626" max="4627" width="11.42578125" style="1"/>
    <col min="4628" max="4628" width="13.7109375" style="1" customWidth="1"/>
    <col min="4629" max="4864" width="11.42578125" style="1"/>
    <col min="4865" max="4865" width="62.140625" style="1" customWidth="1"/>
    <col min="4866" max="4866" width="12" style="1" bestFit="1" customWidth="1"/>
    <col min="4867" max="4867" width="7.7109375" style="1" customWidth="1"/>
    <col min="4868" max="4868" width="12" style="1" bestFit="1" customWidth="1"/>
    <col min="4869" max="4869" width="23.42578125" style="1" customWidth="1"/>
    <col min="4870" max="4872" width="11.42578125" style="1"/>
    <col min="4873" max="4873" width="26.42578125" style="1" customWidth="1"/>
    <col min="4874" max="4876" width="11.42578125" style="1"/>
    <col min="4877" max="4877" width="36.42578125" style="1" customWidth="1"/>
    <col min="4878" max="4880" width="11.42578125" style="1"/>
    <col min="4881" max="4881" width="27.42578125" style="1" customWidth="1"/>
    <col min="4882" max="4883" width="11.42578125" style="1"/>
    <col min="4884" max="4884" width="13.7109375" style="1" customWidth="1"/>
    <col min="4885" max="5120" width="11.42578125" style="1"/>
    <col min="5121" max="5121" width="62.140625" style="1" customWidth="1"/>
    <col min="5122" max="5122" width="12" style="1" bestFit="1" customWidth="1"/>
    <col min="5123" max="5123" width="7.7109375" style="1" customWidth="1"/>
    <col min="5124" max="5124" width="12" style="1" bestFit="1" customWidth="1"/>
    <col min="5125" max="5125" width="23.42578125" style="1" customWidth="1"/>
    <col min="5126" max="5128" width="11.42578125" style="1"/>
    <col min="5129" max="5129" width="26.42578125" style="1" customWidth="1"/>
    <col min="5130" max="5132" width="11.42578125" style="1"/>
    <col min="5133" max="5133" width="36.42578125" style="1" customWidth="1"/>
    <col min="5134" max="5136" width="11.42578125" style="1"/>
    <col min="5137" max="5137" width="27.42578125" style="1" customWidth="1"/>
    <col min="5138" max="5139" width="11.42578125" style="1"/>
    <col min="5140" max="5140" width="13.7109375" style="1" customWidth="1"/>
    <col min="5141" max="5376" width="11.42578125" style="1"/>
    <col min="5377" max="5377" width="62.140625" style="1" customWidth="1"/>
    <col min="5378" max="5378" width="12" style="1" bestFit="1" customWidth="1"/>
    <col min="5379" max="5379" width="7.7109375" style="1" customWidth="1"/>
    <col min="5380" max="5380" width="12" style="1" bestFit="1" customWidth="1"/>
    <col min="5381" max="5381" width="23.42578125" style="1" customWidth="1"/>
    <col min="5382" max="5384" width="11.42578125" style="1"/>
    <col min="5385" max="5385" width="26.42578125" style="1" customWidth="1"/>
    <col min="5386" max="5388" width="11.42578125" style="1"/>
    <col min="5389" max="5389" width="36.42578125" style="1" customWidth="1"/>
    <col min="5390" max="5392" width="11.42578125" style="1"/>
    <col min="5393" max="5393" width="27.42578125" style="1" customWidth="1"/>
    <col min="5394" max="5395" width="11.42578125" style="1"/>
    <col min="5396" max="5396" width="13.7109375" style="1" customWidth="1"/>
    <col min="5397" max="5632" width="11.42578125" style="1"/>
    <col min="5633" max="5633" width="62.140625" style="1" customWidth="1"/>
    <col min="5634" max="5634" width="12" style="1" bestFit="1" customWidth="1"/>
    <col min="5635" max="5635" width="7.7109375" style="1" customWidth="1"/>
    <col min="5636" max="5636" width="12" style="1" bestFit="1" customWidth="1"/>
    <col min="5637" max="5637" width="23.42578125" style="1" customWidth="1"/>
    <col min="5638" max="5640" width="11.42578125" style="1"/>
    <col min="5641" max="5641" width="26.42578125" style="1" customWidth="1"/>
    <col min="5642" max="5644" width="11.42578125" style="1"/>
    <col min="5645" max="5645" width="36.42578125" style="1" customWidth="1"/>
    <col min="5646" max="5648" width="11.42578125" style="1"/>
    <col min="5649" max="5649" width="27.42578125" style="1" customWidth="1"/>
    <col min="5650" max="5651" width="11.42578125" style="1"/>
    <col min="5652" max="5652" width="13.7109375" style="1" customWidth="1"/>
    <col min="5653" max="5888" width="11.42578125" style="1"/>
    <col min="5889" max="5889" width="62.140625" style="1" customWidth="1"/>
    <col min="5890" max="5890" width="12" style="1" bestFit="1" customWidth="1"/>
    <col min="5891" max="5891" width="7.7109375" style="1" customWidth="1"/>
    <col min="5892" max="5892" width="12" style="1" bestFit="1" customWidth="1"/>
    <col min="5893" max="5893" width="23.42578125" style="1" customWidth="1"/>
    <col min="5894" max="5896" width="11.42578125" style="1"/>
    <col min="5897" max="5897" width="26.42578125" style="1" customWidth="1"/>
    <col min="5898" max="5900" width="11.42578125" style="1"/>
    <col min="5901" max="5901" width="36.42578125" style="1" customWidth="1"/>
    <col min="5902" max="5904" width="11.42578125" style="1"/>
    <col min="5905" max="5905" width="27.42578125" style="1" customWidth="1"/>
    <col min="5906" max="5907" width="11.42578125" style="1"/>
    <col min="5908" max="5908" width="13.7109375" style="1" customWidth="1"/>
    <col min="5909" max="6144" width="11.42578125" style="1"/>
    <col min="6145" max="6145" width="62.140625" style="1" customWidth="1"/>
    <col min="6146" max="6146" width="12" style="1" bestFit="1" customWidth="1"/>
    <col min="6147" max="6147" width="7.7109375" style="1" customWidth="1"/>
    <col min="6148" max="6148" width="12" style="1" bestFit="1" customWidth="1"/>
    <col min="6149" max="6149" width="23.42578125" style="1" customWidth="1"/>
    <col min="6150" max="6152" width="11.42578125" style="1"/>
    <col min="6153" max="6153" width="26.42578125" style="1" customWidth="1"/>
    <col min="6154" max="6156" width="11.42578125" style="1"/>
    <col min="6157" max="6157" width="36.42578125" style="1" customWidth="1"/>
    <col min="6158" max="6160" width="11.42578125" style="1"/>
    <col min="6161" max="6161" width="27.42578125" style="1" customWidth="1"/>
    <col min="6162" max="6163" width="11.42578125" style="1"/>
    <col min="6164" max="6164" width="13.7109375" style="1" customWidth="1"/>
    <col min="6165" max="6400" width="11.42578125" style="1"/>
    <col min="6401" max="6401" width="62.140625" style="1" customWidth="1"/>
    <col min="6402" max="6402" width="12" style="1" bestFit="1" customWidth="1"/>
    <col min="6403" max="6403" width="7.7109375" style="1" customWidth="1"/>
    <col min="6404" max="6404" width="12" style="1" bestFit="1" customWidth="1"/>
    <col min="6405" max="6405" width="23.42578125" style="1" customWidth="1"/>
    <col min="6406" max="6408" width="11.42578125" style="1"/>
    <col min="6409" max="6409" width="26.42578125" style="1" customWidth="1"/>
    <col min="6410" max="6412" width="11.42578125" style="1"/>
    <col min="6413" max="6413" width="36.42578125" style="1" customWidth="1"/>
    <col min="6414" max="6416" width="11.42578125" style="1"/>
    <col min="6417" max="6417" width="27.42578125" style="1" customWidth="1"/>
    <col min="6418" max="6419" width="11.42578125" style="1"/>
    <col min="6420" max="6420" width="13.7109375" style="1" customWidth="1"/>
    <col min="6421" max="6656" width="11.42578125" style="1"/>
    <col min="6657" max="6657" width="62.140625" style="1" customWidth="1"/>
    <col min="6658" max="6658" width="12" style="1" bestFit="1" customWidth="1"/>
    <col min="6659" max="6659" width="7.7109375" style="1" customWidth="1"/>
    <col min="6660" max="6660" width="12" style="1" bestFit="1" customWidth="1"/>
    <col min="6661" max="6661" width="23.42578125" style="1" customWidth="1"/>
    <col min="6662" max="6664" width="11.42578125" style="1"/>
    <col min="6665" max="6665" width="26.42578125" style="1" customWidth="1"/>
    <col min="6666" max="6668" width="11.42578125" style="1"/>
    <col min="6669" max="6669" width="36.42578125" style="1" customWidth="1"/>
    <col min="6670" max="6672" width="11.42578125" style="1"/>
    <col min="6673" max="6673" width="27.42578125" style="1" customWidth="1"/>
    <col min="6674" max="6675" width="11.42578125" style="1"/>
    <col min="6676" max="6676" width="13.7109375" style="1" customWidth="1"/>
    <col min="6677" max="6912" width="11.42578125" style="1"/>
    <col min="6913" max="6913" width="62.140625" style="1" customWidth="1"/>
    <col min="6914" max="6914" width="12" style="1" bestFit="1" customWidth="1"/>
    <col min="6915" max="6915" width="7.7109375" style="1" customWidth="1"/>
    <col min="6916" max="6916" width="12" style="1" bestFit="1" customWidth="1"/>
    <col min="6917" max="6917" width="23.42578125" style="1" customWidth="1"/>
    <col min="6918" max="6920" width="11.42578125" style="1"/>
    <col min="6921" max="6921" width="26.42578125" style="1" customWidth="1"/>
    <col min="6922" max="6924" width="11.42578125" style="1"/>
    <col min="6925" max="6925" width="36.42578125" style="1" customWidth="1"/>
    <col min="6926" max="6928" width="11.42578125" style="1"/>
    <col min="6929" max="6929" width="27.42578125" style="1" customWidth="1"/>
    <col min="6930" max="6931" width="11.42578125" style="1"/>
    <col min="6932" max="6932" width="13.7109375" style="1" customWidth="1"/>
    <col min="6933" max="7168" width="11.42578125" style="1"/>
    <col min="7169" max="7169" width="62.140625" style="1" customWidth="1"/>
    <col min="7170" max="7170" width="12" style="1" bestFit="1" customWidth="1"/>
    <col min="7171" max="7171" width="7.7109375" style="1" customWidth="1"/>
    <col min="7172" max="7172" width="12" style="1" bestFit="1" customWidth="1"/>
    <col min="7173" max="7173" width="23.42578125" style="1" customWidth="1"/>
    <col min="7174" max="7176" width="11.42578125" style="1"/>
    <col min="7177" max="7177" width="26.42578125" style="1" customWidth="1"/>
    <col min="7178" max="7180" width="11.42578125" style="1"/>
    <col min="7181" max="7181" width="36.42578125" style="1" customWidth="1"/>
    <col min="7182" max="7184" width="11.42578125" style="1"/>
    <col min="7185" max="7185" width="27.42578125" style="1" customWidth="1"/>
    <col min="7186" max="7187" width="11.42578125" style="1"/>
    <col min="7188" max="7188" width="13.7109375" style="1" customWidth="1"/>
    <col min="7189" max="7424" width="11.42578125" style="1"/>
    <col min="7425" max="7425" width="62.140625" style="1" customWidth="1"/>
    <col min="7426" max="7426" width="12" style="1" bestFit="1" customWidth="1"/>
    <col min="7427" max="7427" width="7.7109375" style="1" customWidth="1"/>
    <col min="7428" max="7428" width="12" style="1" bestFit="1" customWidth="1"/>
    <col min="7429" max="7429" width="23.42578125" style="1" customWidth="1"/>
    <col min="7430" max="7432" width="11.42578125" style="1"/>
    <col min="7433" max="7433" width="26.42578125" style="1" customWidth="1"/>
    <col min="7434" max="7436" width="11.42578125" style="1"/>
    <col min="7437" max="7437" width="36.42578125" style="1" customWidth="1"/>
    <col min="7438" max="7440" width="11.42578125" style="1"/>
    <col min="7441" max="7441" width="27.42578125" style="1" customWidth="1"/>
    <col min="7442" max="7443" width="11.42578125" style="1"/>
    <col min="7444" max="7444" width="13.7109375" style="1" customWidth="1"/>
    <col min="7445" max="7680" width="11.42578125" style="1"/>
    <col min="7681" max="7681" width="62.140625" style="1" customWidth="1"/>
    <col min="7682" max="7682" width="12" style="1" bestFit="1" customWidth="1"/>
    <col min="7683" max="7683" width="7.7109375" style="1" customWidth="1"/>
    <col min="7684" max="7684" width="12" style="1" bestFit="1" customWidth="1"/>
    <col min="7685" max="7685" width="23.42578125" style="1" customWidth="1"/>
    <col min="7686" max="7688" width="11.42578125" style="1"/>
    <col min="7689" max="7689" width="26.42578125" style="1" customWidth="1"/>
    <col min="7690" max="7692" width="11.42578125" style="1"/>
    <col min="7693" max="7693" width="36.42578125" style="1" customWidth="1"/>
    <col min="7694" max="7696" width="11.42578125" style="1"/>
    <col min="7697" max="7697" width="27.42578125" style="1" customWidth="1"/>
    <col min="7698" max="7699" width="11.42578125" style="1"/>
    <col min="7700" max="7700" width="13.7109375" style="1" customWidth="1"/>
    <col min="7701" max="7936" width="11.42578125" style="1"/>
    <col min="7937" max="7937" width="62.140625" style="1" customWidth="1"/>
    <col min="7938" max="7938" width="12" style="1" bestFit="1" customWidth="1"/>
    <col min="7939" max="7939" width="7.7109375" style="1" customWidth="1"/>
    <col min="7940" max="7940" width="12" style="1" bestFit="1" customWidth="1"/>
    <col min="7941" max="7941" width="23.42578125" style="1" customWidth="1"/>
    <col min="7942" max="7944" width="11.42578125" style="1"/>
    <col min="7945" max="7945" width="26.42578125" style="1" customWidth="1"/>
    <col min="7946" max="7948" width="11.42578125" style="1"/>
    <col min="7949" max="7949" width="36.42578125" style="1" customWidth="1"/>
    <col min="7950" max="7952" width="11.42578125" style="1"/>
    <col min="7953" max="7953" width="27.42578125" style="1" customWidth="1"/>
    <col min="7954" max="7955" width="11.42578125" style="1"/>
    <col min="7956" max="7956" width="13.7109375" style="1" customWidth="1"/>
    <col min="7957" max="8192" width="11.42578125" style="1"/>
    <col min="8193" max="8193" width="62.140625" style="1" customWidth="1"/>
    <col min="8194" max="8194" width="12" style="1" bestFit="1" customWidth="1"/>
    <col min="8195" max="8195" width="7.7109375" style="1" customWidth="1"/>
    <col min="8196" max="8196" width="12" style="1" bestFit="1" customWidth="1"/>
    <col min="8197" max="8197" width="23.42578125" style="1" customWidth="1"/>
    <col min="8198" max="8200" width="11.42578125" style="1"/>
    <col min="8201" max="8201" width="26.42578125" style="1" customWidth="1"/>
    <col min="8202" max="8204" width="11.42578125" style="1"/>
    <col min="8205" max="8205" width="36.42578125" style="1" customWidth="1"/>
    <col min="8206" max="8208" width="11.42578125" style="1"/>
    <col min="8209" max="8209" width="27.42578125" style="1" customWidth="1"/>
    <col min="8210" max="8211" width="11.42578125" style="1"/>
    <col min="8212" max="8212" width="13.7109375" style="1" customWidth="1"/>
    <col min="8213" max="8448" width="11.42578125" style="1"/>
    <col min="8449" max="8449" width="62.140625" style="1" customWidth="1"/>
    <col min="8450" max="8450" width="12" style="1" bestFit="1" customWidth="1"/>
    <col min="8451" max="8451" width="7.7109375" style="1" customWidth="1"/>
    <col min="8452" max="8452" width="12" style="1" bestFit="1" customWidth="1"/>
    <col min="8453" max="8453" width="23.42578125" style="1" customWidth="1"/>
    <col min="8454" max="8456" width="11.42578125" style="1"/>
    <col min="8457" max="8457" width="26.42578125" style="1" customWidth="1"/>
    <col min="8458" max="8460" width="11.42578125" style="1"/>
    <col min="8461" max="8461" width="36.42578125" style="1" customWidth="1"/>
    <col min="8462" max="8464" width="11.42578125" style="1"/>
    <col min="8465" max="8465" width="27.42578125" style="1" customWidth="1"/>
    <col min="8466" max="8467" width="11.42578125" style="1"/>
    <col min="8468" max="8468" width="13.7109375" style="1" customWidth="1"/>
    <col min="8469" max="8704" width="11.42578125" style="1"/>
    <col min="8705" max="8705" width="62.140625" style="1" customWidth="1"/>
    <col min="8706" max="8706" width="12" style="1" bestFit="1" customWidth="1"/>
    <col min="8707" max="8707" width="7.7109375" style="1" customWidth="1"/>
    <col min="8708" max="8708" width="12" style="1" bestFit="1" customWidth="1"/>
    <col min="8709" max="8709" width="23.42578125" style="1" customWidth="1"/>
    <col min="8710" max="8712" width="11.42578125" style="1"/>
    <col min="8713" max="8713" width="26.42578125" style="1" customWidth="1"/>
    <col min="8714" max="8716" width="11.42578125" style="1"/>
    <col min="8717" max="8717" width="36.42578125" style="1" customWidth="1"/>
    <col min="8718" max="8720" width="11.42578125" style="1"/>
    <col min="8721" max="8721" width="27.42578125" style="1" customWidth="1"/>
    <col min="8722" max="8723" width="11.42578125" style="1"/>
    <col min="8724" max="8724" width="13.7109375" style="1" customWidth="1"/>
    <col min="8725" max="8960" width="11.42578125" style="1"/>
    <col min="8961" max="8961" width="62.140625" style="1" customWidth="1"/>
    <col min="8962" max="8962" width="12" style="1" bestFit="1" customWidth="1"/>
    <col min="8963" max="8963" width="7.7109375" style="1" customWidth="1"/>
    <col min="8964" max="8964" width="12" style="1" bestFit="1" customWidth="1"/>
    <col min="8965" max="8965" width="23.42578125" style="1" customWidth="1"/>
    <col min="8966" max="8968" width="11.42578125" style="1"/>
    <col min="8969" max="8969" width="26.42578125" style="1" customWidth="1"/>
    <col min="8970" max="8972" width="11.42578125" style="1"/>
    <col min="8973" max="8973" width="36.42578125" style="1" customWidth="1"/>
    <col min="8974" max="8976" width="11.42578125" style="1"/>
    <col min="8977" max="8977" width="27.42578125" style="1" customWidth="1"/>
    <col min="8978" max="8979" width="11.42578125" style="1"/>
    <col min="8980" max="8980" width="13.7109375" style="1" customWidth="1"/>
    <col min="8981" max="9216" width="11.42578125" style="1"/>
    <col min="9217" max="9217" width="62.140625" style="1" customWidth="1"/>
    <col min="9218" max="9218" width="12" style="1" bestFit="1" customWidth="1"/>
    <col min="9219" max="9219" width="7.7109375" style="1" customWidth="1"/>
    <col min="9220" max="9220" width="12" style="1" bestFit="1" customWidth="1"/>
    <col min="9221" max="9221" width="23.42578125" style="1" customWidth="1"/>
    <col min="9222" max="9224" width="11.42578125" style="1"/>
    <col min="9225" max="9225" width="26.42578125" style="1" customWidth="1"/>
    <col min="9226" max="9228" width="11.42578125" style="1"/>
    <col min="9229" max="9229" width="36.42578125" style="1" customWidth="1"/>
    <col min="9230" max="9232" width="11.42578125" style="1"/>
    <col min="9233" max="9233" width="27.42578125" style="1" customWidth="1"/>
    <col min="9234" max="9235" width="11.42578125" style="1"/>
    <col min="9236" max="9236" width="13.7109375" style="1" customWidth="1"/>
    <col min="9237" max="9472" width="11.42578125" style="1"/>
    <col min="9473" max="9473" width="62.140625" style="1" customWidth="1"/>
    <col min="9474" max="9474" width="12" style="1" bestFit="1" customWidth="1"/>
    <col min="9475" max="9475" width="7.7109375" style="1" customWidth="1"/>
    <col min="9476" max="9476" width="12" style="1" bestFit="1" customWidth="1"/>
    <col min="9477" max="9477" width="23.42578125" style="1" customWidth="1"/>
    <col min="9478" max="9480" width="11.42578125" style="1"/>
    <col min="9481" max="9481" width="26.42578125" style="1" customWidth="1"/>
    <col min="9482" max="9484" width="11.42578125" style="1"/>
    <col min="9485" max="9485" width="36.42578125" style="1" customWidth="1"/>
    <col min="9486" max="9488" width="11.42578125" style="1"/>
    <col min="9489" max="9489" width="27.42578125" style="1" customWidth="1"/>
    <col min="9490" max="9491" width="11.42578125" style="1"/>
    <col min="9492" max="9492" width="13.7109375" style="1" customWidth="1"/>
    <col min="9493" max="9728" width="11.42578125" style="1"/>
    <col min="9729" max="9729" width="62.140625" style="1" customWidth="1"/>
    <col min="9730" max="9730" width="12" style="1" bestFit="1" customWidth="1"/>
    <col min="9731" max="9731" width="7.7109375" style="1" customWidth="1"/>
    <col min="9732" max="9732" width="12" style="1" bestFit="1" customWidth="1"/>
    <col min="9733" max="9733" width="23.42578125" style="1" customWidth="1"/>
    <col min="9734" max="9736" width="11.42578125" style="1"/>
    <col min="9737" max="9737" width="26.42578125" style="1" customWidth="1"/>
    <col min="9738" max="9740" width="11.42578125" style="1"/>
    <col min="9741" max="9741" width="36.42578125" style="1" customWidth="1"/>
    <col min="9742" max="9744" width="11.42578125" style="1"/>
    <col min="9745" max="9745" width="27.42578125" style="1" customWidth="1"/>
    <col min="9746" max="9747" width="11.42578125" style="1"/>
    <col min="9748" max="9748" width="13.7109375" style="1" customWidth="1"/>
    <col min="9749" max="9984" width="11.42578125" style="1"/>
    <col min="9985" max="9985" width="62.140625" style="1" customWidth="1"/>
    <col min="9986" max="9986" width="12" style="1" bestFit="1" customWidth="1"/>
    <col min="9987" max="9987" width="7.7109375" style="1" customWidth="1"/>
    <col min="9988" max="9988" width="12" style="1" bestFit="1" customWidth="1"/>
    <col min="9989" max="9989" width="23.42578125" style="1" customWidth="1"/>
    <col min="9990" max="9992" width="11.42578125" style="1"/>
    <col min="9993" max="9993" width="26.42578125" style="1" customWidth="1"/>
    <col min="9994" max="9996" width="11.42578125" style="1"/>
    <col min="9997" max="9997" width="36.42578125" style="1" customWidth="1"/>
    <col min="9998" max="10000" width="11.42578125" style="1"/>
    <col min="10001" max="10001" width="27.42578125" style="1" customWidth="1"/>
    <col min="10002" max="10003" width="11.42578125" style="1"/>
    <col min="10004" max="10004" width="13.7109375" style="1" customWidth="1"/>
    <col min="10005" max="10240" width="11.42578125" style="1"/>
    <col min="10241" max="10241" width="62.140625" style="1" customWidth="1"/>
    <col min="10242" max="10242" width="12" style="1" bestFit="1" customWidth="1"/>
    <col min="10243" max="10243" width="7.7109375" style="1" customWidth="1"/>
    <col min="10244" max="10244" width="12" style="1" bestFit="1" customWidth="1"/>
    <col min="10245" max="10245" width="23.42578125" style="1" customWidth="1"/>
    <col min="10246" max="10248" width="11.42578125" style="1"/>
    <col min="10249" max="10249" width="26.42578125" style="1" customWidth="1"/>
    <col min="10250" max="10252" width="11.42578125" style="1"/>
    <col min="10253" max="10253" width="36.42578125" style="1" customWidth="1"/>
    <col min="10254" max="10256" width="11.42578125" style="1"/>
    <col min="10257" max="10257" width="27.42578125" style="1" customWidth="1"/>
    <col min="10258" max="10259" width="11.42578125" style="1"/>
    <col min="10260" max="10260" width="13.7109375" style="1" customWidth="1"/>
    <col min="10261" max="10496" width="11.42578125" style="1"/>
    <col min="10497" max="10497" width="62.140625" style="1" customWidth="1"/>
    <col min="10498" max="10498" width="12" style="1" bestFit="1" customWidth="1"/>
    <col min="10499" max="10499" width="7.7109375" style="1" customWidth="1"/>
    <col min="10500" max="10500" width="12" style="1" bestFit="1" customWidth="1"/>
    <col min="10501" max="10501" width="23.42578125" style="1" customWidth="1"/>
    <col min="10502" max="10504" width="11.42578125" style="1"/>
    <col min="10505" max="10505" width="26.42578125" style="1" customWidth="1"/>
    <col min="10506" max="10508" width="11.42578125" style="1"/>
    <col min="10509" max="10509" width="36.42578125" style="1" customWidth="1"/>
    <col min="10510" max="10512" width="11.42578125" style="1"/>
    <col min="10513" max="10513" width="27.42578125" style="1" customWidth="1"/>
    <col min="10514" max="10515" width="11.42578125" style="1"/>
    <col min="10516" max="10516" width="13.7109375" style="1" customWidth="1"/>
    <col min="10517" max="10752" width="11.42578125" style="1"/>
    <col min="10753" max="10753" width="62.140625" style="1" customWidth="1"/>
    <col min="10754" max="10754" width="12" style="1" bestFit="1" customWidth="1"/>
    <col min="10755" max="10755" width="7.7109375" style="1" customWidth="1"/>
    <col min="10756" max="10756" width="12" style="1" bestFit="1" customWidth="1"/>
    <col min="10757" max="10757" width="23.42578125" style="1" customWidth="1"/>
    <col min="10758" max="10760" width="11.42578125" style="1"/>
    <col min="10761" max="10761" width="26.42578125" style="1" customWidth="1"/>
    <col min="10762" max="10764" width="11.42578125" style="1"/>
    <col min="10765" max="10765" width="36.42578125" style="1" customWidth="1"/>
    <col min="10766" max="10768" width="11.42578125" style="1"/>
    <col min="10769" max="10769" width="27.42578125" style="1" customWidth="1"/>
    <col min="10770" max="10771" width="11.42578125" style="1"/>
    <col min="10772" max="10772" width="13.7109375" style="1" customWidth="1"/>
    <col min="10773" max="11008" width="11.42578125" style="1"/>
    <col min="11009" max="11009" width="62.140625" style="1" customWidth="1"/>
    <col min="11010" max="11010" width="12" style="1" bestFit="1" customWidth="1"/>
    <col min="11011" max="11011" width="7.7109375" style="1" customWidth="1"/>
    <col min="11012" max="11012" width="12" style="1" bestFit="1" customWidth="1"/>
    <col min="11013" max="11013" width="23.42578125" style="1" customWidth="1"/>
    <col min="11014" max="11016" width="11.42578125" style="1"/>
    <col min="11017" max="11017" width="26.42578125" style="1" customWidth="1"/>
    <col min="11018" max="11020" width="11.42578125" style="1"/>
    <col min="11021" max="11021" width="36.42578125" style="1" customWidth="1"/>
    <col min="11022" max="11024" width="11.42578125" style="1"/>
    <col min="11025" max="11025" width="27.42578125" style="1" customWidth="1"/>
    <col min="11026" max="11027" width="11.42578125" style="1"/>
    <col min="11028" max="11028" width="13.7109375" style="1" customWidth="1"/>
    <col min="11029" max="11264" width="11.42578125" style="1"/>
    <col min="11265" max="11265" width="62.140625" style="1" customWidth="1"/>
    <col min="11266" max="11266" width="12" style="1" bestFit="1" customWidth="1"/>
    <col min="11267" max="11267" width="7.7109375" style="1" customWidth="1"/>
    <col min="11268" max="11268" width="12" style="1" bestFit="1" customWidth="1"/>
    <col min="11269" max="11269" width="23.42578125" style="1" customWidth="1"/>
    <col min="11270" max="11272" width="11.42578125" style="1"/>
    <col min="11273" max="11273" width="26.42578125" style="1" customWidth="1"/>
    <col min="11274" max="11276" width="11.42578125" style="1"/>
    <col min="11277" max="11277" width="36.42578125" style="1" customWidth="1"/>
    <col min="11278" max="11280" width="11.42578125" style="1"/>
    <col min="11281" max="11281" width="27.42578125" style="1" customWidth="1"/>
    <col min="11282" max="11283" width="11.42578125" style="1"/>
    <col min="11284" max="11284" width="13.7109375" style="1" customWidth="1"/>
    <col min="11285" max="11520" width="11.42578125" style="1"/>
    <col min="11521" max="11521" width="62.140625" style="1" customWidth="1"/>
    <col min="11522" max="11522" width="12" style="1" bestFit="1" customWidth="1"/>
    <col min="11523" max="11523" width="7.7109375" style="1" customWidth="1"/>
    <col min="11524" max="11524" width="12" style="1" bestFit="1" customWidth="1"/>
    <col min="11525" max="11525" width="23.42578125" style="1" customWidth="1"/>
    <col min="11526" max="11528" width="11.42578125" style="1"/>
    <col min="11529" max="11529" width="26.42578125" style="1" customWidth="1"/>
    <col min="11530" max="11532" width="11.42578125" style="1"/>
    <col min="11533" max="11533" width="36.42578125" style="1" customWidth="1"/>
    <col min="11534" max="11536" width="11.42578125" style="1"/>
    <col min="11537" max="11537" width="27.42578125" style="1" customWidth="1"/>
    <col min="11538" max="11539" width="11.42578125" style="1"/>
    <col min="11540" max="11540" width="13.7109375" style="1" customWidth="1"/>
    <col min="11541" max="11776" width="11.42578125" style="1"/>
    <col min="11777" max="11777" width="62.140625" style="1" customWidth="1"/>
    <col min="11778" max="11778" width="12" style="1" bestFit="1" customWidth="1"/>
    <col min="11779" max="11779" width="7.7109375" style="1" customWidth="1"/>
    <col min="11780" max="11780" width="12" style="1" bestFit="1" customWidth="1"/>
    <col min="11781" max="11781" width="23.42578125" style="1" customWidth="1"/>
    <col min="11782" max="11784" width="11.42578125" style="1"/>
    <col min="11785" max="11785" width="26.42578125" style="1" customWidth="1"/>
    <col min="11786" max="11788" width="11.42578125" style="1"/>
    <col min="11789" max="11789" width="36.42578125" style="1" customWidth="1"/>
    <col min="11790" max="11792" width="11.42578125" style="1"/>
    <col min="11793" max="11793" width="27.42578125" style="1" customWidth="1"/>
    <col min="11794" max="11795" width="11.42578125" style="1"/>
    <col min="11796" max="11796" width="13.7109375" style="1" customWidth="1"/>
    <col min="11797" max="12032" width="11.42578125" style="1"/>
    <col min="12033" max="12033" width="62.140625" style="1" customWidth="1"/>
    <col min="12034" max="12034" width="12" style="1" bestFit="1" customWidth="1"/>
    <col min="12035" max="12035" width="7.7109375" style="1" customWidth="1"/>
    <col min="12036" max="12036" width="12" style="1" bestFit="1" customWidth="1"/>
    <col min="12037" max="12037" width="23.42578125" style="1" customWidth="1"/>
    <col min="12038" max="12040" width="11.42578125" style="1"/>
    <col min="12041" max="12041" width="26.42578125" style="1" customWidth="1"/>
    <col min="12042" max="12044" width="11.42578125" style="1"/>
    <col min="12045" max="12045" width="36.42578125" style="1" customWidth="1"/>
    <col min="12046" max="12048" width="11.42578125" style="1"/>
    <col min="12049" max="12049" width="27.42578125" style="1" customWidth="1"/>
    <col min="12050" max="12051" width="11.42578125" style="1"/>
    <col min="12052" max="12052" width="13.7109375" style="1" customWidth="1"/>
    <col min="12053" max="12288" width="11.42578125" style="1"/>
    <col min="12289" max="12289" width="62.140625" style="1" customWidth="1"/>
    <col min="12290" max="12290" width="12" style="1" bestFit="1" customWidth="1"/>
    <col min="12291" max="12291" width="7.7109375" style="1" customWidth="1"/>
    <col min="12292" max="12292" width="12" style="1" bestFit="1" customWidth="1"/>
    <col min="12293" max="12293" width="23.42578125" style="1" customWidth="1"/>
    <col min="12294" max="12296" width="11.42578125" style="1"/>
    <col min="12297" max="12297" width="26.42578125" style="1" customWidth="1"/>
    <col min="12298" max="12300" width="11.42578125" style="1"/>
    <col min="12301" max="12301" width="36.42578125" style="1" customWidth="1"/>
    <col min="12302" max="12304" width="11.42578125" style="1"/>
    <col min="12305" max="12305" width="27.42578125" style="1" customWidth="1"/>
    <col min="12306" max="12307" width="11.42578125" style="1"/>
    <col min="12308" max="12308" width="13.7109375" style="1" customWidth="1"/>
    <col min="12309" max="12544" width="11.42578125" style="1"/>
    <col min="12545" max="12545" width="62.140625" style="1" customWidth="1"/>
    <col min="12546" max="12546" width="12" style="1" bestFit="1" customWidth="1"/>
    <col min="12547" max="12547" width="7.7109375" style="1" customWidth="1"/>
    <col min="12548" max="12548" width="12" style="1" bestFit="1" customWidth="1"/>
    <col min="12549" max="12549" width="23.42578125" style="1" customWidth="1"/>
    <col min="12550" max="12552" width="11.42578125" style="1"/>
    <col min="12553" max="12553" width="26.42578125" style="1" customWidth="1"/>
    <col min="12554" max="12556" width="11.42578125" style="1"/>
    <col min="12557" max="12557" width="36.42578125" style="1" customWidth="1"/>
    <col min="12558" max="12560" width="11.42578125" style="1"/>
    <col min="12561" max="12561" width="27.42578125" style="1" customWidth="1"/>
    <col min="12562" max="12563" width="11.42578125" style="1"/>
    <col min="12564" max="12564" width="13.7109375" style="1" customWidth="1"/>
    <col min="12565" max="12800" width="11.42578125" style="1"/>
    <col min="12801" max="12801" width="62.140625" style="1" customWidth="1"/>
    <col min="12802" max="12802" width="12" style="1" bestFit="1" customWidth="1"/>
    <col min="12803" max="12803" width="7.7109375" style="1" customWidth="1"/>
    <col min="12804" max="12804" width="12" style="1" bestFit="1" customWidth="1"/>
    <col min="12805" max="12805" width="23.42578125" style="1" customWidth="1"/>
    <col min="12806" max="12808" width="11.42578125" style="1"/>
    <col min="12809" max="12809" width="26.42578125" style="1" customWidth="1"/>
    <col min="12810" max="12812" width="11.42578125" style="1"/>
    <col min="12813" max="12813" width="36.42578125" style="1" customWidth="1"/>
    <col min="12814" max="12816" width="11.42578125" style="1"/>
    <col min="12817" max="12817" width="27.42578125" style="1" customWidth="1"/>
    <col min="12818" max="12819" width="11.42578125" style="1"/>
    <col min="12820" max="12820" width="13.7109375" style="1" customWidth="1"/>
    <col min="12821" max="13056" width="11.42578125" style="1"/>
    <col min="13057" max="13057" width="62.140625" style="1" customWidth="1"/>
    <col min="13058" max="13058" width="12" style="1" bestFit="1" customWidth="1"/>
    <col min="13059" max="13059" width="7.7109375" style="1" customWidth="1"/>
    <col min="13060" max="13060" width="12" style="1" bestFit="1" customWidth="1"/>
    <col min="13061" max="13061" width="23.42578125" style="1" customWidth="1"/>
    <col min="13062" max="13064" width="11.42578125" style="1"/>
    <col min="13065" max="13065" width="26.42578125" style="1" customWidth="1"/>
    <col min="13066" max="13068" width="11.42578125" style="1"/>
    <col min="13069" max="13069" width="36.42578125" style="1" customWidth="1"/>
    <col min="13070" max="13072" width="11.42578125" style="1"/>
    <col min="13073" max="13073" width="27.42578125" style="1" customWidth="1"/>
    <col min="13074" max="13075" width="11.42578125" style="1"/>
    <col min="13076" max="13076" width="13.7109375" style="1" customWidth="1"/>
    <col min="13077" max="13312" width="11.42578125" style="1"/>
    <col min="13313" max="13313" width="62.140625" style="1" customWidth="1"/>
    <col min="13314" max="13314" width="12" style="1" bestFit="1" customWidth="1"/>
    <col min="13315" max="13315" width="7.7109375" style="1" customWidth="1"/>
    <col min="13316" max="13316" width="12" style="1" bestFit="1" customWidth="1"/>
    <col min="13317" max="13317" width="23.42578125" style="1" customWidth="1"/>
    <col min="13318" max="13320" width="11.42578125" style="1"/>
    <col min="13321" max="13321" width="26.42578125" style="1" customWidth="1"/>
    <col min="13322" max="13324" width="11.42578125" style="1"/>
    <col min="13325" max="13325" width="36.42578125" style="1" customWidth="1"/>
    <col min="13326" max="13328" width="11.42578125" style="1"/>
    <col min="13329" max="13329" width="27.42578125" style="1" customWidth="1"/>
    <col min="13330" max="13331" width="11.42578125" style="1"/>
    <col min="13332" max="13332" width="13.7109375" style="1" customWidth="1"/>
    <col min="13333" max="13568" width="11.42578125" style="1"/>
    <col min="13569" max="13569" width="62.140625" style="1" customWidth="1"/>
    <col min="13570" max="13570" width="12" style="1" bestFit="1" customWidth="1"/>
    <col min="13571" max="13571" width="7.7109375" style="1" customWidth="1"/>
    <col min="13572" max="13572" width="12" style="1" bestFit="1" customWidth="1"/>
    <col min="13573" max="13573" width="23.42578125" style="1" customWidth="1"/>
    <col min="13574" max="13576" width="11.42578125" style="1"/>
    <col min="13577" max="13577" width="26.42578125" style="1" customWidth="1"/>
    <col min="13578" max="13580" width="11.42578125" style="1"/>
    <col min="13581" max="13581" width="36.42578125" style="1" customWidth="1"/>
    <col min="13582" max="13584" width="11.42578125" style="1"/>
    <col min="13585" max="13585" width="27.42578125" style="1" customWidth="1"/>
    <col min="13586" max="13587" width="11.42578125" style="1"/>
    <col min="13588" max="13588" width="13.7109375" style="1" customWidth="1"/>
    <col min="13589" max="13824" width="11.42578125" style="1"/>
    <col min="13825" max="13825" width="62.140625" style="1" customWidth="1"/>
    <col min="13826" max="13826" width="12" style="1" bestFit="1" customWidth="1"/>
    <col min="13827" max="13827" width="7.7109375" style="1" customWidth="1"/>
    <col min="13828" max="13828" width="12" style="1" bestFit="1" customWidth="1"/>
    <col min="13829" max="13829" width="23.42578125" style="1" customWidth="1"/>
    <col min="13830" max="13832" width="11.42578125" style="1"/>
    <col min="13833" max="13833" width="26.42578125" style="1" customWidth="1"/>
    <col min="13834" max="13836" width="11.42578125" style="1"/>
    <col min="13837" max="13837" width="36.42578125" style="1" customWidth="1"/>
    <col min="13838" max="13840" width="11.42578125" style="1"/>
    <col min="13841" max="13841" width="27.42578125" style="1" customWidth="1"/>
    <col min="13842" max="13843" width="11.42578125" style="1"/>
    <col min="13844" max="13844" width="13.7109375" style="1" customWidth="1"/>
    <col min="13845" max="14080" width="11.42578125" style="1"/>
    <col min="14081" max="14081" width="62.140625" style="1" customWidth="1"/>
    <col min="14082" max="14082" width="12" style="1" bestFit="1" customWidth="1"/>
    <col min="14083" max="14083" width="7.7109375" style="1" customWidth="1"/>
    <col min="14084" max="14084" width="12" style="1" bestFit="1" customWidth="1"/>
    <col min="14085" max="14085" width="23.42578125" style="1" customWidth="1"/>
    <col min="14086" max="14088" width="11.42578125" style="1"/>
    <col min="14089" max="14089" width="26.42578125" style="1" customWidth="1"/>
    <col min="14090" max="14092" width="11.42578125" style="1"/>
    <col min="14093" max="14093" width="36.42578125" style="1" customWidth="1"/>
    <col min="14094" max="14096" width="11.42578125" style="1"/>
    <col min="14097" max="14097" width="27.42578125" style="1" customWidth="1"/>
    <col min="14098" max="14099" width="11.42578125" style="1"/>
    <col min="14100" max="14100" width="13.7109375" style="1" customWidth="1"/>
    <col min="14101" max="14336" width="11.42578125" style="1"/>
    <col min="14337" max="14337" width="62.140625" style="1" customWidth="1"/>
    <col min="14338" max="14338" width="12" style="1" bestFit="1" customWidth="1"/>
    <col min="14339" max="14339" width="7.7109375" style="1" customWidth="1"/>
    <col min="14340" max="14340" width="12" style="1" bestFit="1" customWidth="1"/>
    <col min="14341" max="14341" width="23.42578125" style="1" customWidth="1"/>
    <col min="14342" max="14344" width="11.42578125" style="1"/>
    <col min="14345" max="14345" width="26.42578125" style="1" customWidth="1"/>
    <col min="14346" max="14348" width="11.42578125" style="1"/>
    <col min="14349" max="14349" width="36.42578125" style="1" customWidth="1"/>
    <col min="14350" max="14352" width="11.42578125" style="1"/>
    <col min="14353" max="14353" width="27.42578125" style="1" customWidth="1"/>
    <col min="14354" max="14355" width="11.42578125" style="1"/>
    <col min="14356" max="14356" width="13.7109375" style="1" customWidth="1"/>
    <col min="14357" max="14592" width="11.42578125" style="1"/>
    <col min="14593" max="14593" width="62.140625" style="1" customWidth="1"/>
    <col min="14594" max="14594" width="12" style="1" bestFit="1" customWidth="1"/>
    <col min="14595" max="14595" width="7.7109375" style="1" customWidth="1"/>
    <col min="14596" max="14596" width="12" style="1" bestFit="1" customWidth="1"/>
    <col min="14597" max="14597" width="23.42578125" style="1" customWidth="1"/>
    <col min="14598" max="14600" width="11.42578125" style="1"/>
    <col min="14601" max="14601" width="26.42578125" style="1" customWidth="1"/>
    <col min="14602" max="14604" width="11.42578125" style="1"/>
    <col min="14605" max="14605" width="36.42578125" style="1" customWidth="1"/>
    <col min="14606" max="14608" width="11.42578125" style="1"/>
    <col min="14609" max="14609" width="27.42578125" style="1" customWidth="1"/>
    <col min="14610" max="14611" width="11.42578125" style="1"/>
    <col min="14612" max="14612" width="13.7109375" style="1" customWidth="1"/>
    <col min="14613" max="14848" width="11.42578125" style="1"/>
    <col min="14849" max="14849" width="62.140625" style="1" customWidth="1"/>
    <col min="14850" max="14850" width="12" style="1" bestFit="1" customWidth="1"/>
    <col min="14851" max="14851" width="7.7109375" style="1" customWidth="1"/>
    <col min="14852" max="14852" width="12" style="1" bestFit="1" customWidth="1"/>
    <col min="14853" max="14853" width="23.42578125" style="1" customWidth="1"/>
    <col min="14854" max="14856" width="11.42578125" style="1"/>
    <col min="14857" max="14857" width="26.42578125" style="1" customWidth="1"/>
    <col min="14858" max="14860" width="11.42578125" style="1"/>
    <col min="14861" max="14861" width="36.42578125" style="1" customWidth="1"/>
    <col min="14862" max="14864" width="11.42578125" style="1"/>
    <col min="14865" max="14865" width="27.42578125" style="1" customWidth="1"/>
    <col min="14866" max="14867" width="11.42578125" style="1"/>
    <col min="14868" max="14868" width="13.7109375" style="1" customWidth="1"/>
    <col min="14869" max="15104" width="11.42578125" style="1"/>
    <col min="15105" max="15105" width="62.140625" style="1" customWidth="1"/>
    <col min="15106" max="15106" width="12" style="1" bestFit="1" customWidth="1"/>
    <col min="15107" max="15107" width="7.7109375" style="1" customWidth="1"/>
    <col min="15108" max="15108" width="12" style="1" bestFit="1" customWidth="1"/>
    <col min="15109" max="15109" width="23.42578125" style="1" customWidth="1"/>
    <col min="15110" max="15112" width="11.42578125" style="1"/>
    <col min="15113" max="15113" width="26.42578125" style="1" customWidth="1"/>
    <col min="15114" max="15116" width="11.42578125" style="1"/>
    <col min="15117" max="15117" width="36.42578125" style="1" customWidth="1"/>
    <col min="15118" max="15120" width="11.42578125" style="1"/>
    <col min="15121" max="15121" width="27.42578125" style="1" customWidth="1"/>
    <col min="15122" max="15123" width="11.42578125" style="1"/>
    <col min="15124" max="15124" width="13.7109375" style="1" customWidth="1"/>
    <col min="15125" max="15360" width="11.42578125" style="1"/>
    <col min="15361" max="15361" width="62.140625" style="1" customWidth="1"/>
    <col min="15362" max="15362" width="12" style="1" bestFit="1" customWidth="1"/>
    <col min="15363" max="15363" width="7.7109375" style="1" customWidth="1"/>
    <col min="15364" max="15364" width="12" style="1" bestFit="1" customWidth="1"/>
    <col min="15365" max="15365" width="23.42578125" style="1" customWidth="1"/>
    <col min="15366" max="15368" width="11.42578125" style="1"/>
    <col min="15369" max="15369" width="26.42578125" style="1" customWidth="1"/>
    <col min="15370" max="15372" width="11.42578125" style="1"/>
    <col min="15373" max="15373" width="36.42578125" style="1" customWidth="1"/>
    <col min="15374" max="15376" width="11.42578125" style="1"/>
    <col min="15377" max="15377" width="27.42578125" style="1" customWidth="1"/>
    <col min="15378" max="15379" width="11.42578125" style="1"/>
    <col min="15380" max="15380" width="13.7109375" style="1" customWidth="1"/>
    <col min="15381" max="15616" width="11.42578125" style="1"/>
    <col min="15617" max="15617" width="62.140625" style="1" customWidth="1"/>
    <col min="15618" max="15618" width="12" style="1" bestFit="1" customWidth="1"/>
    <col min="15619" max="15619" width="7.7109375" style="1" customWidth="1"/>
    <col min="15620" max="15620" width="12" style="1" bestFit="1" customWidth="1"/>
    <col min="15621" max="15621" width="23.42578125" style="1" customWidth="1"/>
    <col min="15622" max="15624" width="11.42578125" style="1"/>
    <col min="15625" max="15625" width="26.42578125" style="1" customWidth="1"/>
    <col min="15626" max="15628" width="11.42578125" style="1"/>
    <col min="15629" max="15629" width="36.42578125" style="1" customWidth="1"/>
    <col min="15630" max="15632" width="11.42578125" style="1"/>
    <col min="15633" max="15633" width="27.42578125" style="1" customWidth="1"/>
    <col min="15634" max="15635" width="11.42578125" style="1"/>
    <col min="15636" max="15636" width="13.7109375" style="1" customWidth="1"/>
    <col min="15637" max="15872" width="11.42578125" style="1"/>
    <col min="15873" max="15873" width="62.140625" style="1" customWidth="1"/>
    <col min="15874" max="15874" width="12" style="1" bestFit="1" customWidth="1"/>
    <col min="15875" max="15875" width="7.7109375" style="1" customWidth="1"/>
    <col min="15876" max="15876" width="12" style="1" bestFit="1" customWidth="1"/>
    <col min="15877" max="15877" width="23.42578125" style="1" customWidth="1"/>
    <col min="15878" max="15880" width="11.42578125" style="1"/>
    <col min="15881" max="15881" width="26.42578125" style="1" customWidth="1"/>
    <col min="15882" max="15884" width="11.42578125" style="1"/>
    <col min="15885" max="15885" width="36.42578125" style="1" customWidth="1"/>
    <col min="15886" max="15888" width="11.42578125" style="1"/>
    <col min="15889" max="15889" width="27.42578125" style="1" customWidth="1"/>
    <col min="15890" max="15891" width="11.42578125" style="1"/>
    <col min="15892" max="15892" width="13.7109375" style="1" customWidth="1"/>
    <col min="15893" max="16128" width="11.42578125" style="1"/>
    <col min="16129" max="16129" width="62.140625" style="1" customWidth="1"/>
    <col min="16130" max="16130" width="12" style="1" bestFit="1" customWidth="1"/>
    <col min="16131" max="16131" width="7.7109375" style="1" customWidth="1"/>
    <col min="16132" max="16132" width="12" style="1" bestFit="1" customWidth="1"/>
    <col min="16133" max="16133" width="23.42578125" style="1" customWidth="1"/>
    <col min="16134" max="16136" width="11.42578125" style="1"/>
    <col min="16137" max="16137" width="26.42578125" style="1" customWidth="1"/>
    <col min="16138" max="16140" width="11.42578125" style="1"/>
    <col min="16141" max="16141" width="36.42578125" style="1" customWidth="1"/>
    <col min="16142" max="16144" width="11.42578125" style="1"/>
    <col min="16145" max="16145" width="27.42578125" style="1" customWidth="1"/>
    <col min="16146" max="16147" width="11.42578125" style="1"/>
    <col min="16148" max="16148" width="13.7109375" style="1" customWidth="1"/>
    <col min="16149" max="16384" width="11.42578125" style="1"/>
  </cols>
  <sheetData>
    <row r="1" spans="1:20" hidden="1" x14ac:dyDescent="0.2"/>
    <row r="2" spans="1:20" hidden="1" x14ac:dyDescent="0.2"/>
    <row r="3" spans="1:20" hidden="1" x14ac:dyDescent="0.2"/>
    <row r="4" spans="1:20" hidden="1" x14ac:dyDescent="0.2">
      <c r="A4" s="3" t="s">
        <v>35</v>
      </c>
      <c r="B4" s="3"/>
      <c r="C4" s="3"/>
      <c r="E4" s="3" t="s">
        <v>35</v>
      </c>
      <c r="F4" s="3"/>
      <c r="G4" s="3"/>
      <c r="I4" s="3" t="s">
        <v>35</v>
      </c>
      <c r="J4" s="3"/>
      <c r="K4" s="3"/>
      <c r="M4" s="3" t="s">
        <v>35</v>
      </c>
      <c r="N4" s="3"/>
      <c r="O4" s="3"/>
      <c r="Q4" s="3" t="s">
        <v>35</v>
      </c>
      <c r="R4" s="3"/>
      <c r="S4" s="3"/>
    </row>
    <row r="5" spans="1:20" hidden="1" x14ac:dyDescent="0.2">
      <c r="A5" s="4" t="s">
        <v>36</v>
      </c>
      <c r="B5" s="4"/>
      <c r="C5" s="4"/>
      <c r="E5" s="4" t="s">
        <v>36</v>
      </c>
      <c r="F5" s="4"/>
      <c r="G5" s="4"/>
      <c r="I5" s="4" t="s">
        <v>36</v>
      </c>
      <c r="J5" s="4"/>
      <c r="K5" s="4"/>
      <c r="M5" s="4" t="s">
        <v>36</v>
      </c>
      <c r="N5" s="4"/>
      <c r="O5" s="4"/>
      <c r="Q5" s="4" t="s">
        <v>36</v>
      </c>
      <c r="R5" s="4"/>
      <c r="S5" s="4"/>
    </row>
    <row r="6" spans="1:20" ht="13.5" hidden="1" thickBot="1" x14ac:dyDescent="0.25">
      <c r="A6" s="69"/>
      <c r="B6" s="69"/>
      <c r="C6" s="69"/>
      <c r="E6" s="69"/>
      <c r="F6" s="69"/>
      <c r="G6" s="69"/>
      <c r="I6" s="69"/>
      <c r="J6" s="69"/>
      <c r="K6" s="69"/>
      <c r="M6" s="69"/>
      <c r="N6" s="69"/>
      <c r="O6" s="69"/>
      <c r="Q6" s="69"/>
      <c r="R6" s="69"/>
      <c r="S6" s="69"/>
    </row>
    <row r="7" spans="1:20" ht="13.5" hidden="1" thickBot="1" x14ac:dyDescent="0.25">
      <c r="A7" s="70" t="s">
        <v>3</v>
      </c>
      <c r="B7" s="71" t="s">
        <v>11</v>
      </c>
      <c r="C7" s="70" t="s">
        <v>12</v>
      </c>
      <c r="E7" s="70" t="s">
        <v>3</v>
      </c>
      <c r="F7" s="71" t="s">
        <v>11</v>
      </c>
      <c r="G7" s="70" t="s">
        <v>12</v>
      </c>
      <c r="I7" s="70" t="s">
        <v>3</v>
      </c>
      <c r="J7" s="71" t="s">
        <v>11</v>
      </c>
      <c r="K7" s="70" t="s">
        <v>12</v>
      </c>
      <c r="M7" s="70" t="s">
        <v>3</v>
      </c>
      <c r="N7" s="71" t="s">
        <v>11</v>
      </c>
      <c r="O7" s="70" t="s">
        <v>12</v>
      </c>
      <c r="Q7" s="70" t="s">
        <v>3</v>
      </c>
      <c r="R7" s="71" t="s">
        <v>11</v>
      </c>
      <c r="S7" s="70" t="s">
        <v>12</v>
      </c>
    </row>
    <row r="8" spans="1:20" ht="13.5" hidden="1" thickBot="1" x14ac:dyDescent="0.25">
      <c r="A8" s="72"/>
      <c r="B8" s="71" t="s">
        <v>37</v>
      </c>
      <c r="C8" s="72"/>
      <c r="E8" s="72"/>
      <c r="F8" s="73">
        <v>38200</v>
      </c>
      <c r="G8" s="72"/>
      <c r="I8" s="72"/>
      <c r="J8" s="73">
        <v>38231</v>
      </c>
      <c r="K8" s="72"/>
      <c r="M8" s="72"/>
      <c r="N8" s="73">
        <v>38261</v>
      </c>
      <c r="O8" s="72"/>
      <c r="Q8" s="74"/>
      <c r="R8" s="71" t="s">
        <v>38</v>
      </c>
      <c r="S8" s="74"/>
    </row>
    <row r="9" spans="1:20" hidden="1" x14ac:dyDescent="0.2">
      <c r="A9" s="75" t="s">
        <v>14</v>
      </c>
      <c r="B9" s="76">
        <v>15246923</v>
      </c>
      <c r="C9" s="77">
        <v>100</v>
      </c>
      <c r="E9" s="75" t="s">
        <v>14</v>
      </c>
      <c r="F9" s="76">
        <v>1612177</v>
      </c>
      <c r="G9" s="77">
        <v>100</v>
      </c>
      <c r="I9" s="75" t="s">
        <v>14</v>
      </c>
      <c r="J9" s="76">
        <v>1695156</v>
      </c>
      <c r="K9" s="77">
        <v>100</v>
      </c>
      <c r="M9" s="75" t="s">
        <v>14</v>
      </c>
      <c r="N9" s="76">
        <v>1671718</v>
      </c>
      <c r="O9" s="77">
        <v>100</v>
      </c>
      <c r="Q9" s="75" t="s">
        <v>14</v>
      </c>
      <c r="R9" s="76">
        <v>4606869</v>
      </c>
      <c r="S9" s="77">
        <v>100</v>
      </c>
    </row>
    <row r="10" spans="1:20" hidden="1" x14ac:dyDescent="0.2">
      <c r="A10" s="78"/>
      <c r="B10" s="79"/>
      <c r="C10" s="79"/>
      <c r="E10" s="78"/>
      <c r="F10" s="79"/>
      <c r="G10" s="79"/>
      <c r="I10" s="78"/>
      <c r="J10" s="79"/>
      <c r="K10" s="79"/>
      <c r="M10" s="78"/>
      <c r="N10" s="79"/>
      <c r="O10" s="79"/>
      <c r="Q10" s="78"/>
      <c r="R10" s="79"/>
      <c r="S10" s="79"/>
    </row>
    <row r="11" spans="1:20" hidden="1" x14ac:dyDescent="0.2">
      <c r="A11" s="41" t="s">
        <v>39</v>
      </c>
      <c r="B11" s="80">
        <v>640805</v>
      </c>
      <c r="C11" s="81">
        <v>4.2</v>
      </c>
      <c r="E11" s="41" t="s">
        <v>39</v>
      </c>
      <c r="F11" s="80">
        <v>77637</v>
      </c>
      <c r="G11" s="81">
        <v>4.8</v>
      </c>
      <c r="I11" s="41" t="s">
        <v>39</v>
      </c>
      <c r="J11" s="80">
        <v>62392</v>
      </c>
      <c r="K11" s="81">
        <v>3.7</v>
      </c>
      <c r="M11" s="41" t="s">
        <v>39</v>
      </c>
      <c r="N11" s="80">
        <v>46162</v>
      </c>
      <c r="O11" s="81">
        <v>2.8</v>
      </c>
      <c r="Q11" s="82" t="s">
        <v>39</v>
      </c>
      <c r="R11" s="80">
        <v>128099</v>
      </c>
      <c r="S11" s="81">
        <v>2.8</v>
      </c>
      <c r="T11" s="67">
        <f>B11+F11+J11+N11+R11</f>
        <v>955095</v>
      </c>
    </row>
    <row r="12" spans="1:20" hidden="1" x14ac:dyDescent="0.2">
      <c r="A12" s="82" t="s">
        <v>40</v>
      </c>
      <c r="B12" s="80">
        <v>3829262</v>
      </c>
      <c r="C12" s="81">
        <v>25.1</v>
      </c>
      <c r="E12" s="82" t="s">
        <v>40</v>
      </c>
      <c r="F12" s="80">
        <v>479026</v>
      </c>
      <c r="G12" s="81">
        <v>29.7</v>
      </c>
      <c r="I12" s="82" t="s">
        <v>40</v>
      </c>
      <c r="J12" s="80">
        <v>504014</v>
      </c>
      <c r="K12" s="81">
        <v>29.7</v>
      </c>
      <c r="M12" s="82" t="s">
        <v>40</v>
      </c>
      <c r="N12" s="80">
        <v>477793</v>
      </c>
      <c r="O12" s="81">
        <v>28.6</v>
      </c>
      <c r="Q12" s="82" t="s">
        <v>40</v>
      </c>
      <c r="R12" s="80">
        <v>926486</v>
      </c>
      <c r="S12" s="81">
        <v>20.100000000000001</v>
      </c>
      <c r="T12" s="67">
        <f t="shared" ref="T12:T18" si="0">B12+F12+J12+N12+R12</f>
        <v>6216581</v>
      </c>
    </row>
    <row r="13" spans="1:20" hidden="1" x14ac:dyDescent="0.2">
      <c r="A13" s="82" t="s">
        <v>41</v>
      </c>
      <c r="B13" s="80">
        <v>9994426</v>
      </c>
      <c r="C13" s="81">
        <v>65.599999999999994</v>
      </c>
      <c r="E13" s="82" t="s">
        <v>41</v>
      </c>
      <c r="F13" s="80">
        <v>780903</v>
      </c>
      <c r="G13" s="81">
        <v>48.4</v>
      </c>
      <c r="I13" s="82" t="s">
        <v>41</v>
      </c>
      <c r="J13" s="80">
        <v>941966</v>
      </c>
      <c r="K13" s="81">
        <v>55.6</v>
      </c>
      <c r="M13" s="82" t="s">
        <v>41</v>
      </c>
      <c r="N13" s="80">
        <v>750086</v>
      </c>
      <c r="O13" s="81">
        <v>44.9</v>
      </c>
      <c r="Q13" s="82" t="s">
        <v>41</v>
      </c>
      <c r="R13" s="80">
        <v>2886871</v>
      </c>
      <c r="S13" s="81">
        <v>62.7</v>
      </c>
      <c r="T13" s="67">
        <f t="shared" si="0"/>
        <v>15354252</v>
      </c>
    </row>
    <row r="14" spans="1:20" hidden="1" x14ac:dyDescent="0.2">
      <c r="A14" s="82" t="s">
        <v>42</v>
      </c>
      <c r="B14" s="80">
        <v>292767</v>
      </c>
      <c r="C14" s="81">
        <v>1.9</v>
      </c>
      <c r="E14" s="82" t="s">
        <v>43</v>
      </c>
      <c r="F14" s="80">
        <v>91857</v>
      </c>
      <c r="G14" s="81">
        <v>5.7</v>
      </c>
      <c r="I14" s="82" t="s">
        <v>43</v>
      </c>
      <c r="J14" s="80">
        <v>52559</v>
      </c>
      <c r="K14" s="81">
        <v>3.1</v>
      </c>
      <c r="M14" s="82" t="s">
        <v>43</v>
      </c>
      <c r="N14" s="80">
        <v>62556</v>
      </c>
      <c r="O14" s="81">
        <v>3.7</v>
      </c>
      <c r="Q14" s="82" t="s">
        <v>42</v>
      </c>
      <c r="R14" s="80">
        <v>121629</v>
      </c>
      <c r="S14" s="81">
        <v>2.6</v>
      </c>
      <c r="T14" s="67">
        <f t="shared" si="0"/>
        <v>621368</v>
      </c>
    </row>
    <row r="15" spans="1:20" hidden="1" x14ac:dyDescent="0.2">
      <c r="A15" s="82" t="s">
        <v>44</v>
      </c>
      <c r="B15" s="80">
        <v>241426</v>
      </c>
      <c r="C15" s="81">
        <v>1.6</v>
      </c>
      <c r="E15" s="82" t="s">
        <v>44</v>
      </c>
      <c r="F15" s="80">
        <v>39776</v>
      </c>
      <c r="G15" s="81">
        <v>2.5</v>
      </c>
      <c r="I15" s="82" t="s">
        <v>44</v>
      </c>
      <c r="J15" s="80">
        <v>39724</v>
      </c>
      <c r="K15" s="81">
        <v>2.2999999999999998</v>
      </c>
      <c r="M15" s="82" t="s">
        <v>44</v>
      </c>
      <c r="N15" s="80">
        <v>39721</v>
      </c>
      <c r="O15" s="81">
        <v>2.4</v>
      </c>
      <c r="Q15" s="82" t="s">
        <v>44</v>
      </c>
      <c r="R15" s="80">
        <v>230777</v>
      </c>
      <c r="S15" s="81"/>
      <c r="T15" s="67">
        <f t="shared" si="0"/>
        <v>591424</v>
      </c>
    </row>
    <row r="16" spans="1:20" hidden="1" x14ac:dyDescent="0.2">
      <c r="A16" s="82" t="s">
        <v>45</v>
      </c>
      <c r="B16" s="80">
        <v>78899</v>
      </c>
      <c r="C16" s="81">
        <v>0.5</v>
      </c>
      <c r="E16" s="82" t="s">
        <v>45</v>
      </c>
      <c r="F16" s="80">
        <v>75781</v>
      </c>
      <c r="G16" s="81">
        <v>4.7</v>
      </c>
      <c r="I16" s="82" t="s">
        <v>46</v>
      </c>
      <c r="J16" s="80">
        <v>44517</v>
      </c>
      <c r="K16" s="81">
        <v>2.6</v>
      </c>
      <c r="M16" s="82" t="s">
        <v>46</v>
      </c>
      <c r="N16" s="80">
        <v>124668</v>
      </c>
      <c r="O16" s="81">
        <v>7.4</v>
      </c>
      <c r="Q16" s="82" t="s">
        <v>45</v>
      </c>
      <c r="R16" s="80">
        <v>96335</v>
      </c>
      <c r="S16" s="81">
        <v>2.1</v>
      </c>
      <c r="T16" s="67">
        <f t="shared" si="0"/>
        <v>420200</v>
      </c>
    </row>
    <row r="17" spans="1:20" hidden="1" x14ac:dyDescent="0.2">
      <c r="A17" s="82" t="s">
        <v>47</v>
      </c>
      <c r="B17" s="80">
        <v>169338</v>
      </c>
      <c r="C17" s="81">
        <v>1.1000000000000001</v>
      </c>
      <c r="E17" s="82" t="s">
        <v>47</v>
      </c>
      <c r="F17" s="80">
        <v>67197</v>
      </c>
      <c r="G17" s="81">
        <v>4.2</v>
      </c>
      <c r="I17" s="82" t="s">
        <v>47</v>
      </c>
      <c r="J17" s="80">
        <v>49984</v>
      </c>
      <c r="K17" s="81">
        <v>3</v>
      </c>
      <c r="M17" s="82" t="s">
        <v>48</v>
      </c>
      <c r="N17" s="80">
        <v>57282</v>
      </c>
      <c r="O17" s="81">
        <v>3.4</v>
      </c>
      <c r="Q17" s="82" t="s">
        <v>47</v>
      </c>
      <c r="R17" s="80">
        <v>130122</v>
      </c>
      <c r="S17" s="81">
        <v>2.8</v>
      </c>
      <c r="T17" s="67">
        <f t="shared" si="0"/>
        <v>473923</v>
      </c>
    </row>
    <row r="18" spans="1:20" ht="13.5" hidden="1" thickBot="1" x14ac:dyDescent="0.25">
      <c r="A18" s="83" t="s">
        <v>49</v>
      </c>
      <c r="B18" s="84"/>
      <c r="C18" s="84"/>
      <c r="E18" s="85"/>
      <c r="F18" s="84"/>
      <c r="G18" s="84"/>
      <c r="I18" s="85"/>
      <c r="J18" s="84"/>
      <c r="K18" s="84"/>
      <c r="M18" s="83" t="s">
        <v>49</v>
      </c>
      <c r="N18" s="86">
        <v>113450</v>
      </c>
      <c r="O18" s="87">
        <v>6.8</v>
      </c>
      <c r="Q18" s="82" t="s">
        <v>49</v>
      </c>
      <c r="R18" s="80">
        <v>86550</v>
      </c>
      <c r="S18" s="81">
        <v>1.9</v>
      </c>
      <c r="T18" s="67">
        <f t="shared" si="0"/>
        <v>200000</v>
      </c>
    </row>
    <row r="19" spans="1:20" ht="13.5" hidden="1" thickBot="1" x14ac:dyDescent="0.25">
      <c r="Q19" s="85"/>
      <c r="R19" s="84"/>
      <c r="S19" s="84"/>
    </row>
    <row r="20" spans="1:20" hidden="1" x14ac:dyDescent="0.2">
      <c r="M20" s="88"/>
      <c r="N20" s="89"/>
      <c r="O20" s="90"/>
    </row>
    <row r="21" spans="1:20" hidden="1" x14ac:dyDescent="0.2">
      <c r="A21" s="3" t="s">
        <v>35</v>
      </c>
      <c r="B21" s="3"/>
      <c r="C21" s="3"/>
    </row>
    <row r="22" spans="1:20" hidden="1" x14ac:dyDescent="0.2">
      <c r="A22" s="4" t="s">
        <v>36</v>
      </c>
      <c r="B22" s="4"/>
      <c r="C22" s="4"/>
    </row>
    <row r="23" spans="1:20" ht="13.5" hidden="1" thickBot="1" x14ac:dyDescent="0.25">
      <c r="A23" s="69"/>
      <c r="B23" s="69"/>
      <c r="C23" s="69"/>
    </row>
    <row r="24" spans="1:20" ht="13.5" hidden="1" thickBot="1" x14ac:dyDescent="0.25">
      <c r="A24" s="70" t="s">
        <v>3</v>
      </c>
      <c r="B24" s="71" t="s">
        <v>11</v>
      </c>
      <c r="C24" s="70" t="s">
        <v>12</v>
      </c>
    </row>
    <row r="25" spans="1:20" ht="13.5" hidden="1" thickBot="1" x14ac:dyDescent="0.25">
      <c r="A25" s="72"/>
      <c r="B25" s="71">
        <v>2004</v>
      </c>
      <c r="C25" s="72"/>
    </row>
    <row r="26" spans="1:20" hidden="1" x14ac:dyDescent="0.2">
      <c r="A26" s="75" t="s">
        <v>14</v>
      </c>
      <c r="B26" s="76">
        <f>SUM(B28:B35)</f>
        <v>24832843</v>
      </c>
      <c r="C26" s="76">
        <f>SUM(C28:C35)</f>
        <v>100</v>
      </c>
    </row>
    <row r="27" spans="1:20" hidden="1" x14ac:dyDescent="0.2">
      <c r="A27" s="78"/>
      <c r="B27" s="79"/>
      <c r="C27" s="79"/>
    </row>
    <row r="28" spans="1:20" hidden="1" x14ac:dyDescent="0.2">
      <c r="A28" s="91" t="s">
        <v>39</v>
      </c>
      <c r="B28" s="80">
        <v>955095</v>
      </c>
      <c r="C28" s="92">
        <f>B28*100/B26</f>
        <v>3.8460960752661304</v>
      </c>
    </row>
    <row r="29" spans="1:20" hidden="1" x14ac:dyDescent="0.2">
      <c r="A29" s="93" t="s">
        <v>40</v>
      </c>
      <c r="B29" s="80">
        <v>6216581</v>
      </c>
      <c r="C29" s="92">
        <f>B29*100/B26</f>
        <v>25.033706370229137</v>
      </c>
    </row>
    <row r="30" spans="1:20" hidden="1" x14ac:dyDescent="0.2">
      <c r="A30" s="93" t="s">
        <v>41</v>
      </c>
      <c r="B30" s="80">
        <v>15354252</v>
      </c>
      <c r="C30" s="92">
        <f>B30*100/B26</f>
        <v>61.8304235242014</v>
      </c>
    </row>
    <row r="31" spans="1:20" hidden="1" x14ac:dyDescent="0.2">
      <c r="A31" s="93" t="s">
        <v>42</v>
      </c>
      <c r="B31" s="80">
        <v>621368</v>
      </c>
      <c r="C31" s="92">
        <f>B31*100/B26</f>
        <v>2.5022024260371638</v>
      </c>
    </row>
    <row r="32" spans="1:20" hidden="1" x14ac:dyDescent="0.2">
      <c r="A32" s="82" t="s">
        <v>44</v>
      </c>
      <c r="B32" s="80">
        <v>591424</v>
      </c>
      <c r="C32" s="92">
        <f>B32*100/B26</f>
        <v>2.3816201793729377</v>
      </c>
    </row>
    <row r="33" spans="1:4" hidden="1" x14ac:dyDescent="0.2">
      <c r="A33" s="93" t="s">
        <v>45</v>
      </c>
      <c r="B33" s="80">
        <v>420200</v>
      </c>
      <c r="C33" s="92">
        <f>B33*100/B26</f>
        <v>1.6921139476458655</v>
      </c>
    </row>
    <row r="34" spans="1:4" hidden="1" x14ac:dyDescent="0.2">
      <c r="A34" s="93" t="s">
        <v>47</v>
      </c>
      <c r="B34" s="80">
        <v>473923</v>
      </c>
      <c r="C34" s="92">
        <f>B34*100/B26</f>
        <v>1.9084524474302036</v>
      </c>
    </row>
    <row r="35" spans="1:4" ht="13.5" hidden="1" thickBot="1" x14ac:dyDescent="0.25">
      <c r="A35" s="94" t="s">
        <v>49</v>
      </c>
      <c r="B35" s="86">
        <v>200000</v>
      </c>
      <c r="C35" s="95">
        <f>B35*100/B26</f>
        <v>0.80538502981716587</v>
      </c>
    </row>
    <row r="36" spans="1:4" hidden="1" x14ac:dyDescent="0.2"/>
    <row r="37" spans="1:4" hidden="1" x14ac:dyDescent="0.2"/>
    <row r="39" spans="1:4" x14ac:dyDescent="0.2">
      <c r="A39" s="3" t="s">
        <v>0</v>
      </c>
      <c r="B39" s="3"/>
      <c r="C39" s="3"/>
    </row>
    <row r="40" spans="1:4" x14ac:dyDescent="0.2">
      <c r="A40" s="3" t="s">
        <v>1</v>
      </c>
      <c r="B40" s="3"/>
      <c r="C40" s="3"/>
    </row>
    <row r="41" spans="1:4" x14ac:dyDescent="0.2">
      <c r="A41" s="4" t="s">
        <v>50</v>
      </c>
      <c r="B41" s="4"/>
      <c r="C41" s="4"/>
    </row>
    <row r="42" spans="1:4" ht="13.5" thickBot="1" x14ac:dyDescent="0.25">
      <c r="A42" s="69"/>
      <c r="B42" s="96"/>
      <c r="C42" s="69"/>
    </row>
    <row r="43" spans="1:4" x14ac:dyDescent="0.2">
      <c r="A43" s="97" t="s">
        <v>3</v>
      </c>
      <c r="B43" s="98" t="s">
        <v>11</v>
      </c>
      <c r="C43" s="99" t="s">
        <v>12</v>
      </c>
    </row>
    <row r="44" spans="1:4" ht="23.25" thickBot="1" x14ac:dyDescent="0.25">
      <c r="A44" s="100"/>
      <c r="B44" s="101" t="s">
        <v>51</v>
      </c>
      <c r="C44" s="102"/>
    </row>
    <row r="45" spans="1:4" x14ac:dyDescent="0.2">
      <c r="A45" s="103" t="s">
        <v>14</v>
      </c>
      <c r="B45" s="104">
        <f>SUM(B47:B52)</f>
        <v>17741655806</v>
      </c>
      <c r="C45" s="105">
        <f>SUM(C47:C52)</f>
        <v>100</v>
      </c>
      <c r="D45" s="106"/>
    </row>
    <row r="46" spans="1:4" x14ac:dyDescent="0.2">
      <c r="A46" s="78"/>
      <c r="B46" s="107"/>
      <c r="C46" s="108"/>
    </row>
    <row r="47" spans="1:4" x14ac:dyDescent="0.2">
      <c r="A47" s="109" t="s">
        <v>15</v>
      </c>
      <c r="B47" s="110">
        <f>'INGR 1 '!D13</f>
        <v>1373954213</v>
      </c>
      <c r="C47" s="111">
        <f>B47*100/B45</f>
        <v>7.7442276415674032</v>
      </c>
      <c r="D47" s="112"/>
    </row>
    <row r="48" spans="1:4" x14ac:dyDescent="0.2">
      <c r="A48" s="109" t="s">
        <v>27</v>
      </c>
      <c r="B48" s="110">
        <f>'INGR 1 '!D27</f>
        <v>4745189102</v>
      </c>
      <c r="C48" s="111">
        <f>B48*100/B45</f>
        <v>26.74603291759971</v>
      </c>
      <c r="D48" s="112"/>
    </row>
    <row r="49" spans="1:5" x14ac:dyDescent="0.2">
      <c r="A49" s="109" t="s">
        <v>52</v>
      </c>
      <c r="B49" s="110">
        <f>'INGR 1 '!D29</f>
        <v>8245658747</v>
      </c>
      <c r="C49" s="111">
        <f>B49*100/B45</f>
        <v>46.476263755558961</v>
      </c>
      <c r="D49" s="112"/>
      <c r="E49" s="113"/>
    </row>
    <row r="50" spans="1:5" x14ac:dyDescent="0.2">
      <c r="A50" s="109" t="s">
        <v>30</v>
      </c>
      <c r="B50" s="110">
        <f>'INGR 1 '!D31</f>
        <v>2740565423</v>
      </c>
      <c r="C50" s="111">
        <f>B50*100/B45</f>
        <v>15.447066795609777</v>
      </c>
      <c r="D50" s="112"/>
      <c r="E50" s="113"/>
    </row>
    <row r="51" spans="1:5" x14ac:dyDescent="0.2">
      <c r="A51" s="109" t="s">
        <v>53</v>
      </c>
      <c r="B51" s="110">
        <f>'INGR 1 '!D34</f>
        <v>624599565</v>
      </c>
      <c r="C51" s="111">
        <f>B51*100/B45</f>
        <v>3.5205257718322347</v>
      </c>
      <c r="D51" s="112"/>
    </row>
    <row r="52" spans="1:5" x14ac:dyDescent="0.2">
      <c r="A52" s="114" t="s">
        <v>32</v>
      </c>
      <c r="B52" s="110">
        <f>'INGR 1 '!D37</f>
        <v>11688756</v>
      </c>
      <c r="C52" s="111">
        <f>B52*100/B45</f>
        <v>6.5883117831916305E-2</v>
      </c>
      <c r="D52" s="112"/>
    </row>
    <row r="53" spans="1:5" ht="13.5" thickBot="1" x14ac:dyDescent="0.25">
      <c r="A53" s="115"/>
      <c r="B53" s="116"/>
      <c r="C53" s="117"/>
      <c r="D53" s="106"/>
    </row>
    <row r="56" spans="1:5" x14ac:dyDescent="0.2">
      <c r="A56" s="118"/>
    </row>
    <row r="61" spans="1:5" x14ac:dyDescent="0.2">
      <c r="B61" s="67"/>
    </row>
  </sheetData>
  <mergeCells count="29">
    <mergeCell ref="A24:A25"/>
    <mergeCell ref="C24:C25"/>
    <mergeCell ref="A39:C39"/>
    <mergeCell ref="A40:C40"/>
    <mergeCell ref="A41:C41"/>
    <mergeCell ref="A43:A44"/>
    <mergeCell ref="C43:C44"/>
    <mergeCell ref="M7:M8"/>
    <mergeCell ref="O7:O8"/>
    <mergeCell ref="Q7:Q8"/>
    <mergeCell ref="S7:S8"/>
    <mergeCell ref="A21:C21"/>
    <mergeCell ref="A22:C22"/>
    <mergeCell ref="A7:A8"/>
    <mergeCell ref="C7:C8"/>
    <mergeCell ref="E7:E8"/>
    <mergeCell ref="G7:G8"/>
    <mergeCell ref="I7:I8"/>
    <mergeCell ref="K7:K8"/>
    <mergeCell ref="A4:C4"/>
    <mergeCell ref="E4:G4"/>
    <mergeCell ref="I4:K4"/>
    <mergeCell ref="M4:O4"/>
    <mergeCell ref="Q4:S4"/>
    <mergeCell ref="A5:C5"/>
    <mergeCell ref="E5:G5"/>
    <mergeCell ref="I5:K5"/>
    <mergeCell ref="M5:O5"/>
    <mergeCell ref="Q5:S5"/>
  </mergeCells>
  <pageMargins left="0.75" right="0.75" top="1" bottom="1" header="0" footer="0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34"/>
  <sheetViews>
    <sheetView showGridLines="0" workbookViewId="0">
      <selection activeCell="C19" sqref="C19"/>
    </sheetView>
  </sheetViews>
  <sheetFormatPr baseColWidth="10" defaultRowHeight="12.75" x14ac:dyDescent="0.2"/>
  <cols>
    <col min="1" max="1" width="35" style="2" customWidth="1"/>
    <col min="2" max="2" width="12.28515625" style="2" customWidth="1"/>
    <col min="3" max="3" width="10.7109375" style="2" customWidth="1"/>
    <col min="4" max="4" width="12.42578125" style="2" customWidth="1"/>
    <col min="5" max="5" width="10.7109375" style="2" customWidth="1"/>
    <col min="6" max="6" width="10.140625" style="2" customWidth="1"/>
    <col min="7" max="7" width="8.5703125" style="2" customWidth="1"/>
    <col min="8" max="13" width="11.42578125" style="2"/>
    <col min="14" max="14" width="37.28515625" style="2" customWidth="1"/>
    <col min="15" max="21" width="11.42578125" style="2"/>
    <col min="22" max="22" width="36.140625" style="2" customWidth="1"/>
    <col min="23" max="29" width="11.42578125" style="2"/>
    <col min="30" max="30" width="39.28515625" style="2" customWidth="1"/>
    <col min="31" max="253" width="11.42578125" style="2"/>
    <col min="254" max="254" width="35" style="2" customWidth="1"/>
    <col min="255" max="255" width="12.28515625" style="2" customWidth="1"/>
    <col min="256" max="256" width="10.7109375" style="2" customWidth="1"/>
    <col min="257" max="257" width="10" style="2" customWidth="1"/>
    <col min="258" max="258" width="10.7109375" style="2" customWidth="1"/>
    <col min="259" max="260" width="8" style="2" customWidth="1"/>
    <col min="261" max="261" width="11.42578125" style="2"/>
    <col min="262" max="262" width="32.28515625" style="2" customWidth="1"/>
    <col min="263" max="269" width="11.42578125" style="2"/>
    <col min="270" max="270" width="37.28515625" style="2" customWidth="1"/>
    <col min="271" max="277" width="11.42578125" style="2"/>
    <col min="278" max="278" width="36.140625" style="2" customWidth="1"/>
    <col min="279" max="285" width="11.42578125" style="2"/>
    <col min="286" max="286" width="39.28515625" style="2" customWidth="1"/>
    <col min="287" max="509" width="11.42578125" style="2"/>
    <col min="510" max="510" width="35" style="2" customWidth="1"/>
    <col min="511" max="511" width="12.28515625" style="2" customWidth="1"/>
    <col min="512" max="512" width="10.7109375" style="2" customWidth="1"/>
    <col min="513" max="513" width="10" style="2" customWidth="1"/>
    <col min="514" max="514" width="10.7109375" style="2" customWidth="1"/>
    <col min="515" max="516" width="8" style="2" customWidth="1"/>
    <col min="517" max="517" width="11.42578125" style="2"/>
    <col min="518" max="518" width="32.28515625" style="2" customWidth="1"/>
    <col min="519" max="525" width="11.42578125" style="2"/>
    <col min="526" max="526" width="37.28515625" style="2" customWidth="1"/>
    <col min="527" max="533" width="11.42578125" style="2"/>
    <col min="534" max="534" width="36.140625" style="2" customWidth="1"/>
    <col min="535" max="541" width="11.42578125" style="2"/>
    <col min="542" max="542" width="39.28515625" style="2" customWidth="1"/>
    <col min="543" max="765" width="11.42578125" style="2"/>
    <col min="766" max="766" width="35" style="2" customWidth="1"/>
    <col min="767" max="767" width="12.28515625" style="2" customWidth="1"/>
    <col min="768" max="768" width="10.7109375" style="2" customWidth="1"/>
    <col min="769" max="769" width="10" style="2" customWidth="1"/>
    <col min="770" max="770" width="10.7109375" style="2" customWidth="1"/>
    <col min="771" max="772" width="8" style="2" customWidth="1"/>
    <col min="773" max="773" width="11.42578125" style="2"/>
    <col min="774" max="774" width="32.28515625" style="2" customWidth="1"/>
    <col min="775" max="781" width="11.42578125" style="2"/>
    <col min="782" max="782" width="37.28515625" style="2" customWidth="1"/>
    <col min="783" max="789" width="11.42578125" style="2"/>
    <col min="790" max="790" width="36.140625" style="2" customWidth="1"/>
    <col min="791" max="797" width="11.42578125" style="2"/>
    <col min="798" max="798" width="39.28515625" style="2" customWidth="1"/>
    <col min="799" max="1021" width="11.42578125" style="2"/>
    <col min="1022" max="1022" width="35" style="2" customWidth="1"/>
    <col min="1023" max="1023" width="12.28515625" style="2" customWidth="1"/>
    <col min="1024" max="1024" width="10.7109375" style="2" customWidth="1"/>
    <col min="1025" max="1025" width="10" style="2" customWidth="1"/>
    <col min="1026" max="1026" width="10.7109375" style="2" customWidth="1"/>
    <col min="1027" max="1028" width="8" style="2" customWidth="1"/>
    <col min="1029" max="1029" width="11.42578125" style="2"/>
    <col min="1030" max="1030" width="32.28515625" style="2" customWidth="1"/>
    <col min="1031" max="1037" width="11.42578125" style="2"/>
    <col min="1038" max="1038" width="37.28515625" style="2" customWidth="1"/>
    <col min="1039" max="1045" width="11.42578125" style="2"/>
    <col min="1046" max="1046" width="36.140625" style="2" customWidth="1"/>
    <col min="1047" max="1053" width="11.42578125" style="2"/>
    <col min="1054" max="1054" width="39.28515625" style="2" customWidth="1"/>
    <col min="1055" max="1277" width="11.42578125" style="2"/>
    <col min="1278" max="1278" width="35" style="2" customWidth="1"/>
    <col min="1279" max="1279" width="12.28515625" style="2" customWidth="1"/>
    <col min="1280" max="1280" width="10.7109375" style="2" customWidth="1"/>
    <col min="1281" max="1281" width="10" style="2" customWidth="1"/>
    <col min="1282" max="1282" width="10.7109375" style="2" customWidth="1"/>
    <col min="1283" max="1284" width="8" style="2" customWidth="1"/>
    <col min="1285" max="1285" width="11.42578125" style="2"/>
    <col min="1286" max="1286" width="32.28515625" style="2" customWidth="1"/>
    <col min="1287" max="1293" width="11.42578125" style="2"/>
    <col min="1294" max="1294" width="37.28515625" style="2" customWidth="1"/>
    <col min="1295" max="1301" width="11.42578125" style="2"/>
    <col min="1302" max="1302" width="36.140625" style="2" customWidth="1"/>
    <col min="1303" max="1309" width="11.42578125" style="2"/>
    <col min="1310" max="1310" width="39.28515625" style="2" customWidth="1"/>
    <col min="1311" max="1533" width="11.42578125" style="2"/>
    <col min="1534" max="1534" width="35" style="2" customWidth="1"/>
    <col min="1535" max="1535" width="12.28515625" style="2" customWidth="1"/>
    <col min="1536" max="1536" width="10.7109375" style="2" customWidth="1"/>
    <col min="1537" max="1537" width="10" style="2" customWidth="1"/>
    <col min="1538" max="1538" width="10.7109375" style="2" customWidth="1"/>
    <col min="1539" max="1540" width="8" style="2" customWidth="1"/>
    <col min="1541" max="1541" width="11.42578125" style="2"/>
    <col min="1542" max="1542" width="32.28515625" style="2" customWidth="1"/>
    <col min="1543" max="1549" width="11.42578125" style="2"/>
    <col min="1550" max="1550" width="37.28515625" style="2" customWidth="1"/>
    <col min="1551" max="1557" width="11.42578125" style="2"/>
    <col min="1558" max="1558" width="36.140625" style="2" customWidth="1"/>
    <col min="1559" max="1565" width="11.42578125" style="2"/>
    <col min="1566" max="1566" width="39.28515625" style="2" customWidth="1"/>
    <col min="1567" max="1789" width="11.42578125" style="2"/>
    <col min="1790" max="1790" width="35" style="2" customWidth="1"/>
    <col min="1791" max="1791" width="12.28515625" style="2" customWidth="1"/>
    <col min="1792" max="1792" width="10.7109375" style="2" customWidth="1"/>
    <col min="1793" max="1793" width="10" style="2" customWidth="1"/>
    <col min="1794" max="1794" width="10.7109375" style="2" customWidth="1"/>
    <col min="1795" max="1796" width="8" style="2" customWidth="1"/>
    <col min="1797" max="1797" width="11.42578125" style="2"/>
    <col min="1798" max="1798" width="32.28515625" style="2" customWidth="1"/>
    <col min="1799" max="1805" width="11.42578125" style="2"/>
    <col min="1806" max="1806" width="37.28515625" style="2" customWidth="1"/>
    <col min="1807" max="1813" width="11.42578125" style="2"/>
    <col min="1814" max="1814" width="36.140625" style="2" customWidth="1"/>
    <col min="1815" max="1821" width="11.42578125" style="2"/>
    <col min="1822" max="1822" width="39.28515625" style="2" customWidth="1"/>
    <col min="1823" max="2045" width="11.42578125" style="2"/>
    <col min="2046" max="2046" width="35" style="2" customWidth="1"/>
    <col min="2047" max="2047" width="12.28515625" style="2" customWidth="1"/>
    <col min="2048" max="2048" width="10.7109375" style="2" customWidth="1"/>
    <col min="2049" max="2049" width="10" style="2" customWidth="1"/>
    <col min="2050" max="2050" width="10.7109375" style="2" customWidth="1"/>
    <col min="2051" max="2052" width="8" style="2" customWidth="1"/>
    <col min="2053" max="2053" width="11.42578125" style="2"/>
    <col min="2054" max="2054" width="32.28515625" style="2" customWidth="1"/>
    <col min="2055" max="2061" width="11.42578125" style="2"/>
    <col min="2062" max="2062" width="37.28515625" style="2" customWidth="1"/>
    <col min="2063" max="2069" width="11.42578125" style="2"/>
    <col min="2070" max="2070" width="36.140625" style="2" customWidth="1"/>
    <col min="2071" max="2077" width="11.42578125" style="2"/>
    <col min="2078" max="2078" width="39.28515625" style="2" customWidth="1"/>
    <col min="2079" max="2301" width="11.42578125" style="2"/>
    <col min="2302" max="2302" width="35" style="2" customWidth="1"/>
    <col min="2303" max="2303" width="12.28515625" style="2" customWidth="1"/>
    <col min="2304" max="2304" width="10.7109375" style="2" customWidth="1"/>
    <col min="2305" max="2305" width="10" style="2" customWidth="1"/>
    <col min="2306" max="2306" width="10.7109375" style="2" customWidth="1"/>
    <col min="2307" max="2308" width="8" style="2" customWidth="1"/>
    <col min="2309" max="2309" width="11.42578125" style="2"/>
    <col min="2310" max="2310" width="32.28515625" style="2" customWidth="1"/>
    <col min="2311" max="2317" width="11.42578125" style="2"/>
    <col min="2318" max="2318" width="37.28515625" style="2" customWidth="1"/>
    <col min="2319" max="2325" width="11.42578125" style="2"/>
    <col min="2326" max="2326" width="36.140625" style="2" customWidth="1"/>
    <col min="2327" max="2333" width="11.42578125" style="2"/>
    <col min="2334" max="2334" width="39.28515625" style="2" customWidth="1"/>
    <col min="2335" max="2557" width="11.42578125" style="2"/>
    <col min="2558" max="2558" width="35" style="2" customWidth="1"/>
    <col min="2559" max="2559" width="12.28515625" style="2" customWidth="1"/>
    <col min="2560" max="2560" width="10.7109375" style="2" customWidth="1"/>
    <col min="2561" max="2561" width="10" style="2" customWidth="1"/>
    <col min="2562" max="2562" width="10.7109375" style="2" customWidth="1"/>
    <col min="2563" max="2564" width="8" style="2" customWidth="1"/>
    <col min="2565" max="2565" width="11.42578125" style="2"/>
    <col min="2566" max="2566" width="32.28515625" style="2" customWidth="1"/>
    <col min="2567" max="2573" width="11.42578125" style="2"/>
    <col min="2574" max="2574" width="37.28515625" style="2" customWidth="1"/>
    <col min="2575" max="2581" width="11.42578125" style="2"/>
    <col min="2582" max="2582" width="36.140625" style="2" customWidth="1"/>
    <col min="2583" max="2589" width="11.42578125" style="2"/>
    <col min="2590" max="2590" width="39.28515625" style="2" customWidth="1"/>
    <col min="2591" max="2813" width="11.42578125" style="2"/>
    <col min="2814" max="2814" width="35" style="2" customWidth="1"/>
    <col min="2815" max="2815" width="12.28515625" style="2" customWidth="1"/>
    <col min="2816" max="2816" width="10.7109375" style="2" customWidth="1"/>
    <col min="2817" max="2817" width="10" style="2" customWidth="1"/>
    <col min="2818" max="2818" width="10.7109375" style="2" customWidth="1"/>
    <col min="2819" max="2820" width="8" style="2" customWidth="1"/>
    <col min="2821" max="2821" width="11.42578125" style="2"/>
    <col min="2822" max="2822" width="32.28515625" style="2" customWidth="1"/>
    <col min="2823" max="2829" width="11.42578125" style="2"/>
    <col min="2830" max="2830" width="37.28515625" style="2" customWidth="1"/>
    <col min="2831" max="2837" width="11.42578125" style="2"/>
    <col min="2838" max="2838" width="36.140625" style="2" customWidth="1"/>
    <col min="2839" max="2845" width="11.42578125" style="2"/>
    <col min="2846" max="2846" width="39.28515625" style="2" customWidth="1"/>
    <col min="2847" max="3069" width="11.42578125" style="2"/>
    <col min="3070" max="3070" width="35" style="2" customWidth="1"/>
    <col min="3071" max="3071" width="12.28515625" style="2" customWidth="1"/>
    <col min="3072" max="3072" width="10.7109375" style="2" customWidth="1"/>
    <col min="3073" max="3073" width="10" style="2" customWidth="1"/>
    <col min="3074" max="3074" width="10.7109375" style="2" customWidth="1"/>
    <col min="3075" max="3076" width="8" style="2" customWidth="1"/>
    <col min="3077" max="3077" width="11.42578125" style="2"/>
    <col min="3078" max="3078" width="32.28515625" style="2" customWidth="1"/>
    <col min="3079" max="3085" width="11.42578125" style="2"/>
    <col min="3086" max="3086" width="37.28515625" style="2" customWidth="1"/>
    <col min="3087" max="3093" width="11.42578125" style="2"/>
    <col min="3094" max="3094" width="36.140625" style="2" customWidth="1"/>
    <col min="3095" max="3101" width="11.42578125" style="2"/>
    <col min="3102" max="3102" width="39.28515625" style="2" customWidth="1"/>
    <col min="3103" max="3325" width="11.42578125" style="2"/>
    <col min="3326" max="3326" width="35" style="2" customWidth="1"/>
    <col min="3327" max="3327" width="12.28515625" style="2" customWidth="1"/>
    <col min="3328" max="3328" width="10.7109375" style="2" customWidth="1"/>
    <col min="3329" max="3329" width="10" style="2" customWidth="1"/>
    <col min="3330" max="3330" width="10.7109375" style="2" customWidth="1"/>
    <col min="3331" max="3332" width="8" style="2" customWidth="1"/>
    <col min="3333" max="3333" width="11.42578125" style="2"/>
    <col min="3334" max="3334" width="32.28515625" style="2" customWidth="1"/>
    <col min="3335" max="3341" width="11.42578125" style="2"/>
    <col min="3342" max="3342" width="37.28515625" style="2" customWidth="1"/>
    <col min="3343" max="3349" width="11.42578125" style="2"/>
    <col min="3350" max="3350" width="36.140625" style="2" customWidth="1"/>
    <col min="3351" max="3357" width="11.42578125" style="2"/>
    <col min="3358" max="3358" width="39.28515625" style="2" customWidth="1"/>
    <col min="3359" max="3581" width="11.42578125" style="2"/>
    <col min="3582" max="3582" width="35" style="2" customWidth="1"/>
    <col min="3583" max="3583" width="12.28515625" style="2" customWidth="1"/>
    <col min="3584" max="3584" width="10.7109375" style="2" customWidth="1"/>
    <col min="3585" max="3585" width="10" style="2" customWidth="1"/>
    <col min="3586" max="3586" width="10.7109375" style="2" customWidth="1"/>
    <col min="3587" max="3588" width="8" style="2" customWidth="1"/>
    <col min="3589" max="3589" width="11.42578125" style="2"/>
    <col min="3590" max="3590" width="32.28515625" style="2" customWidth="1"/>
    <col min="3591" max="3597" width="11.42578125" style="2"/>
    <col min="3598" max="3598" width="37.28515625" style="2" customWidth="1"/>
    <col min="3599" max="3605" width="11.42578125" style="2"/>
    <col min="3606" max="3606" width="36.140625" style="2" customWidth="1"/>
    <col min="3607" max="3613" width="11.42578125" style="2"/>
    <col min="3614" max="3614" width="39.28515625" style="2" customWidth="1"/>
    <col min="3615" max="3837" width="11.42578125" style="2"/>
    <col min="3838" max="3838" width="35" style="2" customWidth="1"/>
    <col min="3839" max="3839" width="12.28515625" style="2" customWidth="1"/>
    <col min="3840" max="3840" width="10.7109375" style="2" customWidth="1"/>
    <col min="3841" max="3841" width="10" style="2" customWidth="1"/>
    <col min="3842" max="3842" width="10.7109375" style="2" customWidth="1"/>
    <col min="3843" max="3844" width="8" style="2" customWidth="1"/>
    <col min="3845" max="3845" width="11.42578125" style="2"/>
    <col min="3846" max="3846" width="32.28515625" style="2" customWidth="1"/>
    <col min="3847" max="3853" width="11.42578125" style="2"/>
    <col min="3854" max="3854" width="37.28515625" style="2" customWidth="1"/>
    <col min="3855" max="3861" width="11.42578125" style="2"/>
    <col min="3862" max="3862" width="36.140625" style="2" customWidth="1"/>
    <col min="3863" max="3869" width="11.42578125" style="2"/>
    <col min="3870" max="3870" width="39.28515625" style="2" customWidth="1"/>
    <col min="3871" max="4093" width="11.42578125" style="2"/>
    <col min="4094" max="4094" width="35" style="2" customWidth="1"/>
    <col min="4095" max="4095" width="12.28515625" style="2" customWidth="1"/>
    <col min="4096" max="4096" width="10.7109375" style="2" customWidth="1"/>
    <col min="4097" max="4097" width="10" style="2" customWidth="1"/>
    <col min="4098" max="4098" width="10.7109375" style="2" customWidth="1"/>
    <col min="4099" max="4100" width="8" style="2" customWidth="1"/>
    <col min="4101" max="4101" width="11.42578125" style="2"/>
    <col min="4102" max="4102" width="32.28515625" style="2" customWidth="1"/>
    <col min="4103" max="4109" width="11.42578125" style="2"/>
    <col min="4110" max="4110" width="37.28515625" style="2" customWidth="1"/>
    <col min="4111" max="4117" width="11.42578125" style="2"/>
    <col min="4118" max="4118" width="36.140625" style="2" customWidth="1"/>
    <col min="4119" max="4125" width="11.42578125" style="2"/>
    <col min="4126" max="4126" width="39.28515625" style="2" customWidth="1"/>
    <col min="4127" max="4349" width="11.42578125" style="2"/>
    <col min="4350" max="4350" width="35" style="2" customWidth="1"/>
    <col min="4351" max="4351" width="12.28515625" style="2" customWidth="1"/>
    <col min="4352" max="4352" width="10.7109375" style="2" customWidth="1"/>
    <col min="4353" max="4353" width="10" style="2" customWidth="1"/>
    <col min="4354" max="4354" width="10.7109375" style="2" customWidth="1"/>
    <col min="4355" max="4356" width="8" style="2" customWidth="1"/>
    <col min="4357" max="4357" width="11.42578125" style="2"/>
    <col min="4358" max="4358" width="32.28515625" style="2" customWidth="1"/>
    <col min="4359" max="4365" width="11.42578125" style="2"/>
    <col min="4366" max="4366" width="37.28515625" style="2" customWidth="1"/>
    <col min="4367" max="4373" width="11.42578125" style="2"/>
    <col min="4374" max="4374" width="36.140625" style="2" customWidth="1"/>
    <col min="4375" max="4381" width="11.42578125" style="2"/>
    <col min="4382" max="4382" width="39.28515625" style="2" customWidth="1"/>
    <col min="4383" max="4605" width="11.42578125" style="2"/>
    <col min="4606" max="4606" width="35" style="2" customWidth="1"/>
    <col min="4607" max="4607" width="12.28515625" style="2" customWidth="1"/>
    <col min="4608" max="4608" width="10.7109375" style="2" customWidth="1"/>
    <col min="4609" max="4609" width="10" style="2" customWidth="1"/>
    <col min="4610" max="4610" width="10.7109375" style="2" customWidth="1"/>
    <col min="4611" max="4612" width="8" style="2" customWidth="1"/>
    <col min="4613" max="4613" width="11.42578125" style="2"/>
    <col min="4614" max="4614" width="32.28515625" style="2" customWidth="1"/>
    <col min="4615" max="4621" width="11.42578125" style="2"/>
    <col min="4622" max="4622" width="37.28515625" style="2" customWidth="1"/>
    <col min="4623" max="4629" width="11.42578125" style="2"/>
    <col min="4630" max="4630" width="36.140625" style="2" customWidth="1"/>
    <col min="4631" max="4637" width="11.42578125" style="2"/>
    <col min="4638" max="4638" width="39.28515625" style="2" customWidth="1"/>
    <col min="4639" max="4861" width="11.42578125" style="2"/>
    <col min="4862" max="4862" width="35" style="2" customWidth="1"/>
    <col min="4863" max="4863" width="12.28515625" style="2" customWidth="1"/>
    <col min="4864" max="4864" width="10.7109375" style="2" customWidth="1"/>
    <col min="4865" max="4865" width="10" style="2" customWidth="1"/>
    <col min="4866" max="4866" width="10.7109375" style="2" customWidth="1"/>
    <col min="4867" max="4868" width="8" style="2" customWidth="1"/>
    <col min="4869" max="4869" width="11.42578125" style="2"/>
    <col min="4870" max="4870" width="32.28515625" style="2" customWidth="1"/>
    <col min="4871" max="4877" width="11.42578125" style="2"/>
    <col min="4878" max="4878" width="37.28515625" style="2" customWidth="1"/>
    <col min="4879" max="4885" width="11.42578125" style="2"/>
    <col min="4886" max="4886" width="36.140625" style="2" customWidth="1"/>
    <col min="4887" max="4893" width="11.42578125" style="2"/>
    <col min="4894" max="4894" width="39.28515625" style="2" customWidth="1"/>
    <col min="4895" max="5117" width="11.42578125" style="2"/>
    <col min="5118" max="5118" width="35" style="2" customWidth="1"/>
    <col min="5119" max="5119" width="12.28515625" style="2" customWidth="1"/>
    <col min="5120" max="5120" width="10.7109375" style="2" customWidth="1"/>
    <col min="5121" max="5121" width="10" style="2" customWidth="1"/>
    <col min="5122" max="5122" width="10.7109375" style="2" customWidth="1"/>
    <col min="5123" max="5124" width="8" style="2" customWidth="1"/>
    <col min="5125" max="5125" width="11.42578125" style="2"/>
    <col min="5126" max="5126" width="32.28515625" style="2" customWidth="1"/>
    <col min="5127" max="5133" width="11.42578125" style="2"/>
    <col min="5134" max="5134" width="37.28515625" style="2" customWidth="1"/>
    <col min="5135" max="5141" width="11.42578125" style="2"/>
    <col min="5142" max="5142" width="36.140625" style="2" customWidth="1"/>
    <col min="5143" max="5149" width="11.42578125" style="2"/>
    <col min="5150" max="5150" width="39.28515625" style="2" customWidth="1"/>
    <col min="5151" max="5373" width="11.42578125" style="2"/>
    <col min="5374" max="5374" width="35" style="2" customWidth="1"/>
    <col min="5375" max="5375" width="12.28515625" style="2" customWidth="1"/>
    <col min="5376" max="5376" width="10.7109375" style="2" customWidth="1"/>
    <col min="5377" max="5377" width="10" style="2" customWidth="1"/>
    <col min="5378" max="5378" width="10.7109375" style="2" customWidth="1"/>
    <col min="5379" max="5380" width="8" style="2" customWidth="1"/>
    <col min="5381" max="5381" width="11.42578125" style="2"/>
    <col min="5382" max="5382" width="32.28515625" style="2" customWidth="1"/>
    <col min="5383" max="5389" width="11.42578125" style="2"/>
    <col min="5390" max="5390" width="37.28515625" style="2" customWidth="1"/>
    <col min="5391" max="5397" width="11.42578125" style="2"/>
    <col min="5398" max="5398" width="36.140625" style="2" customWidth="1"/>
    <col min="5399" max="5405" width="11.42578125" style="2"/>
    <col min="5406" max="5406" width="39.28515625" style="2" customWidth="1"/>
    <col min="5407" max="5629" width="11.42578125" style="2"/>
    <col min="5630" max="5630" width="35" style="2" customWidth="1"/>
    <col min="5631" max="5631" width="12.28515625" style="2" customWidth="1"/>
    <col min="5632" max="5632" width="10.7109375" style="2" customWidth="1"/>
    <col min="5633" max="5633" width="10" style="2" customWidth="1"/>
    <col min="5634" max="5634" width="10.7109375" style="2" customWidth="1"/>
    <col min="5635" max="5636" width="8" style="2" customWidth="1"/>
    <col min="5637" max="5637" width="11.42578125" style="2"/>
    <col min="5638" max="5638" width="32.28515625" style="2" customWidth="1"/>
    <col min="5639" max="5645" width="11.42578125" style="2"/>
    <col min="5646" max="5646" width="37.28515625" style="2" customWidth="1"/>
    <col min="5647" max="5653" width="11.42578125" style="2"/>
    <col min="5654" max="5654" width="36.140625" style="2" customWidth="1"/>
    <col min="5655" max="5661" width="11.42578125" style="2"/>
    <col min="5662" max="5662" width="39.28515625" style="2" customWidth="1"/>
    <col min="5663" max="5885" width="11.42578125" style="2"/>
    <col min="5886" max="5886" width="35" style="2" customWidth="1"/>
    <col min="5887" max="5887" width="12.28515625" style="2" customWidth="1"/>
    <col min="5888" max="5888" width="10.7109375" style="2" customWidth="1"/>
    <col min="5889" max="5889" width="10" style="2" customWidth="1"/>
    <col min="5890" max="5890" width="10.7109375" style="2" customWidth="1"/>
    <col min="5891" max="5892" width="8" style="2" customWidth="1"/>
    <col min="5893" max="5893" width="11.42578125" style="2"/>
    <col min="5894" max="5894" width="32.28515625" style="2" customWidth="1"/>
    <col min="5895" max="5901" width="11.42578125" style="2"/>
    <col min="5902" max="5902" width="37.28515625" style="2" customWidth="1"/>
    <col min="5903" max="5909" width="11.42578125" style="2"/>
    <col min="5910" max="5910" width="36.140625" style="2" customWidth="1"/>
    <col min="5911" max="5917" width="11.42578125" style="2"/>
    <col min="5918" max="5918" width="39.28515625" style="2" customWidth="1"/>
    <col min="5919" max="6141" width="11.42578125" style="2"/>
    <col min="6142" max="6142" width="35" style="2" customWidth="1"/>
    <col min="6143" max="6143" width="12.28515625" style="2" customWidth="1"/>
    <col min="6144" max="6144" width="10.7109375" style="2" customWidth="1"/>
    <col min="6145" max="6145" width="10" style="2" customWidth="1"/>
    <col min="6146" max="6146" width="10.7109375" style="2" customWidth="1"/>
    <col min="6147" max="6148" width="8" style="2" customWidth="1"/>
    <col min="6149" max="6149" width="11.42578125" style="2"/>
    <col min="6150" max="6150" width="32.28515625" style="2" customWidth="1"/>
    <col min="6151" max="6157" width="11.42578125" style="2"/>
    <col min="6158" max="6158" width="37.28515625" style="2" customWidth="1"/>
    <col min="6159" max="6165" width="11.42578125" style="2"/>
    <col min="6166" max="6166" width="36.140625" style="2" customWidth="1"/>
    <col min="6167" max="6173" width="11.42578125" style="2"/>
    <col min="6174" max="6174" width="39.28515625" style="2" customWidth="1"/>
    <col min="6175" max="6397" width="11.42578125" style="2"/>
    <col min="6398" max="6398" width="35" style="2" customWidth="1"/>
    <col min="6399" max="6399" width="12.28515625" style="2" customWidth="1"/>
    <col min="6400" max="6400" width="10.7109375" style="2" customWidth="1"/>
    <col min="6401" max="6401" width="10" style="2" customWidth="1"/>
    <col min="6402" max="6402" width="10.7109375" style="2" customWidth="1"/>
    <col min="6403" max="6404" width="8" style="2" customWidth="1"/>
    <col min="6405" max="6405" width="11.42578125" style="2"/>
    <col min="6406" max="6406" width="32.28515625" style="2" customWidth="1"/>
    <col min="6407" max="6413" width="11.42578125" style="2"/>
    <col min="6414" max="6414" width="37.28515625" style="2" customWidth="1"/>
    <col min="6415" max="6421" width="11.42578125" style="2"/>
    <col min="6422" max="6422" width="36.140625" style="2" customWidth="1"/>
    <col min="6423" max="6429" width="11.42578125" style="2"/>
    <col min="6430" max="6430" width="39.28515625" style="2" customWidth="1"/>
    <col min="6431" max="6653" width="11.42578125" style="2"/>
    <col min="6654" max="6654" width="35" style="2" customWidth="1"/>
    <col min="6655" max="6655" width="12.28515625" style="2" customWidth="1"/>
    <col min="6656" max="6656" width="10.7109375" style="2" customWidth="1"/>
    <col min="6657" max="6657" width="10" style="2" customWidth="1"/>
    <col min="6658" max="6658" width="10.7109375" style="2" customWidth="1"/>
    <col min="6659" max="6660" width="8" style="2" customWidth="1"/>
    <col min="6661" max="6661" width="11.42578125" style="2"/>
    <col min="6662" max="6662" width="32.28515625" style="2" customWidth="1"/>
    <col min="6663" max="6669" width="11.42578125" style="2"/>
    <col min="6670" max="6670" width="37.28515625" style="2" customWidth="1"/>
    <col min="6671" max="6677" width="11.42578125" style="2"/>
    <col min="6678" max="6678" width="36.140625" style="2" customWidth="1"/>
    <col min="6679" max="6685" width="11.42578125" style="2"/>
    <col min="6686" max="6686" width="39.28515625" style="2" customWidth="1"/>
    <col min="6687" max="6909" width="11.42578125" style="2"/>
    <col min="6910" max="6910" width="35" style="2" customWidth="1"/>
    <col min="6911" max="6911" width="12.28515625" style="2" customWidth="1"/>
    <col min="6912" max="6912" width="10.7109375" style="2" customWidth="1"/>
    <col min="6913" max="6913" width="10" style="2" customWidth="1"/>
    <col min="6914" max="6914" width="10.7109375" style="2" customWidth="1"/>
    <col min="6915" max="6916" width="8" style="2" customWidth="1"/>
    <col min="6917" max="6917" width="11.42578125" style="2"/>
    <col min="6918" max="6918" width="32.28515625" style="2" customWidth="1"/>
    <col min="6919" max="6925" width="11.42578125" style="2"/>
    <col min="6926" max="6926" width="37.28515625" style="2" customWidth="1"/>
    <col min="6927" max="6933" width="11.42578125" style="2"/>
    <col min="6934" max="6934" width="36.140625" style="2" customWidth="1"/>
    <col min="6935" max="6941" width="11.42578125" style="2"/>
    <col min="6942" max="6942" width="39.28515625" style="2" customWidth="1"/>
    <col min="6943" max="7165" width="11.42578125" style="2"/>
    <col min="7166" max="7166" width="35" style="2" customWidth="1"/>
    <col min="7167" max="7167" width="12.28515625" style="2" customWidth="1"/>
    <col min="7168" max="7168" width="10.7109375" style="2" customWidth="1"/>
    <col min="7169" max="7169" width="10" style="2" customWidth="1"/>
    <col min="7170" max="7170" width="10.7109375" style="2" customWidth="1"/>
    <col min="7171" max="7172" width="8" style="2" customWidth="1"/>
    <col min="7173" max="7173" width="11.42578125" style="2"/>
    <col min="7174" max="7174" width="32.28515625" style="2" customWidth="1"/>
    <col min="7175" max="7181" width="11.42578125" style="2"/>
    <col min="7182" max="7182" width="37.28515625" style="2" customWidth="1"/>
    <col min="7183" max="7189" width="11.42578125" style="2"/>
    <col min="7190" max="7190" width="36.140625" style="2" customWidth="1"/>
    <col min="7191" max="7197" width="11.42578125" style="2"/>
    <col min="7198" max="7198" width="39.28515625" style="2" customWidth="1"/>
    <col min="7199" max="7421" width="11.42578125" style="2"/>
    <col min="7422" max="7422" width="35" style="2" customWidth="1"/>
    <col min="7423" max="7423" width="12.28515625" style="2" customWidth="1"/>
    <col min="7424" max="7424" width="10.7109375" style="2" customWidth="1"/>
    <col min="7425" max="7425" width="10" style="2" customWidth="1"/>
    <col min="7426" max="7426" width="10.7109375" style="2" customWidth="1"/>
    <col min="7427" max="7428" width="8" style="2" customWidth="1"/>
    <col min="7429" max="7429" width="11.42578125" style="2"/>
    <col min="7430" max="7430" width="32.28515625" style="2" customWidth="1"/>
    <col min="7431" max="7437" width="11.42578125" style="2"/>
    <col min="7438" max="7438" width="37.28515625" style="2" customWidth="1"/>
    <col min="7439" max="7445" width="11.42578125" style="2"/>
    <col min="7446" max="7446" width="36.140625" style="2" customWidth="1"/>
    <col min="7447" max="7453" width="11.42578125" style="2"/>
    <col min="7454" max="7454" width="39.28515625" style="2" customWidth="1"/>
    <col min="7455" max="7677" width="11.42578125" style="2"/>
    <col min="7678" max="7678" width="35" style="2" customWidth="1"/>
    <col min="7679" max="7679" width="12.28515625" style="2" customWidth="1"/>
    <col min="7680" max="7680" width="10.7109375" style="2" customWidth="1"/>
    <col min="7681" max="7681" width="10" style="2" customWidth="1"/>
    <col min="7682" max="7682" width="10.7109375" style="2" customWidth="1"/>
    <col min="7683" max="7684" width="8" style="2" customWidth="1"/>
    <col min="7685" max="7685" width="11.42578125" style="2"/>
    <col min="7686" max="7686" width="32.28515625" style="2" customWidth="1"/>
    <col min="7687" max="7693" width="11.42578125" style="2"/>
    <col min="7694" max="7694" width="37.28515625" style="2" customWidth="1"/>
    <col min="7695" max="7701" width="11.42578125" style="2"/>
    <col min="7702" max="7702" width="36.140625" style="2" customWidth="1"/>
    <col min="7703" max="7709" width="11.42578125" style="2"/>
    <col min="7710" max="7710" width="39.28515625" style="2" customWidth="1"/>
    <col min="7711" max="7933" width="11.42578125" style="2"/>
    <col min="7934" max="7934" width="35" style="2" customWidth="1"/>
    <col min="7935" max="7935" width="12.28515625" style="2" customWidth="1"/>
    <col min="7936" max="7936" width="10.7109375" style="2" customWidth="1"/>
    <col min="7937" max="7937" width="10" style="2" customWidth="1"/>
    <col min="7938" max="7938" width="10.7109375" style="2" customWidth="1"/>
    <col min="7939" max="7940" width="8" style="2" customWidth="1"/>
    <col min="7941" max="7941" width="11.42578125" style="2"/>
    <col min="7942" max="7942" width="32.28515625" style="2" customWidth="1"/>
    <col min="7943" max="7949" width="11.42578125" style="2"/>
    <col min="7950" max="7950" width="37.28515625" style="2" customWidth="1"/>
    <col min="7951" max="7957" width="11.42578125" style="2"/>
    <col min="7958" max="7958" width="36.140625" style="2" customWidth="1"/>
    <col min="7959" max="7965" width="11.42578125" style="2"/>
    <col min="7966" max="7966" width="39.28515625" style="2" customWidth="1"/>
    <col min="7967" max="8189" width="11.42578125" style="2"/>
    <col min="8190" max="8190" width="35" style="2" customWidth="1"/>
    <col min="8191" max="8191" width="12.28515625" style="2" customWidth="1"/>
    <col min="8192" max="8192" width="10.7109375" style="2" customWidth="1"/>
    <col min="8193" max="8193" width="10" style="2" customWidth="1"/>
    <col min="8194" max="8194" width="10.7109375" style="2" customWidth="1"/>
    <col min="8195" max="8196" width="8" style="2" customWidth="1"/>
    <col min="8197" max="8197" width="11.42578125" style="2"/>
    <col min="8198" max="8198" width="32.28515625" style="2" customWidth="1"/>
    <col min="8199" max="8205" width="11.42578125" style="2"/>
    <col min="8206" max="8206" width="37.28515625" style="2" customWidth="1"/>
    <col min="8207" max="8213" width="11.42578125" style="2"/>
    <col min="8214" max="8214" width="36.140625" style="2" customWidth="1"/>
    <col min="8215" max="8221" width="11.42578125" style="2"/>
    <col min="8222" max="8222" width="39.28515625" style="2" customWidth="1"/>
    <col min="8223" max="8445" width="11.42578125" style="2"/>
    <col min="8446" max="8446" width="35" style="2" customWidth="1"/>
    <col min="8447" max="8447" width="12.28515625" style="2" customWidth="1"/>
    <col min="8448" max="8448" width="10.7109375" style="2" customWidth="1"/>
    <col min="8449" max="8449" width="10" style="2" customWidth="1"/>
    <col min="8450" max="8450" width="10.7109375" style="2" customWidth="1"/>
    <col min="8451" max="8452" width="8" style="2" customWidth="1"/>
    <col min="8453" max="8453" width="11.42578125" style="2"/>
    <col min="8454" max="8454" width="32.28515625" style="2" customWidth="1"/>
    <col min="8455" max="8461" width="11.42578125" style="2"/>
    <col min="8462" max="8462" width="37.28515625" style="2" customWidth="1"/>
    <col min="8463" max="8469" width="11.42578125" style="2"/>
    <col min="8470" max="8470" width="36.140625" style="2" customWidth="1"/>
    <col min="8471" max="8477" width="11.42578125" style="2"/>
    <col min="8478" max="8478" width="39.28515625" style="2" customWidth="1"/>
    <col min="8479" max="8701" width="11.42578125" style="2"/>
    <col min="8702" max="8702" width="35" style="2" customWidth="1"/>
    <col min="8703" max="8703" width="12.28515625" style="2" customWidth="1"/>
    <col min="8704" max="8704" width="10.7109375" style="2" customWidth="1"/>
    <col min="8705" max="8705" width="10" style="2" customWidth="1"/>
    <col min="8706" max="8706" width="10.7109375" style="2" customWidth="1"/>
    <col min="8707" max="8708" width="8" style="2" customWidth="1"/>
    <col min="8709" max="8709" width="11.42578125" style="2"/>
    <col min="8710" max="8710" width="32.28515625" style="2" customWidth="1"/>
    <col min="8711" max="8717" width="11.42578125" style="2"/>
    <col min="8718" max="8718" width="37.28515625" style="2" customWidth="1"/>
    <col min="8719" max="8725" width="11.42578125" style="2"/>
    <col min="8726" max="8726" width="36.140625" style="2" customWidth="1"/>
    <col min="8727" max="8733" width="11.42578125" style="2"/>
    <col min="8734" max="8734" width="39.28515625" style="2" customWidth="1"/>
    <col min="8735" max="8957" width="11.42578125" style="2"/>
    <col min="8958" max="8958" width="35" style="2" customWidth="1"/>
    <col min="8959" max="8959" width="12.28515625" style="2" customWidth="1"/>
    <col min="8960" max="8960" width="10.7109375" style="2" customWidth="1"/>
    <col min="8961" max="8961" width="10" style="2" customWidth="1"/>
    <col min="8962" max="8962" width="10.7109375" style="2" customWidth="1"/>
    <col min="8963" max="8964" width="8" style="2" customWidth="1"/>
    <col min="8965" max="8965" width="11.42578125" style="2"/>
    <col min="8966" max="8966" width="32.28515625" style="2" customWidth="1"/>
    <col min="8967" max="8973" width="11.42578125" style="2"/>
    <col min="8974" max="8974" width="37.28515625" style="2" customWidth="1"/>
    <col min="8975" max="8981" width="11.42578125" style="2"/>
    <col min="8982" max="8982" width="36.140625" style="2" customWidth="1"/>
    <col min="8983" max="8989" width="11.42578125" style="2"/>
    <col min="8990" max="8990" width="39.28515625" style="2" customWidth="1"/>
    <col min="8991" max="9213" width="11.42578125" style="2"/>
    <col min="9214" max="9214" width="35" style="2" customWidth="1"/>
    <col min="9215" max="9215" width="12.28515625" style="2" customWidth="1"/>
    <col min="9216" max="9216" width="10.7109375" style="2" customWidth="1"/>
    <col min="9217" max="9217" width="10" style="2" customWidth="1"/>
    <col min="9218" max="9218" width="10.7109375" style="2" customWidth="1"/>
    <col min="9219" max="9220" width="8" style="2" customWidth="1"/>
    <col min="9221" max="9221" width="11.42578125" style="2"/>
    <col min="9222" max="9222" width="32.28515625" style="2" customWidth="1"/>
    <col min="9223" max="9229" width="11.42578125" style="2"/>
    <col min="9230" max="9230" width="37.28515625" style="2" customWidth="1"/>
    <col min="9231" max="9237" width="11.42578125" style="2"/>
    <col min="9238" max="9238" width="36.140625" style="2" customWidth="1"/>
    <col min="9239" max="9245" width="11.42578125" style="2"/>
    <col min="9246" max="9246" width="39.28515625" style="2" customWidth="1"/>
    <col min="9247" max="9469" width="11.42578125" style="2"/>
    <col min="9470" max="9470" width="35" style="2" customWidth="1"/>
    <col min="9471" max="9471" width="12.28515625" style="2" customWidth="1"/>
    <col min="9472" max="9472" width="10.7109375" style="2" customWidth="1"/>
    <col min="9473" max="9473" width="10" style="2" customWidth="1"/>
    <col min="9474" max="9474" width="10.7109375" style="2" customWidth="1"/>
    <col min="9475" max="9476" width="8" style="2" customWidth="1"/>
    <col min="9477" max="9477" width="11.42578125" style="2"/>
    <col min="9478" max="9478" width="32.28515625" style="2" customWidth="1"/>
    <col min="9479" max="9485" width="11.42578125" style="2"/>
    <col min="9486" max="9486" width="37.28515625" style="2" customWidth="1"/>
    <col min="9487" max="9493" width="11.42578125" style="2"/>
    <col min="9494" max="9494" width="36.140625" style="2" customWidth="1"/>
    <col min="9495" max="9501" width="11.42578125" style="2"/>
    <col min="9502" max="9502" width="39.28515625" style="2" customWidth="1"/>
    <col min="9503" max="9725" width="11.42578125" style="2"/>
    <col min="9726" max="9726" width="35" style="2" customWidth="1"/>
    <col min="9727" max="9727" width="12.28515625" style="2" customWidth="1"/>
    <col min="9728" max="9728" width="10.7109375" style="2" customWidth="1"/>
    <col min="9729" max="9729" width="10" style="2" customWidth="1"/>
    <col min="9730" max="9730" width="10.7109375" style="2" customWidth="1"/>
    <col min="9731" max="9732" width="8" style="2" customWidth="1"/>
    <col min="9733" max="9733" width="11.42578125" style="2"/>
    <col min="9734" max="9734" width="32.28515625" style="2" customWidth="1"/>
    <col min="9735" max="9741" width="11.42578125" style="2"/>
    <col min="9742" max="9742" width="37.28515625" style="2" customWidth="1"/>
    <col min="9743" max="9749" width="11.42578125" style="2"/>
    <col min="9750" max="9750" width="36.140625" style="2" customWidth="1"/>
    <col min="9751" max="9757" width="11.42578125" style="2"/>
    <col min="9758" max="9758" width="39.28515625" style="2" customWidth="1"/>
    <col min="9759" max="9981" width="11.42578125" style="2"/>
    <col min="9982" max="9982" width="35" style="2" customWidth="1"/>
    <col min="9983" max="9983" width="12.28515625" style="2" customWidth="1"/>
    <col min="9984" max="9984" width="10.7109375" style="2" customWidth="1"/>
    <col min="9985" max="9985" width="10" style="2" customWidth="1"/>
    <col min="9986" max="9986" width="10.7109375" style="2" customWidth="1"/>
    <col min="9987" max="9988" width="8" style="2" customWidth="1"/>
    <col min="9989" max="9989" width="11.42578125" style="2"/>
    <col min="9990" max="9990" width="32.28515625" style="2" customWidth="1"/>
    <col min="9991" max="9997" width="11.42578125" style="2"/>
    <col min="9998" max="9998" width="37.28515625" style="2" customWidth="1"/>
    <col min="9999" max="10005" width="11.42578125" style="2"/>
    <col min="10006" max="10006" width="36.140625" style="2" customWidth="1"/>
    <col min="10007" max="10013" width="11.42578125" style="2"/>
    <col min="10014" max="10014" width="39.28515625" style="2" customWidth="1"/>
    <col min="10015" max="10237" width="11.42578125" style="2"/>
    <col min="10238" max="10238" width="35" style="2" customWidth="1"/>
    <col min="10239" max="10239" width="12.28515625" style="2" customWidth="1"/>
    <col min="10240" max="10240" width="10.7109375" style="2" customWidth="1"/>
    <col min="10241" max="10241" width="10" style="2" customWidth="1"/>
    <col min="10242" max="10242" width="10.7109375" style="2" customWidth="1"/>
    <col min="10243" max="10244" width="8" style="2" customWidth="1"/>
    <col min="10245" max="10245" width="11.42578125" style="2"/>
    <col min="10246" max="10246" width="32.28515625" style="2" customWidth="1"/>
    <col min="10247" max="10253" width="11.42578125" style="2"/>
    <col min="10254" max="10254" width="37.28515625" style="2" customWidth="1"/>
    <col min="10255" max="10261" width="11.42578125" style="2"/>
    <col min="10262" max="10262" width="36.140625" style="2" customWidth="1"/>
    <col min="10263" max="10269" width="11.42578125" style="2"/>
    <col min="10270" max="10270" width="39.28515625" style="2" customWidth="1"/>
    <col min="10271" max="10493" width="11.42578125" style="2"/>
    <col min="10494" max="10494" width="35" style="2" customWidth="1"/>
    <col min="10495" max="10495" width="12.28515625" style="2" customWidth="1"/>
    <col min="10496" max="10496" width="10.7109375" style="2" customWidth="1"/>
    <col min="10497" max="10497" width="10" style="2" customWidth="1"/>
    <col min="10498" max="10498" width="10.7109375" style="2" customWidth="1"/>
    <col min="10499" max="10500" width="8" style="2" customWidth="1"/>
    <col min="10501" max="10501" width="11.42578125" style="2"/>
    <col min="10502" max="10502" width="32.28515625" style="2" customWidth="1"/>
    <col min="10503" max="10509" width="11.42578125" style="2"/>
    <col min="10510" max="10510" width="37.28515625" style="2" customWidth="1"/>
    <col min="10511" max="10517" width="11.42578125" style="2"/>
    <col min="10518" max="10518" width="36.140625" style="2" customWidth="1"/>
    <col min="10519" max="10525" width="11.42578125" style="2"/>
    <col min="10526" max="10526" width="39.28515625" style="2" customWidth="1"/>
    <col min="10527" max="10749" width="11.42578125" style="2"/>
    <col min="10750" max="10750" width="35" style="2" customWidth="1"/>
    <col min="10751" max="10751" width="12.28515625" style="2" customWidth="1"/>
    <col min="10752" max="10752" width="10.7109375" style="2" customWidth="1"/>
    <col min="10753" max="10753" width="10" style="2" customWidth="1"/>
    <col min="10754" max="10754" width="10.7109375" style="2" customWidth="1"/>
    <col min="10755" max="10756" width="8" style="2" customWidth="1"/>
    <col min="10757" max="10757" width="11.42578125" style="2"/>
    <col min="10758" max="10758" width="32.28515625" style="2" customWidth="1"/>
    <col min="10759" max="10765" width="11.42578125" style="2"/>
    <col min="10766" max="10766" width="37.28515625" style="2" customWidth="1"/>
    <col min="10767" max="10773" width="11.42578125" style="2"/>
    <col min="10774" max="10774" width="36.140625" style="2" customWidth="1"/>
    <col min="10775" max="10781" width="11.42578125" style="2"/>
    <col min="10782" max="10782" width="39.28515625" style="2" customWidth="1"/>
    <col min="10783" max="11005" width="11.42578125" style="2"/>
    <col min="11006" max="11006" width="35" style="2" customWidth="1"/>
    <col min="11007" max="11007" width="12.28515625" style="2" customWidth="1"/>
    <col min="11008" max="11008" width="10.7109375" style="2" customWidth="1"/>
    <col min="11009" max="11009" width="10" style="2" customWidth="1"/>
    <col min="11010" max="11010" width="10.7109375" style="2" customWidth="1"/>
    <col min="11011" max="11012" width="8" style="2" customWidth="1"/>
    <col min="11013" max="11013" width="11.42578125" style="2"/>
    <col min="11014" max="11014" width="32.28515625" style="2" customWidth="1"/>
    <col min="11015" max="11021" width="11.42578125" style="2"/>
    <col min="11022" max="11022" width="37.28515625" style="2" customWidth="1"/>
    <col min="11023" max="11029" width="11.42578125" style="2"/>
    <col min="11030" max="11030" width="36.140625" style="2" customWidth="1"/>
    <col min="11031" max="11037" width="11.42578125" style="2"/>
    <col min="11038" max="11038" width="39.28515625" style="2" customWidth="1"/>
    <col min="11039" max="11261" width="11.42578125" style="2"/>
    <col min="11262" max="11262" width="35" style="2" customWidth="1"/>
    <col min="11263" max="11263" width="12.28515625" style="2" customWidth="1"/>
    <col min="11264" max="11264" width="10.7109375" style="2" customWidth="1"/>
    <col min="11265" max="11265" width="10" style="2" customWidth="1"/>
    <col min="11266" max="11266" width="10.7109375" style="2" customWidth="1"/>
    <col min="11267" max="11268" width="8" style="2" customWidth="1"/>
    <col min="11269" max="11269" width="11.42578125" style="2"/>
    <col min="11270" max="11270" width="32.28515625" style="2" customWidth="1"/>
    <col min="11271" max="11277" width="11.42578125" style="2"/>
    <col min="11278" max="11278" width="37.28515625" style="2" customWidth="1"/>
    <col min="11279" max="11285" width="11.42578125" style="2"/>
    <col min="11286" max="11286" width="36.140625" style="2" customWidth="1"/>
    <col min="11287" max="11293" width="11.42578125" style="2"/>
    <col min="11294" max="11294" width="39.28515625" style="2" customWidth="1"/>
    <col min="11295" max="11517" width="11.42578125" style="2"/>
    <col min="11518" max="11518" width="35" style="2" customWidth="1"/>
    <col min="11519" max="11519" width="12.28515625" style="2" customWidth="1"/>
    <col min="11520" max="11520" width="10.7109375" style="2" customWidth="1"/>
    <col min="11521" max="11521" width="10" style="2" customWidth="1"/>
    <col min="11522" max="11522" width="10.7109375" style="2" customWidth="1"/>
    <col min="11523" max="11524" width="8" style="2" customWidth="1"/>
    <col min="11525" max="11525" width="11.42578125" style="2"/>
    <col min="11526" max="11526" width="32.28515625" style="2" customWidth="1"/>
    <col min="11527" max="11533" width="11.42578125" style="2"/>
    <col min="11534" max="11534" width="37.28515625" style="2" customWidth="1"/>
    <col min="11535" max="11541" width="11.42578125" style="2"/>
    <col min="11542" max="11542" width="36.140625" style="2" customWidth="1"/>
    <col min="11543" max="11549" width="11.42578125" style="2"/>
    <col min="11550" max="11550" width="39.28515625" style="2" customWidth="1"/>
    <col min="11551" max="11773" width="11.42578125" style="2"/>
    <col min="11774" max="11774" width="35" style="2" customWidth="1"/>
    <col min="11775" max="11775" width="12.28515625" style="2" customWidth="1"/>
    <col min="11776" max="11776" width="10.7109375" style="2" customWidth="1"/>
    <col min="11777" max="11777" width="10" style="2" customWidth="1"/>
    <col min="11778" max="11778" width="10.7109375" style="2" customWidth="1"/>
    <col min="11779" max="11780" width="8" style="2" customWidth="1"/>
    <col min="11781" max="11781" width="11.42578125" style="2"/>
    <col min="11782" max="11782" width="32.28515625" style="2" customWidth="1"/>
    <col min="11783" max="11789" width="11.42578125" style="2"/>
    <col min="11790" max="11790" width="37.28515625" style="2" customWidth="1"/>
    <col min="11791" max="11797" width="11.42578125" style="2"/>
    <col min="11798" max="11798" width="36.140625" style="2" customWidth="1"/>
    <col min="11799" max="11805" width="11.42578125" style="2"/>
    <col min="11806" max="11806" width="39.28515625" style="2" customWidth="1"/>
    <col min="11807" max="12029" width="11.42578125" style="2"/>
    <col min="12030" max="12030" width="35" style="2" customWidth="1"/>
    <col min="12031" max="12031" width="12.28515625" style="2" customWidth="1"/>
    <col min="12032" max="12032" width="10.7109375" style="2" customWidth="1"/>
    <col min="12033" max="12033" width="10" style="2" customWidth="1"/>
    <col min="12034" max="12034" width="10.7109375" style="2" customWidth="1"/>
    <col min="12035" max="12036" width="8" style="2" customWidth="1"/>
    <col min="12037" max="12037" width="11.42578125" style="2"/>
    <col min="12038" max="12038" width="32.28515625" style="2" customWidth="1"/>
    <col min="12039" max="12045" width="11.42578125" style="2"/>
    <col min="12046" max="12046" width="37.28515625" style="2" customWidth="1"/>
    <col min="12047" max="12053" width="11.42578125" style="2"/>
    <col min="12054" max="12054" width="36.140625" style="2" customWidth="1"/>
    <col min="12055" max="12061" width="11.42578125" style="2"/>
    <col min="12062" max="12062" width="39.28515625" style="2" customWidth="1"/>
    <col min="12063" max="12285" width="11.42578125" style="2"/>
    <col min="12286" max="12286" width="35" style="2" customWidth="1"/>
    <col min="12287" max="12287" width="12.28515625" style="2" customWidth="1"/>
    <col min="12288" max="12288" width="10.7109375" style="2" customWidth="1"/>
    <col min="12289" max="12289" width="10" style="2" customWidth="1"/>
    <col min="12290" max="12290" width="10.7109375" style="2" customWidth="1"/>
    <col min="12291" max="12292" width="8" style="2" customWidth="1"/>
    <col min="12293" max="12293" width="11.42578125" style="2"/>
    <col min="12294" max="12294" width="32.28515625" style="2" customWidth="1"/>
    <col min="12295" max="12301" width="11.42578125" style="2"/>
    <col min="12302" max="12302" width="37.28515625" style="2" customWidth="1"/>
    <col min="12303" max="12309" width="11.42578125" style="2"/>
    <col min="12310" max="12310" width="36.140625" style="2" customWidth="1"/>
    <col min="12311" max="12317" width="11.42578125" style="2"/>
    <col min="12318" max="12318" width="39.28515625" style="2" customWidth="1"/>
    <col min="12319" max="12541" width="11.42578125" style="2"/>
    <col min="12542" max="12542" width="35" style="2" customWidth="1"/>
    <col min="12543" max="12543" width="12.28515625" style="2" customWidth="1"/>
    <col min="12544" max="12544" width="10.7109375" style="2" customWidth="1"/>
    <col min="12545" max="12545" width="10" style="2" customWidth="1"/>
    <col min="12546" max="12546" width="10.7109375" style="2" customWidth="1"/>
    <col min="12547" max="12548" width="8" style="2" customWidth="1"/>
    <col min="12549" max="12549" width="11.42578125" style="2"/>
    <col min="12550" max="12550" width="32.28515625" style="2" customWidth="1"/>
    <col min="12551" max="12557" width="11.42578125" style="2"/>
    <col min="12558" max="12558" width="37.28515625" style="2" customWidth="1"/>
    <col min="12559" max="12565" width="11.42578125" style="2"/>
    <col min="12566" max="12566" width="36.140625" style="2" customWidth="1"/>
    <col min="12567" max="12573" width="11.42578125" style="2"/>
    <col min="12574" max="12574" width="39.28515625" style="2" customWidth="1"/>
    <col min="12575" max="12797" width="11.42578125" style="2"/>
    <col min="12798" max="12798" width="35" style="2" customWidth="1"/>
    <col min="12799" max="12799" width="12.28515625" style="2" customWidth="1"/>
    <col min="12800" max="12800" width="10.7109375" style="2" customWidth="1"/>
    <col min="12801" max="12801" width="10" style="2" customWidth="1"/>
    <col min="12802" max="12802" width="10.7109375" style="2" customWidth="1"/>
    <col min="12803" max="12804" width="8" style="2" customWidth="1"/>
    <col min="12805" max="12805" width="11.42578125" style="2"/>
    <col min="12806" max="12806" width="32.28515625" style="2" customWidth="1"/>
    <col min="12807" max="12813" width="11.42578125" style="2"/>
    <col min="12814" max="12814" width="37.28515625" style="2" customWidth="1"/>
    <col min="12815" max="12821" width="11.42578125" style="2"/>
    <col min="12822" max="12822" width="36.140625" style="2" customWidth="1"/>
    <col min="12823" max="12829" width="11.42578125" style="2"/>
    <col min="12830" max="12830" width="39.28515625" style="2" customWidth="1"/>
    <col min="12831" max="13053" width="11.42578125" style="2"/>
    <col min="13054" max="13054" width="35" style="2" customWidth="1"/>
    <col min="13055" max="13055" width="12.28515625" style="2" customWidth="1"/>
    <col min="13056" max="13056" width="10.7109375" style="2" customWidth="1"/>
    <col min="13057" max="13057" width="10" style="2" customWidth="1"/>
    <col min="13058" max="13058" width="10.7109375" style="2" customWidth="1"/>
    <col min="13059" max="13060" width="8" style="2" customWidth="1"/>
    <col min="13061" max="13061" width="11.42578125" style="2"/>
    <col min="13062" max="13062" width="32.28515625" style="2" customWidth="1"/>
    <col min="13063" max="13069" width="11.42578125" style="2"/>
    <col min="13070" max="13070" width="37.28515625" style="2" customWidth="1"/>
    <col min="13071" max="13077" width="11.42578125" style="2"/>
    <col min="13078" max="13078" width="36.140625" style="2" customWidth="1"/>
    <col min="13079" max="13085" width="11.42578125" style="2"/>
    <col min="13086" max="13086" width="39.28515625" style="2" customWidth="1"/>
    <col min="13087" max="13309" width="11.42578125" style="2"/>
    <col min="13310" max="13310" width="35" style="2" customWidth="1"/>
    <col min="13311" max="13311" width="12.28515625" style="2" customWidth="1"/>
    <col min="13312" max="13312" width="10.7109375" style="2" customWidth="1"/>
    <col min="13313" max="13313" width="10" style="2" customWidth="1"/>
    <col min="13314" max="13314" width="10.7109375" style="2" customWidth="1"/>
    <col min="13315" max="13316" width="8" style="2" customWidth="1"/>
    <col min="13317" max="13317" width="11.42578125" style="2"/>
    <col min="13318" max="13318" width="32.28515625" style="2" customWidth="1"/>
    <col min="13319" max="13325" width="11.42578125" style="2"/>
    <col min="13326" max="13326" width="37.28515625" style="2" customWidth="1"/>
    <col min="13327" max="13333" width="11.42578125" style="2"/>
    <col min="13334" max="13334" width="36.140625" style="2" customWidth="1"/>
    <col min="13335" max="13341" width="11.42578125" style="2"/>
    <col min="13342" max="13342" width="39.28515625" style="2" customWidth="1"/>
    <col min="13343" max="13565" width="11.42578125" style="2"/>
    <col min="13566" max="13566" width="35" style="2" customWidth="1"/>
    <col min="13567" max="13567" width="12.28515625" style="2" customWidth="1"/>
    <col min="13568" max="13568" width="10.7109375" style="2" customWidth="1"/>
    <col min="13569" max="13569" width="10" style="2" customWidth="1"/>
    <col min="13570" max="13570" width="10.7109375" style="2" customWidth="1"/>
    <col min="13571" max="13572" width="8" style="2" customWidth="1"/>
    <col min="13573" max="13573" width="11.42578125" style="2"/>
    <col min="13574" max="13574" width="32.28515625" style="2" customWidth="1"/>
    <col min="13575" max="13581" width="11.42578125" style="2"/>
    <col min="13582" max="13582" width="37.28515625" style="2" customWidth="1"/>
    <col min="13583" max="13589" width="11.42578125" style="2"/>
    <col min="13590" max="13590" width="36.140625" style="2" customWidth="1"/>
    <col min="13591" max="13597" width="11.42578125" style="2"/>
    <col min="13598" max="13598" width="39.28515625" style="2" customWidth="1"/>
    <col min="13599" max="13821" width="11.42578125" style="2"/>
    <col min="13822" max="13822" width="35" style="2" customWidth="1"/>
    <col min="13823" max="13823" width="12.28515625" style="2" customWidth="1"/>
    <col min="13824" max="13824" width="10.7109375" style="2" customWidth="1"/>
    <col min="13825" max="13825" width="10" style="2" customWidth="1"/>
    <col min="13826" max="13826" width="10.7109375" style="2" customWidth="1"/>
    <col min="13827" max="13828" width="8" style="2" customWidth="1"/>
    <col min="13829" max="13829" width="11.42578125" style="2"/>
    <col min="13830" max="13830" width="32.28515625" style="2" customWidth="1"/>
    <col min="13831" max="13837" width="11.42578125" style="2"/>
    <col min="13838" max="13838" width="37.28515625" style="2" customWidth="1"/>
    <col min="13839" max="13845" width="11.42578125" style="2"/>
    <col min="13846" max="13846" width="36.140625" style="2" customWidth="1"/>
    <col min="13847" max="13853" width="11.42578125" style="2"/>
    <col min="13854" max="13854" width="39.28515625" style="2" customWidth="1"/>
    <col min="13855" max="14077" width="11.42578125" style="2"/>
    <col min="14078" max="14078" width="35" style="2" customWidth="1"/>
    <col min="14079" max="14079" width="12.28515625" style="2" customWidth="1"/>
    <col min="14080" max="14080" width="10.7109375" style="2" customWidth="1"/>
    <col min="14081" max="14081" width="10" style="2" customWidth="1"/>
    <col min="14082" max="14082" width="10.7109375" style="2" customWidth="1"/>
    <col min="14083" max="14084" width="8" style="2" customWidth="1"/>
    <col min="14085" max="14085" width="11.42578125" style="2"/>
    <col min="14086" max="14086" width="32.28515625" style="2" customWidth="1"/>
    <col min="14087" max="14093" width="11.42578125" style="2"/>
    <col min="14094" max="14094" width="37.28515625" style="2" customWidth="1"/>
    <col min="14095" max="14101" width="11.42578125" style="2"/>
    <col min="14102" max="14102" width="36.140625" style="2" customWidth="1"/>
    <col min="14103" max="14109" width="11.42578125" style="2"/>
    <col min="14110" max="14110" width="39.28515625" style="2" customWidth="1"/>
    <col min="14111" max="14333" width="11.42578125" style="2"/>
    <col min="14334" max="14334" width="35" style="2" customWidth="1"/>
    <col min="14335" max="14335" width="12.28515625" style="2" customWidth="1"/>
    <col min="14336" max="14336" width="10.7109375" style="2" customWidth="1"/>
    <col min="14337" max="14337" width="10" style="2" customWidth="1"/>
    <col min="14338" max="14338" width="10.7109375" style="2" customWidth="1"/>
    <col min="14339" max="14340" width="8" style="2" customWidth="1"/>
    <col min="14341" max="14341" width="11.42578125" style="2"/>
    <col min="14342" max="14342" width="32.28515625" style="2" customWidth="1"/>
    <col min="14343" max="14349" width="11.42578125" style="2"/>
    <col min="14350" max="14350" width="37.28515625" style="2" customWidth="1"/>
    <col min="14351" max="14357" width="11.42578125" style="2"/>
    <col min="14358" max="14358" width="36.140625" style="2" customWidth="1"/>
    <col min="14359" max="14365" width="11.42578125" style="2"/>
    <col min="14366" max="14366" width="39.28515625" style="2" customWidth="1"/>
    <col min="14367" max="14589" width="11.42578125" style="2"/>
    <col min="14590" max="14590" width="35" style="2" customWidth="1"/>
    <col min="14591" max="14591" width="12.28515625" style="2" customWidth="1"/>
    <col min="14592" max="14592" width="10.7109375" style="2" customWidth="1"/>
    <col min="14593" max="14593" width="10" style="2" customWidth="1"/>
    <col min="14594" max="14594" width="10.7109375" style="2" customWidth="1"/>
    <col min="14595" max="14596" width="8" style="2" customWidth="1"/>
    <col min="14597" max="14597" width="11.42578125" style="2"/>
    <col min="14598" max="14598" width="32.28515625" style="2" customWidth="1"/>
    <col min="14599" max="14605" width="11.42578125" style="2"/>
    <col min="14606" max="14606" width="37.28515625" style="2" customWidth="1"/>
    <col min="14607" max="14613" width="11.42578125" style="2"/>
    <col min="14614" max="14614" width="36.140625" style="2" customWidth="1"/>
    <col min="14615" max="14621" width="11.42578125" style="2"/>
    <col min="14622" max="14622" width="39.28515625" style="2" customWidth="1"/>
    <col min="14623" max="14845" width="11.42578125" style="2"/>
    <col min="14846" max="14846" width="35" style="2" customWidth="1"/>
    <col min="14847" max="14847" width="12.28515625" style="2" customWidth="1"/>
    <col min="14848" max="14848" width="10.7109375" style="2" customWidth="1"/>
    <col min="14849" max="14849" width="10" style="2" customWidth="1"/>
    <col min="14850" max="14850" width="10.7109375" style="2" customWidth="1"/>
    <col min="14851" max="14852" width="8" style="2" customWidth="1"/>
    <col min="14853" max="14853" width="11.42578125" style="2"/>
    <col min="14854" max="14854" width="32.28515625" style="2" customWidth="1"/>
    <col min="14855" max="14861" width="11.42578125" style="2"/>
    <col min="14862" max="14862" width="37.28515625" style="2" customWidth="1"/>
    <col min="14863" max="14869" width="11.42578125" style="2"/>
    <col min="14870" max="14870" width="36.140625" style="2" customWidth="1"/>
    <col min="14871" max="14877" width="11.42578125" style="2"/>
    <col min="14878" max="14878" width="39.28515625" style="2" customWidth="1"/>
    <col min="14879" max="15101" width="11.42578125" style="2"/>
    <col min="15102" max="15102" width="35" style="2" customWidth="1"/>
    <col min="15103" max="15103" width="12.28515625" style="2" customWidth="1"/>
    <col min="15104" max="15104" width="10.7109375" style="2" customWidth="1"/>
    <col min="15105" max="15105" width="10" style="2" customWidth="1"/>
    <col min="15106" max="15106" width="10.7109375" style="2" customWidth="1"/>
    <col min="15107" max="15108" width="8" style="2" customWidth="1"/>
    <col min="15109" max="15109" width="11.42578125" style="2"/>
    <col min="15110" max="15110" width="32.28515625" style="2" customWidth="1"/>
    <col min="15111" max="15117" width="11.42578125" style="2"/>
    <col min="15118" max="15118" width="37.28515625" style="2" customWidth="1"/>
    <col min="15119" max="15125" width="11.42578125" style="2"/>
    <col min="15126" max="15126" width="36.140625" style="2" customWidth="1"/>
    <col min="15127" max="15133" width="11.42578125" style="2"/>
    <col min="15134" max="15134" width="39.28515625" style="2" customWidth="1"/>
    <col min="15135" max="15357" width="11.42578125" style="2"/>
    <col min="15358" max="15358" width="35" style="2" customWidth="1"/>
    <col min="15359" max="15359" width="12.28515625" style="2" customWidth="1"/>
    <col min="15360" max="15360" width="10.7109375" style="2" customWidth="1"/>
    <col min="15361" max="15361" width="10" style="2" customWidth="1"/>
    <col min="15362" max="15362" width="10.7109375" style="2" customWidth="1"/>
    <col min="15363" max="15364" width="8" style="2" customWidth="1"/>
    <col min="15365" max="15365" width="11.42578125" style="2"/>
    <col min="15366" max="15366" width="32.28515625" style="2" customWidth="1"/>
    <col min="15367" max="15373" width="11.42578125" style="2"/>
    <col min="15374" max="15374" width="37.28515625" style="2" customWidth="1"/>
    <col min="15375" max="15381" width="11.42578125" style="2"/>
    <col min="15382" max="15382" width="36.140625" style="2" customWidth="1"/>
    <col min="15383" max="15389" width="11.42578125" style="2"/>
    <col min="15390" max="15390" width="39.28515625" style="2" customWidth="1"/>
    <col min="15391" max="15613" width="11.42578125" style="2"/>
    <col min="15614" max="15614" width="35" style="2" customWidth="1"/>
    <col min="15615" max="15615" width="12.28515625" style="2" customWidth="1"/>
    <col min="15616" max="15616" width="10.7109375" style="2" customWidth="1"/>
    <col min="15617" max="15617" width="10" style="2" customWidth="1"/>
    <col min="15618" max="15618" width="10.7109375" style="2" customWidth="1"/>
    <col min="15619" max="15620" width="8" style="2" customWidth="1"/>
    <col min="15621" max="15621" width="11.42578125" style="2"/>
    <col min="15622" max="15622" width="32.28515625" style="2" customWidth="1"/>
    <col min="15623" max="15629" width="11.42578125" style="2"/>
    <col min="15630" max="15630" width="37.28515625" style="2" customWidth="1"/>
    <col min="15631" max="15637" width="11.42578125" style="2"/>
    <col min="15638" max="15638" width="36.140625" style="2" customWidth="1"/>
    <col min="15639" max="15645" width="11.42578125" style="2"/>
    <col min="15646" max="15646" width="39.28515625" style="2" customWidth="1"/>
    <col min="15647" max="15869" width="11.42578125" style="2"/>
    <col min="15870" max="15870" width="35" style="2" customWidth="1"/>
    <col min="15871" max="15871" width="12.28515625" style="2" customWidth="1"/>
    <col min="15872" max="15872" width="10.7109375" style="2" customWidth="1"/>
    <col min="15873" max="15873" width="10" style="2" customWidth="1"/>
    <col min="15874" max="15874" width="10.7109375" style="2" customWidth="1"/>
    <col min="15875" max="15876" width="8" style="2" customWidth="1"/>
    <col min="15877" max="15877" width="11.42578125" style="2"/>
    <col min="15878" max="15878" width="32.28515625" style="2" customWidth="1"/>
    <col min="15879" max="15885" width="11.42578125" style="2"/>
    <col min="15886" max="15886" width="37.28515625" style="2" customWidth="1"/>
    <col min="15887" max="15893" width="11.42578125" style="2"/>
    <col min="15894" max="15894" width="36.140625" style="2" customWidth="1"/>
    <col min="15895" max="15901" width="11.42578125" style="2"/>
    <col min="15902" max="15902" width="39.28515625" style="2" customWidth="1"/>
    <col min="15903" max="16125" width="11.42578125" style="2"/>
    <col min="16126" max="16126" width="35" style="2" customWidth="1"/>
    <col min="16127" max="16127" width="12.28515625" style="2" customWidth="1"/>
    <col min="16128" max="16128" width="10.7109375" style="2" customWidth="1"/>
    <col min="16129" max="16129" width="10" style="2" customWidth="1"/>
    <col min="16130" max="16130" width="10.7109375" style="2" customWidth="1"/>
    <col min="16131" max="16132" width="8" style="2" customWidth="1"/>
    <col min="16133" max="16133" width="11.42578125" style="2"/>
    <col min="16134" max="16134" width="32.28515625" style="2" customWidth="1"/>
    <col min="16135" max="16141" width="11.42578125" style="2"/>
    <col min="16142" max="16142" width="37.28515625" style="2" customWidth="1"/>
    <col min="16143" max="16149" width="11.42578125" style="2"/>
    <col min="16150" max="16150" width="36.140625" style="2" customWidth="1"/>
    <col min="16151" max="16157" width="11.42578125" style="2"/>
    <col min="16158" max="16158" width="39.28515625" style="2" customWidth="1"/>
    <col min="16159" max="16384" width="11.42578125" style="2"/>
  </cols>
  <sheetData>
    <row r="1" spans="1:9" x14ac:dyDescent="0.2">
      <c r="A1" s="119" t="s">
        <v>54</v>
      </c>
      <c r="B1" s="119"/>
      <c r="C1" s="119"/>
      <c r="D1" s="119"/>
      <c r="E1" s="119"/>
      <c r="F1" s="119"/>
      <c r="G1" s="119"/>
    </row>
    <row r="2" spans="1:9" x14ac:dyDescent="0.2">
      <c r="A2" s="3" t="s">
        <v>1</v>
      </c>
      <c r="B2" s="3"/>
      <c r="C2" s="3"/>
      <c r="D2" s="3"/>
      <c r="E2" s="3"/>
      <c r="F2" s="3"/>
      <c r="G2" s="3"/>
    </row>
    <row r="3" spans="1:9" x14ac:dyDescent="0.2">
      <c r="A3" s="4" t="s">
        <v>2</v>
      </c>
      <c r="B3" s="4"/>
      <c r="C3" s="4"/>
      <c r="D3" s="4"/>
      <c r="E3" s="4"/>
      <c r="F3" s="4"/>
      <c r="G3" s="4"/>
    </row>
    <row r="4" spans="1:9" x14ac:dyDescent="0.2">
      <c r="A4" s="120"/>
      <c r="B4" s="120"/>
      <c r="C4" s="120"/>
      <c r="D4" s="120"/>
      <c r="E4" s="120"/>
      <c r="F4" s="120"/>
      <c r="G4" s="120"/>
    </row>
    <row r="5" spans="1:9" s="121" customFormat="1" ht="12.75" customHeight="1" x14ac:dyDescent="0.2">
      <c r="A5" s="7" t="s">
        <v>3</v>
      </c>
      <c r="B5" s="8" t="s">
        <v>4</v>
      </c>
      <c r="C5" s="9"/>
      <c r="D5" s="10"/>
      <c r="E5" s="11" t="s">
        <v>5</v>
      </c>
      <c r="F5" s="9"/>
      <c r="G5" s="12"/>
      <c r="H5" s="2"/>
    </row>
    <row r="6" spans="1:9" s="122" customFormat="1" ht="25.5" customHeight="1" x14ac:dyDescent="0.2">
      <c r="A6" s="13"/>
      <c r="B6" s="14" t="s">
        <v>6</v>
      </c>
      <c r="C6" s="15" t="s">
        <v>7</v>
      </c>
      <c r="D6" s="10"/>
      <c r="E6" s="11" t="s">
        <v>8</v>
      </c>
      <c r="F6" s="10"/>
      <c r="G6" s="16">
        <v>2015</v>
      </c>
      <c r="H6" s="2"/>
    </row>
    <row r="7" spans="1:9" s="121" customFormat="1" x14ac:dyDescent="0.2">
      <c r="A7" s="17"/>
      <c r="B7" s="18"/>
      <c r="C7" s="19" t="s">
        <v>9</v>
      </c>
      <c r="D7" s="20" t="s">
        <v>10</v>
      </c>
      <c r="E7" s="20" t="s">
        <v>11</v>
      </c>
      <c r="F7" s="19" t="s">
        <v>12</v>
      </c>
      <c r="G7" s="21" t="s">
        <v>13</v>
      </c>
      <c r="H7" s="2"/>
    </row>
    <row r="8" spans="1:9" ht="15" x14ac:dyDescent="0.25">
      <c r="A8" s="123" t="s">
        <v>54</v>
      </c>
      <c r="B8" s="124">
        <f>B10+B16+B19+B23+B26+B28</f>
        <v>367521333</v>
      </c>
      <c r="C8" s="124">
        <f>C10+C16+C19+C23+C26+C28</f>
        <v>221110376</v>
      </c>
      <c r="D8" s="124">
        <f>D10+D16+D19+D23+D26+D28</f>
        <v>261063780</v>
      </c>
      <c r="E8" s="124">
        <f>D8-C8</f>
        <v>39953404</v>
      </c>
      <c r="F8" s="24">
        <f>(D8*100/C8)-100</f>
        <v>18.069438767541143</v>
      </c>
      <c r="G8" s="125">
        <f>(D8/1.0259)/B8*100-100</f>
        <v>-30.759684340581913</v>
      </c>
      <c r="H8" s="26"/>
    </row>
    <row r="9" spans="1:9" s="1" customFormat="1" x14ac:dyDescent="0.2">
      <c r="A9" s="126"/>
      <c r="B9" s="126"/>
      <c r="C9" s="126"/>
      <c r="D9" s="126"/>
      <c r="E9" s="126"/>
      <c r="F9" s="126"/>
      <c r="G9" s="126"/>
      <c r="H9" s="2"/>
    </row>
    <row r="10" spans="1:9" x14ac:dyDescent="0.2">
      <c r="A10" s="127" t="s">
        <v>55</v>
      </c>
      <c r="B10" s="128">
        <f>B11+B12+B13+B14</f>
        <v>8187692</v>
      </c>
      <c r="C10" s="129">
        <f>SUM(C11:C14)</f>
        <v>7146331</v>
      </c>
      <c r="D10" s="129">
        <f>D11+D12+D13+D14</f>
        <v>6320389</v>
      </c>
      <c r="E10" s="130">
        <f>D10-C10</f>
        <v>-825942</v>
      </c>
      <c r="F10" s="35">
        <f>(D10*100/C10)-100</f>
        <v>-11.557567092820079</v>
      </c>
      <c r="G10" s="25">
        <f t="shared" ref="G10:G29" si="0">(D10/1.0259)/B10*100-100</f>
        <v>-24.755063245856391</v>
      </c>
    </row>
    <row r="11" spans="1:9" x14ac:dyDescent="0.2">
      <c r="A11" s="131" t="s">
        <v>56</v>
      </c>
      <c r="B11" s="132">
        <v>2776676</v>
      </c>
      <c r="C11" s="46">
        <v>1698326</v>
      </c>
      <c r="D11" s="46">
        <v>867286</v>
      </c>
      <c r="E11" s="37">
        <f>D11-C11</f>
        <v>-831040</v>
      </c>
      <c r="F11" s="38">
        <f>(D11*100/C11)-100</f>
        <v>-48.932890387357901</v>
      </c>
      <c r="G11" s="39">
        <f t="shared" si="0"/>
        <v>-69.553869845570887</v>
      </c>
      <c r="I11" s="133"/>
    </row>
    <row r="12" spans="1:9" x14ac:dyDescent="0.2">
      <c r="A12" s="131" t="s">
        <v>57</v>
      </c>
      <c r="B12" s="132">
        <v>477764</v>
      </c>
      <c r="C12" s="46">
        <v>477764</v>
      </c>
      <c r="D12" s="46">
        <v>337747</v>
      </c>
      <c r="E12" s="37">
        <f>D12-C12</f>
        <v>-140017</v>
      </c>
      <c r="F12" s="47">
        <f>(D12*100/C12)-100</f>
        <v>-29.306728845203907</v>
      </c>
      <c r="G12" s="134">
        <f t="shared" si="0"/>
        <v>-31.09146003041613</v>
      </c>
      <c r="H12" s="57"/>
    </row>
    <row r="13" spans="1:9" ht="22.5" x14ac:dyDescent="0.2">
      <c r="A13" s="114" t="s">
        <v>58</v>
      </c>
      <c r="B13" s="132">
        <v>4910000</v>
      </c>
      <c r="C13" s="46">
        <v>4910000</v>
      </c>
      <c r="D13" s="46">
        <v>5078989</v>
      </c>
      <c r="E13" s="37">
        <f>D13-C13</f>
        <v>168989</v>
      </c>
      <c r="F13" s="38">
        <f>(D13*100/C13)-100</f>
        <v>3.4417311608961256</v>
      </c>
      <c r="G13" s="39">
        <f t="shared" si="0"/>
        <v>0.83022824924078975</v>
      </c>
    </row>
    <row r="14" spans="1:9" x14ac:dyDescent="0.2">
      <c r="A14" s="114" t="s">
        <v>59</v>
      </c>
      <c r="B14" s="132">
        <v>23252</v>
      </c>
      <c r="C14" s="46">
        <v>60241</v>
      </c>
      <c r="D14" s="46">
        <v>36367</v>
      </c>
      <c r="E14" s="37">
        <f>D14-C14</f>
        <v>-23874</v>
      </c>
      <c r="F14" s="47">
        <f>(D14*100/C14)-100</f>
        <v>-39.630816221510266</v>
      </c>
      <c r="G14" s="134">
        <f t="shared" si="0"/>
        <v>52.45516153137271</v>
      </c>
    </row>
    <row r="15" spans="1:9" x14ac:dyDescent="0.2">
      <c r="A15" s="114"/>
      <c r="B15" s="132"/>
      <c r="C15" s="46"/>
      <c r="D15" s="46"/>
      <c r="E15" s="37"/>
      <c r="F15" s="38"/>
      <c r="G15" s="39"/>
    </row>
    <row r="16" spans="1:9" x14ac:dyDescent="0.2">
      <c r="A16" s="135" t="s">
        <v>60</v>
      </c>
      <c r="B16" s="136">
        <f>B17</f>
        <v>33088646</v>
      </c>
      <c r="C16" s="136">
        <f>C17</f>
        <v>2260056</v>
      </c>
      <c r="D16" s="136">
        <f>D17</f>
        <v>13038797</v>
      </c>
      <c r="E16" s="34">
        <f>D16-C16</f>
        <v>10778741</v>
      </c>
      <c r="F16" s="35">
        <f>(D16*100/C16)-100</f>
        <v>476.92362490132984</v>
      </c>
      <c r="G16" s="25">
        <f t="shared" si="0"/>
        <v>-61.589187129382275</v>
      </c>
    </row>
    <row r="17" spans="1:7" x14ac:dyDescent="0.2">
      <c r="A17" s="131" t="s">
        <v>61</v>
      </c>
      <c r="B17" s="46">
        <v>33088646</v>
      </c>
      <c r="C17" s="46">
        <v>2260056</v>
      </c>
      <c r="D17" s="46">
        <v>13038797</v>
      </c>
      <c r="E17" s="37">
        <f>D17-C17</f>
        <v>10778741</v>
      </c>
      <c r="F17" s="38">
        <f>(D17*100/C17)-100</f>
        <v>476.92362490132984</v>
      </c>
      <c r="G17" s="39">
        <f t="shared" si="0"/>
        <v>-61.589187129382275</v>
      </c>
    </row>
    <row r="18" spans="1:7" x14ac:dyDescent="0.2">
      <c r="A18" s="131"/>
      <c r="B18" s="132"/>
      <c r="C18" s="46"/>
      <c r="D18" s="46"/>
      <c r="E18" s="37"/>
      <c r="F18" s="38"/>
      <c r="G18" s="39"/>
    </row>
    <row r="19" spans="1:7" ht="33.75" x14ac:dyDescent="0.2">
      <c r="A19" s="135" t="s">
        <v>62</v>
      </c>
      <c r="B19" s="136">
        <f>B20+B21</f>
        <v>8199202</v>
      </c>
      <c r="C19" s="136">
        <f>C20+C21</f>
        <v>7672238</v>
      </c>
      <c r="D19" s="136">
        <f>D20+D21</f>
        <v>8969072</v>
      </c>
      <c r="E19" s="34">
        <f>D19-C19</f>
        <v>1296834</v>
      </c>
      <c r="F19" s="35">
        <f>(D19*100/C19)-100</f>
        <v>16.902942791920694</v>
      </c>
      <c r="G19" s="25">
        <f t="shared" si="0"/>
        <v>6.6279094475876263</v>
      </c>
    </row>
    <row r="20" spans="1:7" ht="22.5" x14ac:dyDescent="0.2">
      <c r="A20" s="114" t="s">
        <v>63</v>
      </c>
      <c r="B20" s="132">
        <v>851964</v>
      </c>
      <c r="C20" s="46">
        <v>631451</v>
      </c>
      <c r="D20" s="46">
        <v>1035650</v>
      </c>
      <c r="E20" s="37">
        <f>D20-C20</f>
        <v>404199</v>
      </c>
      <c r="F20" s="38">
        <f>(D20*100/C20)-100</f>
        <v>64.011142590636496</v>
      </c>
      <c r="G20" s="39">
        <f t="shared" si="0"/>
        <v>18.491374081276305</v>
      </c>
    </row>
    <row r="21" spans="1:7" x14ac:dyDescent="0.2">
      <c r="A21" s="131" t="s">
        <v>64</v>
      </c>
      <c r="B21" s="132">
        <v>7347238</v>
      </c>
      <c r="C21" s="46">
        <v>7040787</v>
      </c>
      <c r="D21" s="46">
        <v>7933422</v>
      </c>
      <c r="E21" s="37">
        <f>D21-C21</f>
        <v>892635</v>
      </c>
      <c r="F21" s="38">
        <f>(D21*100/C21)-100</f>
        <v>12.678057154690237</v>
      </c>
      <c r="G21" s="39">
        <f t="shared" si="0"/>
        <v>5.2522571571383452</v>
      </c>
    </row>
    <row r="22" spans="1:7" x14ac:dyDescent="0.2">
      <c r="A22" s="131"/>
      <c r="B22" s="132"/>
      <c r="C22" s="46"/>
      <c r="D22" s="46"/>
      <c r="E22" s="37"/>
      <c r="F22" s="38"/>
      <c r="G22" s="39"/>
    </row>
    <row r="23" spans="1:7" ht="31.5" customHeight="1" x14ac:dyDescent="0.2">
      <c r="A23" s="135" t="s">
        <v>65</v>
      </c>
      <c r="B23" s="136">
        <f>B24</f>
        <v>290123640</v>
      </c>
      <c r="C23" s="136">
        <f>C24</f>
        <v>171792734</v>
      </c>
      <c r="D23" s="136">
        <f>D24</f>
        <v>202092953</v>
      </c>
      <c r="E23" s="34">
        <f>D23-C23</f>
        <v>30300219</v>
      </c>
      <c r="F23" s="35">
        <f>(D23*100/C23)-100</f>
        <v>17.637660391387683</v>
      </c>
      <c r="G23" s="25">
        <f t="shared" si="0"/>
        <v>-32.101055613553697</v>
      </c>
    </row>
    <row r="24" spans="1:7" ht="22.5" x14ac:dyDescent="0.2">
      <c r="A24" s="114" t="s">
        <v>65</v>
      </c>
      <c r="B24" s="46">
        <v>290123640</v>
      </c>
      <c r="C24" s="46">
        <v>171792734</v>
      </c>
      <c r="D24" s="46">
        <v>202092953</v>
      </c>
      <c r="E24" s="37">
        <f>D24-C24</f>
        <v>30300219</v>
      </c>
      <c r="F24" s="38">
        <f>(D24*100/C24)-100</f>
        <v>17.637660391387683</v>
      </c>
      <c r="G24" s="39">
        <f t="shared" si="0"/>
        <v>-32.101055613553697</v>
      </c>
    </row>
    <row r="25" spans="1:7" x14ac:dyDescent="0.2">
      <c r="A25" s="114"/>
      <c r="B25" s="132"/>
      <c r="C25" s="46"/>
      <c r="D25" s="46"/>
      <c r="E25" s="37"/>
      <c r="F25" s="38"/>
      <c r="G25" s="39"/>
    </row>
    <row r="26" spans="1:7" x14ac:dyDescent="0.2">
      <c r="A26" s="135" t="s">
        <v>66</v>
      </c>
      <c r="B26" s="137">
        <v>2237096</v>
      </c>
      <c r="C26" s="138">
        <v>1557813</v>
      </c>
      <c r="D26" s="138">
        <v>1067309</v>
      </c>
      <c r="E26" s="139">
        <f>D26-C26</f>
        <v>-490504</v>
      </c>
      <c r="F26" s="35">
        <f>(D26*100/C26)-100</f>
        <v>-31.486706042381215</v>
      </c>
      <c r="G26" s="25">
        <f t="shared" si="0"/>
        <v>-53.494906647044061</v>
      </c>
    </row>
    <row r="27" spans="1:7" x14ac:dyDescent="0.2">
      <c r="A27" s="131"/>
      <c r="B27" s="132"/>
      <c r="C27" s="46"/>
      <c r="D27" s="46"/>
      <c r="E27" s="37"/>
      <c r="F27" s="38"/>
      <c r="G27" s="39"/>
    </row>
    <row r="28" spans="1:7" x14ac:dyDescent="0.2">
      <c r="A28" s="127" t="s">
        <v>67</v>
      </c>
      <c r="B28" s="136">
        <f>B29</f>
        <v>25685057</v>
      </c>
      <c r="C28" s="136">
        <f>C29</f>
        <v>30681204</v>
      </c>
      <c r="D28" s="136">
        <f>D29</f>
        <v>29575260</v>
      </c>
      <c r="E28" s="34">
        <f>D28-C28</f>
        <v>-1105944</v>
      </c>
      <c r="F28" s="35">
        <f>(D28*100/C28)-100</f>
        <v>-3.6046303789121197</v>
      </c>
      <c r="G28" s="25">
        <f t="shared" si="0"/>
        <v>12.238798141199879</v>
      </c>
    </row>
    <row r="29" spans="1:7" x14ac:dyDescent="0.2">
      <c r="A29" s="140" t="s">
        <v>68</v>
      </c>
      <c r="B29" s="141">
        <v>25685057</v>
      </c>
      <c r="C29" s="89">
        <v>30681204</v>
      </c>
      <c r="D29" s="37">
        <v>29575260</v>
      </c>
      <c r="E29" s="37">
        <f>D29-C29</f>
        <v>-1105944</v>
      </c>
      <c r="F29" s="38">
        <f>(D29*100/C29)-100</f>
        <v>-3.6046303789121197</v>
      </c>
      <c r="G29" s="39">
        <f t="shared" si="0"/>
        <v>12.238798141199879</v>
      </c>
    </row>
    <row r="30" spans="1:7" ht="7.5" customHeight="1" x14ac:dyDescent="0.2">
      <c r="A30" s="142"/>
      <c r="B30" s="143"/>
      <c r="C30" s="144"/>
      <c r="D30" s="145"/>
      <c r="E30" s="145"/>
      <c r="F30" s="146"/>
      <c r="G30" s="147"/>
    </row>
    <row r="31" spans="1:7" x14ac:dyDescent="0.2">
      <c r="A31" s="148" t="s">
        <v>33</v>
      </c>
      <c r="B31" s="148"/>
      <c r="C31" s="148"/>
      <c r="D31" s="149"/>
      <c r="E31" s="5"/>
      <c r="F31" s="5"/>
    </row>
    <row r="32" spans="1:7" x14ac:dyDescent="0.2">
      <c r="A32" s="150"/>
      <c r="B32" s="5"/>
      <c r="C32" s="5"/>
      <c r="D32" s="5"/>
      <c r="E32" s="5"/>
      <c r="F32" s="5"/>
    </row>
    <row r="34" spans="3:3" x14ac:dyDescent="0.2">
      <c r="C34" s="57"/>
    </row>
  </sheetData>
  <mergeCells count="9">
    <mergeCell ref="A1:G1"/>
    <mergeCell ref="A2:G2"/>
    <mergeCell ref="A3:G3"/>
    <mergeCell ref="A5:A7"/>
    <mergeCell ref="B5:D5"/>
    <mergeCell ref="E5:G5"/>
    <mergeCell ref="B6:B7"/>
    <mergeCell ref="C6:D6"/>
    <mergeCell ref="E6:F6"/>
  </mergeCells>
  <pageMargins left="0.74803149606299213" right="0.47244094488188981" top="0.98425196850393704" bottom="0.98425196850393704" header="0" footer="0"/>
  <pageSetup scale="9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I33"/>
  <sheetViews>
    <sheetView showGridLines="0" workbookViewId="0">
      <selection sqref="A1:G1"/>
    </sheetView>
  </sheetViews>
  <sheetFormatPr baseColWidth="10" defaultRowHeight="12.75" x14ac:dyDescent="0.2"/>
  <cols>
    <col min="1" max="1" width="24.28515625" style="2" customWidth="1"/>
    <col min="2" max="2" width="14.85546875" style="2" bestFit="1" customWidth="1"/>
    <col min="3" max="3" width="15" style="2" bestFit="1" customWidth="1"/>
    <col min="4" max="4" width="11.28515625" style="2" customWidth="1"/>
    <col min="5" max="5" width="11.42578125" style="2"/>
    <col min="6" max="6" width="10.5703125" style="2" customWidth="1"/>
    <col min="7" max="7" width="9.28515625" style="2" customWidth="1"/>
    <col min="8" max="8" width="12.7109375" style="2" bestFit="1" customWidth="1"/>
    <col min="9" max="253" width="11.42578125" style="2"/>
    <col min="254" max="254" width="22.140625" style="2" customWidth="1"/>
    <col min="255" max="255" width="14" style="2" customWidth="1"/>
    <col min="256" max="256" width="11.42578125" style="2"/>
    <col min="257" max="257" width="11.28515625" style="2" customWidth="1"/>
    <col min="258" max="258" width="11.42578125" style="2"/>
    <col min="259" max="259" width="10.5703125" style="2" customWidth="1"/>
    <col min="260" max="260" width="9.28515625" style="2" customWidth="1"/>
    <col min="261" max="509" width="11.42578125" style="2"/>
    <col min="510" max="510" width="22.140625" style="2" customWidth="1"/>
    <col min="511" max="511" width="14" style="2" customWidth="1"/>
    <col min="512" max="512" width="11.42578125" style="2"/>
    <col min="513" max="513" width="11.28515625" style="2" customWidth="1"/>
    <col min="514" max="514" width="11.42578125" style="2"/>
    <col min="515" max="515" width="10.5703125" style="2" customWidth="1"/>
    <col min="516" max="516" width="9.28515625" style="2" customWidth="1"/>
    <col min="517" max="765" width="11.42578125" style="2"/>
    <col min="766" max="766" width="22.140625" style="2" customWidth="1"/>
    <col min="767" max="767" width="14" style="2" customWidth="1"/>
    <col min="768" max="768" width="11.42578125" style="2"/>
    <col min="769" max="769" width="11.28515625" style="2" customWidth="1"/>
    <col min="770" max="770" width="11.42578125" style="2"/>
    <col min="771" max="771" width="10.5703125" style="2" customWidth="1"/>
    <col min="772" max="772" width="9.28515625" style="2" customWidth="1"/>
    <col min="773" max="1021" width="11.42578125" style="2"/>
    <col min="1022" max="1022" width="22.140625" style="2" customWidth="1"/>
    <col min="1023" max="1023" width="14" style="2" customWidth="1"/>
    <col min="1024" max="1024" width="11.42578125" style="2"/>
    <col min="1025" max="1025" width="11.28515625" style="2" customWidth="1"/>
    <col min="1026" max="1026" width="11.42578125" style="2"/>
    <col min="1027" max="1027" width="10.5703125" style="2" customWidth="1"/>
    <col min="1028" max="1028" width="9.28515625" style="2" customWidth="1"/>
    <col min="1029" max="1277" width="11.42578125" style="2"/>
    <col min="1278" max="1278" width="22.140625" style="2" customWidth="1"/>
    <col min="1279" max="1279" width="14" style="2" customWidth="1"/>
    <col min="1280" max="1280" width="11.42578125" style="2"/>
    <col min="1281" max="1281" width="11.28515625" style="2" customWidth="1"/>
    <col min="1282" max="1282" width="11.42578125" style="2"/>
    <col min="1283" max="1283" width="10.5703125" style="2" customWidth="1"/>
    <col min="1284" max="1284" width="9.28515625" style="2" customWidth="1"/>
    <col min="1285" max="1533" width="11.42578125" style="2"/>
    <col min="1534" max="1534" width="22.140625" style="2" customWidth="1"/>
    <col min="1535" max="1535" width="14" style="2" customWidth="1"/>
    <col min="1536" max="1536" width="11.42578125" style="2"/>
    <col min="1537" max="1537" width="11.28515625" style="2" customWidth="1"/>
    <col min="1538" max="1538" width="11.42578125" style="2"/>
    <col min="1539" max="1539" width="10.5703125" style="2" customWidth="1"/>
    <col min="1540" max="1540" width="9.28515625" style="2" customWidth="1"/>
    <col min="1541" max="1789" width="11.42578125" style="2"/>
    <col min="1790" max="1790" width="22.140625" style="2" customWidth="1"/>
    <col min="1791" max="1791" width="14" style="2" customWidth="1"/>
    <col min="1792" max="1792" width="11.42578125" style="2"/>
    <col min="1793" max="1793" width="11.28515625" style="2" customWidth="1"/>
    <col min="1794" max="1794" width="11.42578125" style="2"/>
    <col min="1795" max="1795" width="10.5703125" style="2" customWidth="1"/>
    <col min="1796" max="1796" width="9.28515625" style="2" customWidth="1"/>
    <col min="1797" max="2045" width="11.42578125" style="2"/>
    <col min="2046" max="2046" width="22.140625" style="2" customWidth="1"/>
    <col min="2047" max="2047" width="14" style="2" customWidth="1"/>
    <col min="2048" max="2048" width="11.42578125" style="2"/>
    <col min="2049" max="2049" width="11.28515625" style="2" customWidth="1"/>
    <col min="2050" max="2050" width="11.42578125" style="2"/>
    <col min="2051" max="2051" width="10.5703125" style="2" customWidth="1"/>
    <col min="2052" max="2052" width="9.28515625" style="2" customWidth="1"/>
    <col min="2053" max="2301" width="11.42578125" style="2"/>
    <col min="2302" max="2302" width="22.140625" style="2" customWidth="1"/>
    <col min="2303" max="2303" width="14" style="2" customWidth="1"/>
    <col min="2304" max="2304" width="11.42578125" style="2"/>
    <col min="2305" max="2305" width="11.28515625" style="2" customWidth="1"/>
    <col min="2306" max="2306" width="11.42578125" style="2"/>
    <col min="2307" max="2307" width="10.5703125" style="2" customWidth="1"/>
    <col min="2308" max="2308" width="9.28515625" style="2" customWidth="1"/>
    <col min="2309" max="2557" width="11.42578125" style="2"/>
    <col min="2558" max="2558" width="22.140625" style="2" customWidth="1"/>
    <col min="2559" max="2559" width="14" style="2" customWidth="1"/>
    <col min="2560" max="2560" width="11.42578125" style="2"/>
    <col min="2561" max="2561" width="11.28515625" style="2" customWidth="1"/>
    <col min="2562" max="2562" width="11.42578125" style="2"/>
    <col min="2563" max="2563" width="10.5703125" style="2" customWidth="1"/>
    <col min="2564" max="2564" width="9.28515625" style="2" customWidth="1"/>
    <col min="2565" max="2813" width="11.42578125" style="2"/>
    <col min="2814" max="2814" width="22.140625" style="2" customWidth="1"/>
    <col min="2815" max="2815" width="14" style="2" customWidth="1"/>
    <col min="2816" max="2816" width="11.42578125" style="2"/>
    <col min="2817" max="2817" width="11.28515625" style="2" customWidth="1"/>
    <col min="2818" max="2818" width="11.42578125" style="2"/>
    <col min="2819" max="2819" width="10.5703125" style="2" customWidth="1"/>
    <col min="2820" max="2820" width="9.28515625" style="2" customWidth="1"/>
    <col min="2821" max="3069" width="11.42578125" style="2"/>
    <col min="3070" max="3070" width="22.140625" style="2" customWidth="1"/>
    <col min="3071" max="3071" width="14" style="2" customWidth="1"/>
    <col min="3072" max="3072" width="11.42578125" style="2"/>
    <col min="3073" max="3073" width="11.28515625" style="2" customWidth="1"/>
    <col min="3074" max="3074" width="11.42578125" style="2"/>
    <col min="3075" max="3075" width="10.5703125" style="2" customWidth="1"/>
    <col min="3076" max="3076" width="9.28515625" style="2" customWidth="1"/>
    <col min="3077" max="3325" width="11.42578125" style="2"/>
    <col min="3326" max="3326" width="22.140625" style="2" customWidth="1"/>
    <col min="3327" max="3327" width="14" style="2" customWidth="1"/>
    <col min="3328" max="3328" width="11.42578125" style="2"/>
    <col min="3329" max="3329" width="11.28515625" style="2" customWidth="1"/>
    <col min="3330" max="3330" width="11.42578125" style="2"/>
    <col min="3331" max="3331" width="10.5703125" style="2" customWidth="1"/>
    <col min="3332" max="3332" width="9.28515625" style="2" customWidth="1"/>
    <col min="3333" max="3581" width="11.42578125" style="2"/>
    <col min="3582" max="3582" width="22.140625" style="2" customWidth="1"/>
    <col min="3583" max="3583" width="14" style="2" customWidth="1"/>
    <col min="3584" max="3584" width="11.42578125" style="2"/>
    <col min="3585" max="3585" width="11.28515625" style="2" customWidth="1"/>
    <col min="3586" max="3586" width="11.42578125" style="2"/>
    <col min="3587" max="3587" width="10.5703125" style="2" customWidth="1"/>
    <col min="3588" max="3588" width="9.28515625" style="2" customWidth="1"/>
    <col min="3589" max="3837" width="11.42578125" style="2"/>
    <col min="3838" max="3838" width="22.140625" style="2" customWidth="1"/>
    <col min="3839" max="3839" width="14" style="2" customWidth="1"/>
    <col min="3840" max="3840" width="11.42578125" style="2"/>
    <col min="3841" max="3841" width="11.28515625" style="2" customWidth="1"/>
    <col min="3842" max="3842" width="11.42578125" style="2"/>
    <col min="3843" max="3843" width="10.5703125" style="2" customWidth="1"/>
    <col min="3844" max="3844" width="9.28515625" style="2" customWidth="1"/>
    <col min="3845" max="4093" width="11.42578125" style="2"/>
    <col min="4094" max="4094" width="22.140625" style="2" customWidth="1"/>
    <col min="4095" max="4095" width="14" style="2" customWidth="1"/>
    <col min="4096" max="4096" width="11.42578125" style="2"/>
    <col min="4097" max="4097" width="11.28515625" style="2" customWidth="1"/>
    <col min="4098" max="4098" width="11.42578125" style="2"/>
    <col min="4099" max="4099" width="10.5703125" style="2" customWidth="1"/>
    <col min="4100" max="4100" width="9.28515625" style="2" customWidth="1"/>
    <col min="4101" max="4349" width="11.42578125" style="2"/>
    <col min="4350" max="4350" width="22.140625" style="2" customWidth="1"/>
    <col min="4351" max="4351" width="14" style="2" customWidth="1"/>
    <col min="4352" max="4352" width="11.42578125" style="2"/>
    <col min="4353" max="4353" width="11.28515625" style="2" customWidth="1"/>
    <col min="4354" max="4354" width="11.42578125" style="2"/>
    <col min="4355" max="4355" width="10.5703125" style="2" customWidth="1"/>
    <col min="4356" max="4356" width="9.28515625" style="2" customWidth="1"/>
    <col min="4357" max="4605" width="11.42578125" style="2"/>
    <col min="4606" max="4606" width="22.140625" style="2" customWidth="1"/>
    <col min="4607" max="4607" width="14" style="2" customWidth="1"/>
    <col min="4608" max="4608" width="11.42578125" style="2"/>
    <col min="4609" max="4609" width="11.28515625" style="2" customWidth="1"/>
    <col min="4610" max="4610" width="11.42578125" style="2"/>
    <col min="4611" max="4611" width="10.5703125" style="2" customWidth="1"/>
    <col min="4612" max="4612" width="9.28515625" style="2" customWidth="1"/>
    <col min="4613" max="4861" width="11.42578125" style="2"/>
    <col min="4862" max="4862" width="22.140625" style="2" customWidth="1"/>
    <col min="4863" max="4863" width="14" style="2" customWidth="1"/>
    <col min="4864" max="4864" width="11.42578125" style="2"/>
    <col min="4865" max="4865" width="11.28515625" style="2" customWidth="1"/>
    <col min="4866" max="4866" width="11.42578125" style="2"/>
    <col min="4867" max="4867" width="10.5703125" style="2" customWidth="1"/>
    <col min="4868" max="4868" width="9.28515625" style="2" customWidth="1"/>
    <col min="4869" max="5117" width="11.42578125" style="2"/>
    <col min="5118" max="5118" width="22.140625" style="2" customWidth="1"/>
    <col min="5119" max="5119" width="14" style="2" customWidth="1"/>
    <col min="5120" max="5120" width="11.42578125" style="2"/>
    <col min="5121" max="5121" width="11.28515625" style="2" customWidth="1"/>
    <col min="5122" max="5122" width="11.42578125" style="2"/>
    <col min="5123" max="5123" width="10.5703125" style="2" customWidth="1"/>
    <col min="5124" max="5124" width="9.28515625" style="2" customWidth="1"/>
    <col min="5125" max="5373" width="11.42578125" style="2"/>
    <col min="5374" max="5374" width="22.140625" style="2" customWidth="1"/>
    <col min="5375" max="5375" width="14" style="2" customWidth="1"/>
    <col min="5376" max="5376" width="11.42578125" style="2"/>
    <col min="5377" max="5377" width="11.28515625" style="2" customWidth="1"/>
    <col min="5378" max="5378" width="11.42578125" style="2"/>
    <col min="5379" max="5379" width="10.5703125" style="2" customWidth="1"/>
    <col min="5380" max="5380" width="9.28515625" style="2" customWidth="1"/>
    <col min="5381" max="5629" width="11.42578125" style="2"/>
    <col min="5630" max="5630" width="22.140625" style="2" customWidth="1"/>
    <col min="5631" max="5631" width="14" style="2" customWidth="1"/>
    <col min="5632" max="5632" width="11.42578125" style="2"/>
    <col min="5633" max="5633" width="11.28515625" style="2" customWidth="1"/>
    <col min="5634" max="5634" width="11.42578125" style="2"/>
    <col min="5635" max="5635" width="10.5703125" style="2" customWidth="1"/>
    <col min="5636" max="5636" width="9.28515625" style="2" customWidth="1"/>
    <col min="5637" max="5885" width="11.42578125" style="2"/>
    <col min="5886" max="5886" width="22.140625" style="2" customWidth="1"/>
    <col min="5887" max="5887" width="14" style="2" customWidth="1"/>
    <col min="5888" max="5888" width="11.42578125" style="2"/>
    <col min="5889" max="5889" width="11.28515625" style="2" customWidth="1"/>
    <col min="5890" max="5890" width="11.42578125" style="2"/>
    <col min="5891" max="5891" width="10.5703125" style="2" customWidth="1"/>
    <col min="5892" max="5892" width="9.28515625" style="2" customWidth="1"/>
    <col min="5893" max="6141" width="11.42578125" style="2"/>
    <col min="6142" max="6142" width="22.140625" style="2" customWidth="1"/>
    <col min="6143" max="6143" width="14" style="2" customWidth="1"/>
    <col min="6144" max="6144" width="11.42578125" style="2"/>
    <col min="6145" max="6145" width="11.28515625" style="2" customWidth="1"/>
    <col min="6146" max="6146" width="11.42578125" style="2"/>
    <col min="6147" max="6147" width="10.5703125" style="2" customWidth="1"/>
    <col min="6148" max="6148" width="9.28515625" style="2" customWidth="1"/>
    <col min="6149" max="6397" width="11.42578125" style="2"/>
    <col min="6398" max="6398" width="22.140625" style="2" customWidth="1"/>
    <col min="6399" max="6399" width="14" style="2" customWidth="1"/>
    <col min="6400" max="6400" width="11.42578125" style="2"/>
    <col min="6401" max="6401" width="11.28515625" style="2" customWidth="1"/>
    <col min="6402" max="6402" width="11.42578125" style="2"/>
    <col min="6403" max="6403" width="10.5703125" style="2" customWidth="1"/>
    <col min="6404" max="6404" width="9.28515625" style="2" customWidth="1"/>
    <col min="6405" max="6653" width="11.42578125" style="2"/>
    <col min="6654" max="6654" width="22.140625" style="2" customWidth="1"/>
    <col min="6655" max="6655" width="14" style="2" customWidth="1"/>
    <col min="6656" max="6656" width="11.42578125" style="2"/>
    <col min="6657" max="6657" width="11.28515625" style="2" customWidth="1"/>
    <col min="6658" max="6658" width="11.42578125" style="2"/>
    <col min="6659" max="6659" width="10.5703125" style="2" customWidth="1"/>
    <col min="6660" max="6660" width="9.28515625" style="2" customWidth="1"/>
    <col min="6661" max="6909" width="11.42578125" style="2"/>
    <col min="6910" max="6910" width="22.140625" style="2" customWidth="1"/>
    <col min="6911" max="6911" width="14" style="2" customWidth="1"/>
    <col min="6912" max="6912" width="11.42578125" style="2"/>
    <col min="6913" max="6913" width="11.28515625" style="2" customWidth="1"/>
    <col min="6914" max="6914" width="11.42578125" style="2"/>
    <col min="6915" max="6915" width="10.5703125" style="2" customWidth="1"/>
    <col min="6916" max="6916" width="9.28515625" style="2" customWidth="1"/>
    <col min="6917" max="7165" width="11.42578125" style="2"/>
    <col min="7166" max="7166" width="22.140625" style="2" customWidth="1"/>
    <col min="7167" max="7167" width="14" style="2" customWidth="1"/>
    <col min="7168" max="7168" width="11.42578125" style="2"/>
    <col min="7169" max="7169" width="11.28515625" style="2" customWidth="1"/>
    <col min="7170" max="7170" width="11.42578125" style="2"/>
    <col min="7171" max="7171" width="10.5703125" style="2" customWidth="1"/>
    <col min="7172" max="7172" width="9.28515625" style="2" customWidth="1"/>
    <col min="7173" max="7421" width="11.42578125" style="2"/>
    <col min="7422" max="7422" width="22.140625" style="2" customWidth="1"/>
    <col min="7423" max="7423" width="14" style="2" customWidth="1"/>
    <col min="7424" max="7424" width="11.42578125" style="2"/>
    <col min="7425" max="7425" width="11.28515625" style="2" customWidth="1"/>
    <col min="7426" max="7426" width="11.42578125" style="2"/>
    <col min="7427" max="7427" width="10.5703125" style="2" customWidth="1"/>
    <col min="7428" max="7428" width="9.28515625" style="2" customWidth="1"/>
    <col min="7429" max="7677" width="11.42578125" style="2"/>
    <col min="7678" max="7678" width="22.140625" style="2" customWidth="1"/>
    <col min="7679" max="7679" width="14" style="2" customWidth="1"/>
    <col min="7680" max="7680" width="11.42578125" style="2"/>
    <col min="7681" max="7681" width="11.28515625" style="2" customWidth="1"/>
    <col min="7682" max="7682" width="11.42578125" style="2"/>
    <col min="7683" max="7683" width="10.5703125" style="2" customWidth="1"/>
    <col min="7684" max="7684" width="9.28515625" style="2" customWidth="1"/>
    <col min="7685" max="7933" width="11.42578125" style="2"/>
    <col min="7934" max="7934" width="22.140625" style="2" customWidth="1"/>
    <col min="7935" max="7935" width="14" style="2" customWidth="1"/>
    <col min="7936" max="7936" width="11.42578125" style="2"/>
    <col min="7937" max="7937" width="11.28515625" style="2" customWidth="1"/>
    <col min="7938" max="7938" width="11.42578125" style="2"/>
    <col min="7939" max="7939" width="10.5703125" style="2" customWidth="1"/>
    <col min="7940" max="7940" width="9.28515625" style="2" customWidth="1"/>
    <col min="7941" max="8189" width="11.42578125" style="2"/>
    <col min="8190" max="8190" width="22.140625" style="2" customWidth="1"/>
    <col min="8191" max="8191" width="14" style="2" customWidth="1"/>
    <col min="8192" max="8192" width="11.42578125" style="2"/>
    <col min="8193" max="8193" width="11.28515625" style="2" customWidth="1"/>
    <col min="8194" max="8194" width="11.42578125" style="2"/>
    <col min="8195" max="8195" width="10.5703125" style="2" customWidth="1"/>
    <col min="8196" max="8196" width="9.28515625" style="2" customWidth="1"/>
    <col min="8197" max="8445" width="11.42578125" style="2"/>
    <col min="8446" max="8446" width="22.140625" style="2" customWidth="1"/>
    <col min="8447" max="8447" width="14" style="2" customWidth="1"/>
    <col min="8448" max="8448" width="11.42578125" style="2"/>
    <col min="8449" max="8449" width="11.28515625" style="2" customWidth="1"/>
    <col min="8450" max="8450" width="11.42578125" style="2"/>
    <col min="8451" max="8451" width="10.5703125" style="2" customWidth="1"/>
    <col min="8452" max="8452" width="9.28515625" style="2" customWidth="1"/>
    <col min="8453" max="8701" width="11.42578125" style="2"/>
    <col min="8702" max="8702" width="22.140625" style="2" customWidth="1"/>
    <col min="8703" max="8703" width="14" style="2" customWidth="1"/>
    <col min="8704" max="8704" width="11.42578125" style="2"/>
    <col min="8705" max="8705" width="11.28515625" style="2" customWidth="1"/>
    <col min="8706" max="8706" width="11.42578125" style="2"/>
    <col min="8707" max="8707" width="10.5703125" style="2" customWidth="1"/>
    <col min="8708" max="8708" width="9.28515625" style="2" customWidth="1"/>
    <col min="8709" max="8957" width="11.42578125" style="2"/>
    <col min="8958" max="8958" width="22.140625" style="2" customWidth="1"/>
    <col min="8959" max="8959" width="14" style="2" customWidth="1"/>
    <col min="8960" max="8960" width="11.42578125" style="2"/>
    <col min="8961" max="8961" width="11.28515625" style="2" customWidth="1"/>
    <col min="8962" max="8962" width="11.42578125" style="2"/>
    <col min="8963" max="8963" width="10.5703125" style="2" customWidth="1"/>
    <col min="8964" max="8964" width="9.28515625" style="2" customWidth="1"/>
    <col min="8965" max="9213" width="11.42578125" style="2"/>
    <col min="9214" max="9214" width="22.140625" style="2" customWidth="1"/>
    <col min="9215" max="9215" width="14" style="2" customWidth="1"/>
    <col min="9216" max="9216" width="11.42578125" style="2"/>
    <col min="9217" max="9217" width="11.28515625" style="2" customWidth="1"/>
    <col min="9218" max="9218" width="11.42578125" style="2"/>
    <col min="9219" max="9219" width="10.5703125" style="2" customWidth="1"/>
    <col min="9220" max="9220" width="9.28515625" style="2" customWidth="1"/>
    <col min="9221" max="9469" width="11.42578125" style="2"/>
    <col min="9470" max="9470" width="22.140625" style="2" customWidth="1"/>
    <col min="9471" max="9471" width="14" style="2" customWidth="1"/>
    <col min="9472" max="9472" width="11.42578125" style="2"/>
    <col min="9473" max="9473" width="11.28515625" style="2" customWidth="1"/>
    <col min="9474" max="9474" width="11.42578125" style="2"/>
    <col min="9475" max="9475" width="10.5703125" style="2" customWidth="1"/>
    <col min="9476" max="9476" width="9.28515625" style="2" customWidth="1"/>
    <col min="9477" max="9725" width="11.42578125" style="2"/>
    <col min="9726" max="9726" width="22.140625" style="2" customWidth="1"/>
    <col min="9727" max="9727" width="14" style="2" customWidth="1"/>
    <col min="9728" max="9728" width="11.42578125" style="2"/>
    <col min="9729" max="9729" width="11.28515625" style="2" customWidth="1"/>
    <col min="9730" max="9730" width="11.42578125" style="2"/>
    <col min="9731" max="9731" width="10.5703125" style="2" customWidth="1"/>
    <col min="9732" max="9732" width="9.28515625" style="2" customWidth="1"/>
    <col min="9733" max="9981" width="11.42578125" style="2"/>
    <col min="9982" max="9982" width="22.140625" style="2" customWidth="1"/>
    <col min="9983" max="9983" width="14" style="2" customWidth="1"/>
    <col min="9984" max="9984" width="11.42578125" style="2"/>
    <col min="9985" max="9985" width="11.28515625" style="2" customWidth="1"/>
    <col min="9986" max="9986" width="11.42578125" style="2"/>
    <col min="9987" max="9987" width="10.5703125" style="2" customWidth="1"/>
    <col min="9988" max="9988" width="9.28515625" style="2" customWidth="1"/>
    <col min="9989" max="10237" width="11.42578125" style="2"/>
    <col min="10238" max="10238" width="22.140625" style="2" customWidth="1"/>
    <col min="10239" max="10239" width="14" style="2" customWidth="1"/>
    <col min="10240" max="10240" width="11.42578125" style="2"/>
    <col min="10241" max="10241" width="11.28515625" style="2" customWidth="1"/>
    <col min="10242" max="10242" width="11.42578125" style="2"/>
    <col min="10243" max="10243" width="10.5703125" style="2" customWidth="1"/>
    <col min="10244" max="10244" width="9.28515625" style="2" customWidth="1"/>
    <col min="10245" max="10493" width="11.42578125" style="2"/>
    <col min="10494" max="10494" width="22.140625" style="2" customWidth="1"/>
    <col min="10495" max="10495" width="14" style="2" customWidth="1"/>
    <col min="10496" max="10496" width="11.42578125" style="2"/>
    <col min="10497" max="10497" width="11.28515625" style="2" customWidth="1"/>
    <col min="10498" max="10498" width="11.42578125" style="2"/>
    <col min="10499" max="10499" width="10.5703125" style="2" customWidth="1"/>
    <col min="10500" max="10500" width="9.28515625" style="2" customWidth="1"/>
    <col min="10501" max="10749" width="11.42578125" style="2"/>
    <col min="10750" max="10750" width="22.140625" style="2" customWidth="1"/>
    <col min="10751" max="10751" width="14" style="2" customWidth="1"/>
    <col min="10752" max="10752" width="11.42578125" style="2"/>
    <col min="10753" max="10753" width="11.28515625" style="2" customWidth="1"/>
    <col min="10754" max="10754" width="11.42578125" style="2"/>
    <col min="10755" max="10755" width="10.5703125" style="2" customWidth="1"/>
    <col min="10756" max="10756" width="9.28515625" style="2" customWidth="1"/>
    <col min="10757" max="11005" width="11.42578125" style="2"/>
    <col min="11006" max="11006" width="22.140625" style="2" customWidth="1"/>
    <col min="11007" max="11007" width="14" style="2" customWidth="1"/>
    <col min="11008" max="11008" width="11.42578125" style="2"/>
    <col min="11009" max="11009" width="11.28515625" style="2" customWidth="1"/>
    <col min="11010" max="11010" width="11.42578125" style="2"/>
    <col min="11011" max="11011" width="10.5703125" style="2" customWidth="1"/>
    <col min="11012" max="11012" width="9.28515625" style="2" customWidth="1"/>
    <col min="11013" max="11261" width="11.42578125" style="2"/>
    <col min="11262" max="11262" width="22.140625" style="2" customWidth="1"/>
    <col min="11263" max="11263" width="14" style="2" customWidth="1"/>
    <col min="11264" max="11264" width="11.42578125" style="2"/>
    <col min="11265" max="11265" width="11.28515625" style="2" customWidth="1"/>
    <col min="11266" max="11266" width="11.42578125" style="2"/>
    <col min="11267" max="11267" width="10.5703125" style="2" customWidth="1"/>
    <col min="11268" max="11268" width="9.28515625" style="2" customWidth="1"/>
    <col min="11269" max="11517" width="11.42578125" style="2"/>
    <col min="11518" max="11518" width="22.140625" style="2" customWidth="1"/>
    <col min="11519" max="11519" width="14" style="2" customWidth="1"/>
    <col min="11520" max="11520" width="11.42578125" style="2"/>
    <col min="11521" max="11521" width="11.28515625" style="2" customWidth="1"/>
    <col min="11522" max="11522" width="11.42578125" style="2"/>
    <col min="11523" max="11523" width="10.5703125" style="2" customWidth="1"/>
    <col min="11524" max="11524" width="9.28515625" style="2" customWidth="1"/>
    <col min="11525" max="11773" width="11.42578125" style="2"/>
    <col min="11774" max="11774" width="22.140625" style="2" customWidth="1"/>
    <col min="11775" max="11775" width="14" style="2" customWidth="1"/>
    <col min="11776" max="11776" width="11.42578125" style="2"/>
    <col min="11777" max="11777" width="11.28515625" style="2" customWidth="1"/>
    <col min="11778" max="11778" width="11.42578125" style="2"/>
    <col min="11779" max="11779" width="10.5703125" style="2" customWidth="1"/>
    <col min="11780" max="11780" width="9.28515625" style="2" customWidth="1"/>
    <col min="11781" max="12029" width="11.42578125" style="2"/>
    <col min="12030" max="12030" width="22.140625" style="2" customWidth="1"/>
    <col min="12031" max="12031" width="14" style="2" customWidth="1"/>
    <col min="12032" max="12032" width="11.42578125" style="2"/>
    <col min="12033" max="12033" width="11.28515625" style="2" customWidth="1"/>
    <col min="12034" max="12034" width="11.42578125" style="2"/>
    <col min="12035" max="12035" width="10.5703125" style="2" customWidth="1"/>
    <col min="12036" max="12036" width="9.28515625" style="2" customWidth="1"/>
    <col min="12037" max="12285" width="11.42578125" style="2"/>
    <col min="12286" max="12286" width="22.140625" style="2" customWidth="1"/>
    <col min="12287" max="12287" width="14" style="2" customWidth="1"/>
    <col min="12288" max="12288" width="11.42578125" style="2"/>
    <col min="12289" max="12289" width="11.28515625" style="2" customWidth="1"/>
    <col min="12290" max="12290" width="11.42578125" style="2"/>
    <col min="12291" max="12291" width="10.5703125" style="2" customWidth="1"/>
    <col min="12292" max="12292" width="9.28515625" style="2" customWidth="1"/>
    <col min="12293" max="12541" width="11.42578125" style="2"/>
    <col min="12542" max="12542" width="22.140625" style="2" customWidth="1"/>
    <col min="12543" max="12543" width="14" style="2" customWidth="1"/>
    <col min="12544" max="12544" width="11.42578125" style="2"/>
    <col min="12545" max="12545" width="11.28515625" style="2" customWidth="1"/>
    <col min="12546" max="12546" width="11.42578125" style="2"/>
    <col min="12547" max="12547" width="10.5703125" style="2" customWidth="1"/>
    <col min="12548" max="12548" width="9.28515625" style="2" customWidth="1"/>
    <col min="12549" max="12797" width="11.42578125" style="2"/>
    <col min="12798" max="12798" width="22.140625" style="2" customWidth="1"/>
    <col min="12799" max="12799" width="14" style="2" customWidth="1"/>
    <col min="12800" max="12800" width="11.42578125" style="2"/>
    <col min="12801" max="12801" width="11.28515625" style="2" customWidth="1"/>
    <col min="12802" max="12802" width="11.42578125" style="2"/>
    <col min="12803" max="12803" width="10.5703125" style="2" customWidth="1"/>
    <col min="12804" max="12804" width="9.28515625" style="2" customWidth="1"/>
    <col min="12805" max="13053" width="11.42578125" style="2"/>
    <col min="13054" max="13054" width="22.140625" style="2" customWidth="1"/>
    <col min="13055" max="13055" width="14" style="2" customWidth="1"/>
    <col min="13056" max="13056" width="11.42578125" style="2"/>
    <col min="13057" max="13057" width="11.28515625" style="2" customWidth="1"/>
    <col min="13058" max="13058" width="11.42578125" style="2"/>
    <col min="13059" max="13059" width="10.5703125" style="2" customWidth="1"/>
    <col min="13060" max="13060" width="9.28515625" style="2" customWidth="1"/>
    <col min="13061" max="13309" width="11.42578125" style="2"/>
    <col min="13310" max="13310" width="22.140625" style="2" customWidth="1"/>
    <col min="13311" max="13311" width="14" style="2" customWidth="1"/>
    <col min="13312" max="13312" width="11.42578125" style="2"/>
    <col min="13313" max="13313" width="11.28515625" style="2" customWidth="1"/>
    <col min="13314" max="13314" width="11.42578125" style="2"/>
    <col min="13315" max="13315" width="10.5703125" style="2" customWidth="1"/>
    <col min="13316" max="13316" width="9.28515625" style="2" customWidth="1"/>
    <col min="13317" max="13565" width="11.42578125" style="2"/>
    <col min="13566" max="13566" width="22.140625" style="2" customWidth="1"/>
    <col min="13567" max="13567" width="14" style="2" customWidth="1"/>
    <col min="13568" max="13568" width="11.42578125" style="2"/>
    <col min="13569" max="13569" width="11.28515625" style="2" customWidth="1"/>
    <col min="13570" max="13570" width="11.42578125" style="2"/>
    <col min="13571" max="13571" width="10.5703125" style="2" customWidth="1"/>
    <col min="13572" max="13572" width="9.28515625" style="2" customWidth="1"/>
    <col min="13573" max="13821" width="11.42578125" style="2"/>
    <col min="13822" max="13822" width="22.140625" style="2" customWidth="1"/>
    <col min="13823" max="13823" width="14" style="2" customWidth="1"/>
    <col min="13824" max="13824" width="11.42578125" style="2"/>
    <col min="13825" max="13825" width="11.28515625" style="2" customWidth="1"/>
    <col min="13826" max="13826" width="11.42578125" style="2"/>
    <col min="13827" max="13827" width="10.5703125" style="2" customWidth="1"/>
    <col min="13828" max="13828" width="9.28515625" style="2" customWidth="1"/>
    <col min="13829" max="14077" width="11.42578125" style="2"/>
    <col min="14078" max="14078" width="22.140625" style="2" customWidth="1"/>
    <col min="14079" max="14079" width="14" style="2" customWidth="1"/>
    <col min="14080" max="14080" width="11.42578125" style="2"/>
    <col min="14081" max="14081" width="11.28515625" style="2" customWidth="1"/>
    <col min="14082" max="14082" width="11.42578125" style="2"/>
    <col min="14083" max="14083" width="10.5703125" style="2" customWidth="1"/>
    <col min="14084" max="14084" width="9.28515625" style="2" customWidth="1"/>
    <col min="14085" max="14333" width="11.42578125" style="2"/>
    <col min="14334" max="14334" width="22.140625" style="2" customWidth="1"/>
    <col min="14335" max="14335" width="14" style="2" customWidth="1"/>
    <col min="14336" max="14336" width="11.42578125" style="2"/>
    <col min="14337" max="14337" width="11.28515625" style="2" customWidth="1"/>
    <col min="14338" max="14338" width="11.42578125" style="2"/>
    <col min="14339" max="14339" width="10.5703125" style="2" customWidth="1"/>
    <col min="14340" max="14340" width="9.28515625" style="2" customWidth="1"/>
    <col min="14341" max="14589" width="11.42578125" style="2"/>
    <col min="14590" max="14590" width="22.140625" style="2" customWidth="1"/>
    <col min="14591" max="14591" width="14" style="2" customWidth="1"/>
    <col min="14592" max="14592" width="11.42578125" style="2"/>
    <col min="14593" max="14593" width="11.28515625" style="2" customWidth="1"/>
    <col min="14594" max="14594" width="11.42578125" style="2"/>
    <col min="14595" max="14595" width="10.5703125" style="2" customWidth="1"/>
    <col min="14596" max="14596" width="9.28515625" style="2" customWidth="1"/>
    <col min="14597" max="14845" width="11.42578125" style="2"/>
    <col min="14846" max="14846" width="22.140625" style="2" customWidth="1"/>
    <col min="14847" max="14847" width="14" style="2" customWidth="1"/>
    <col min="14848" max="14848" width="11.42578125" style="2"/>
    <col min="14849" max="14849" width="11.28515625" style="2" customWidth="1"/>
    <col min="14850" max="14850" width="11.42578125" style="2"/>
    <col min="14851" max="14851" width="10.5703125" style="2" customWidth="1"/>
    <col min="14852" max="14852" width="9.28515625" style="2" customWidth="1"/>
    <col min="14853" max="15101" width="11.42578125" style="2"/>
    <col min="15102" max="15102" width="22.140625" style="2" customWidth="1"/>
    <col min="15103" max="15103" width="14" style="2" customWidth="1"/>
    <col min="15104" max="15104" width="11.42578125" style="2"/>
    <col min="15105" max="15105" width="11.28515625" style="2" customWidth="1"/>
    <col min="15106" max="15106" width="11.42578125" style="2"/>
    <col min="15107" max="15107" width="10.5703125" style="2" customWidth="1"/>
    <col min="15108" max="15108" width="9.28515625" style="2" customWidth="1"/>
    <col min="15109" max="15357" width="11.42578125" style="2"/>
    <col min="15358" max="15358" width="22.140625" style="2" customWidth="1"/>
    <col min="15359" max="15359" width="14" style="2" customWidth="1"/>
    <col min="15360" max="15360" width="11.42578125" style="2"/>
    <col min="15361" max="15361" width="11.28515625" style="2" customWidth="1"/>
    <col min="15362" max="15362" width="11.42578125" style="2"/>
    <col min="15363" max="15363" width="10.5703125" style="2" customWidth="1"/>
    <col min="15364" max="15364" width="9.28515625" style="2" customWidth="1"/>
    <col min="15365" max="15613" width="11.42578125" style="2"/>
    <col min="15614" max="15614" width="22.140625" style="2" customWidth="1"/>
    <col min="15615" max="15615" width="14" style="2" customWidth="1"/>
    <col min="15616" max="15616" width="11.42578125" style="2"/>
    <col min="15617" max="15617" width="11.28515625" style="2" customWidth="1"/>
    <col min="15618" max="15618" width="11.42578125" style="2"/>
    <col min="15619" max="15619" width="10.5703125" style="2" customWidth="1"/>
    <col min="15620" max="15620" width="9.28515625" style="2" customWidth="1"/>
    <col min="15621" max="15869" width="11.42578125" style="2"/>
    <col min="15870" max="15870" width="22.140625" style="2" customWidth="1"/>
    <col min="15871" max="15871" width="14" style="2" customWidth="1"/>
    <col min="15872" max="15872" width="11.42578125" style="2"/>
    <col min="15873" max="15873" width="11.28515625" style="2" customWidth="1"/>
    <col min="15874" max="15874" width="11.42578125" style="2"/>
    <col min="15875" max="15875" width="10.5703125" style="2" customWidth="1"/>
    <col min="15876" max="15876" width="9.28515625" style="2" customWidth="1"/>
    <col min="15877" max="16125" width="11.42578125" style="2"/>
    <col min="16126" max="16126" width="22.140625" style="2" customWidth="1"/>
    <col min="16127" max="16127" width="14" style="2" customWidth="1"/>
    <col min="16128" max="16128" width="11.42578125" style="2"/>
    <col min="16129" max="16129" width="11.28515625" style="2" customWidth="1"/>
    <col min="16130" max="16130" width="11.42578125" style="2"/>
    <col min="16131" max="16131" width="10.5703125" style="2" customWidth="1"/>
    <col min="16132" max="16132" width="9.28515625" style="2" customWidth="1"/>
    <col min="16133" max="16384" width="11.42578125" style="2"/>
  </cols>
  <sheetData>
    <row r="1" spans="1:9" x14ac:dyDescent="0.2">
      <c r="A1" s="3" t="s">
        <v>69</v>
      </c>
      <c r="B1" s="3"/>
      <c r="C1" s="3"/>
      <c r="D1" s="3"/>
      <c r="E1" s="3"/>
      <c r="F1" s="3"/>
      <c r="G1" s="3"/>
    </row>
    <row r="2" spans="1:9" x14ac:dyDescent="0.2">
      <c r="A2" s="3" t="s">
        <v>1</v>
      </c>
      <c r="B2" s="3"/>
      <c r="C2" s="3"/>
      <c r="D2" s="3"/>
      <c r="E2" s="3"/>
      <c r="F2" s="3"/>
      <c r="G2" s="3"/>
    </row>
    <row r="3" spans="1:9" x14ac:dyDescent="0.2">
      <c r="A3" s="4" t="s">
        <v>50</v>
      </c>
      <c r="B3" s="4"/>
      <c r="C3" s="4"/>
      <c r="D3" s="4"/>
      <c r="E3" s="4"/>
      <c r="F3" s="4"/>
      <c r="G3" s="4"/>
    </row>
    <row r="4" spans="1:9" x14ac:dyDescent="0.2">
      <c r="A4" s="6"/>
      <c r="B4" s="5"/>
      <c r="C4" s="6"/>
      <c r="D4" s="6"/>
      <c r="E4" s="6"/>
      <c r="F4" s="6"/>
      <c r="G4" s="5"/>
    </row>
    <row r="5" spans="1:9" ht="12.75" customHeight="1" x14ac:dyDescent="0.2">
      <c r="A5" s="7" t="s">
        <v>3</v>
      </c>
      <c r="B5" s="8" t="s">
        <v>4</v>
      </c>
      <c r="C5" s="9"/>
      <c r="D5" s="10"/>
      <c r="E5" s="11" t="s">
        <v>5</v>
      </c>
      <c r="F5" s="9"/>
      <c r="G5" s="12"/>
    </row>
    <row r="6" spans="1:9" ht="12.75" customHeight="1" x14ac:dyDescent="0.2">
      <c r="A6" s="13"/>
      <c r="B6" s="14" t="s">
        <v>6</v>
      </c>
      <c r="C6" s="15" t="s">
        <v>7</v>
      </c>
      <c r="D6" s="10"/>
      <c r="E6" s="11" t="s">
        <v>8</v>
      </c>
      <c r="F6" s="10"/>
      <c r="G6" s="16">
        <v>2015</v>
      </c>
    </row>
    <row r="7" spans="1:9" x14ac:dyDescent="0.2">
      <c r="A7" s="17"/>
      <c r="B7" s="18"/>
      <c r="C7" s="19" t="s">
        <v>9</v>
      </c>
      <c r="D7" s="20" t="s">
        <v>10</v>
      </c>
      <c r="E7" s="20" t="s">
        <v>11</v>
      </c>
      <c r="F7" s="19" t="s">
        <v>12</v>
      </c>
      <c r="G7" s="21" t="s">
        <v>13</v>
      </c>
    </row>
    <row r="8" spans="1:9" ht="15" x14ac:dyDescent="0.25">
      <c r="A8" s="151" t="s">
        <v>14</v>
      </c>
      <c r="B8" s="124">
        <f>B10+B12+B14+B16+B20</f>
        <v>647091817</v>
      </c>
      <c r="C8" s="124">
        <f>C10+C12+C14+C16+C20</f>
        <v>455176116</v>
      </c>
      <c r="D8" s="124">
        <f>D10+D12+D14+D16+D20</f>
        <v>1112890433</v>
      </c>
      <c r="E8" s="124">
        <f>D8-C8</f>
        <v>657714317</v>
      </c>
      <c r="F8" s="24">
        <f>(D8*100/C8)-100</f>
        <v>144.49666708786626</v>
      </c>
      <c r="G8" s="125">
        <f>(D8/1.0259)/B8*100-100</f>
        <v>67.641474227441819</v>
      </c>
      <c r="H8" s="26"/>
    </row>
    <row r="9" spans="1:9" x14ac:dyDescent="0.2">
      <c r="A9" s="152"/>
      <c r="B9" s="153"/>
      <c r="C9" s="153"/>
      <c r="D9" s="153"/>
      <c r="E9" s="154"/>
      <c r="F9" s="155"/>
      <c r="G9" s="156"/>
      <c r="I9" s="133"/>
    </row>
    <row r="10" spans="1:9" x14ac:dyDescent="0.2">
      <c r="A10" s="157" t="s">
        <v>17</v>
      </c>
      <c r="B10" s="158">
        <v>0</v>
      </c>
      <c r="C10" s="159">
        <v>0</v>
      </c>
      <c r="D10" s="158">
        <v>0</v>
      </c>
      <c r="E10" s="37">
        <f>D10-C10</f>
        <v>0</v>
      </c>
      <c r="F10" s="38" t="s">
        <v>18</v>
      </c>
      <c r="G10" s="39" t="s">
        <v>18</v>
      </c>
    </row>
    <row r="11" spans="1:9" ht="6.75" customHeight="1" x14ac:dyDescent="0.2">
      <c r="A11" s="152"/>
      <c r="B11" s="160"/>
      <c r="C11" s="153"/>
      <c r="D11" s="160"/>
      <c r="E11" s="154"/>
      <c r="F11" s="155"/>
      <c r="G11" s="156"/>
    </row>
    <row r="12" spans="1:9" x14ac:dyDescent="0.2">
      <c r="A12" s="157" t="s">
        <v>19</v>
      </c>
      <c r="B12" s="161">
        <v>275564013</v>
      </c>
      <c r="C12" s="141">
        <v>281339125</v>
      </c>
      <c r="D12" s="161">
        <f>'INGR 5'!D72</f>
        <v>314679911</v>
      </c>
      <c r="E12" s="37">
        <f>D12-C12</f>
        <v>33340786</v>
      </c>
      <c r="F12" s="38">
        <f>(D12*100/C12)-100</f>
        <v>11.850746319055332</v>
      </c>
      <c r="G12" s="39">
        <f t="shared" ref="G12:G20" si="0">(D12/1.0259)/B12*100-100</f>
        <v>11.311872396310889</v>
      </c>
    </row>
    <row r="13" spans="1:9" ht="6" customHeight="1" x14ac:dyDescent="0.2">
      <c r="A13" s="157"/>
      <c r="B13" s="141"/>
      <c r="C13" s="162"/>
      <c r="D13" s="163"/>
      <c r="E13" s="37"/>
      <c r="F13" s="38"/>
      <c r="G13" s="39"/>
    </row>
    <row r="14" spans="1:9" x14ac:dyDescent="0.2">
      <c r="A14" s="157" t="s">
        <v>70</v>
      </c>
      <c r="B14" s="37">
        <v>18852081</v>
      </c>
      <c r="C14" s="37">
        <v>18808816</v>
      </c>
      <c r="D14" s="37">
        <f>'INGR 6'!C28</f>
        <v>14216505</v>
      </c>
      <c r="E14" s="37">
        <f>D14-C14</f>
        <v>-4592311</v>
      </c>
      <c r="F14" s="38">
        <f>(D14*100/C14)-100</f>
        <v>-24.415736748129177</v>
      </c>
      <c r="G14" s="39">
        <f t="shared" si="0"/>
        <v>-26.493031020376506</v>
      </c>
    </row>
    <row r="15" spans="1:9" ht="6" customHeight="1" x14ac:dyDescent="0.2">
      <c r="A15" s="157"/>
      <c r="B15" s="141"/>
      <c r="C15" s="157"/>
      <c r="D15" s="164"/>
      <c r="E15" s="37"/>
      <c r="F15" s="38"/>
      <c r="G15" s="39"/>
    </row>
    <row r="16" spans="1:9" x14ac:dyDescent="0.2">
      <c r="A16" s="157" t="s">
        <v>71</v>
      </c>
      <c r="B16" s="165">
        <f>B17+B18</f>
        <v>351355507</v>
      </c>
      <c r="C16" s="165">
        <f>C17+C18</f>
        <v>154368304</v>
      </c>
      <c r="D16" s="165">
        <f>D17+D18</f>
        <v>783531806</v>
      </c>
      <c r="E16" s="34">
        <f>D16-C16</f>
        <v>629163502</v>
      </c>
      <c r="F16" s="35">
        <f>(D16*100/C16)-100</f>
        <v>407.57298337617289</v>
      </c>
      <c r="G16" s="25">
        <f t="shared" si="0"/>
        <v>117.37261793007522</v>
      </c>
      <c r="H16" s="57"/>
    </row>
    <row r="17" spans="1:7" ht="22.5" x14ac:dyDescent="0.2">
      <c r="A17" s="166" t="s">
        <v>72</v>
      </c>
      <c r="B17" s="44">
        <v>188066785</v>
      </c>
      <c r="C17" s="44">
        <v>138788580</v>
      </c>
      <c r="D17" s="43">
        <f>SUM('INGR 7'!D15:D25)-'INGR 7'!D17</f>
        <v>381051831</v>
      </c>
      <c r="E17" s="44">
        <f>D17-C17</f>
        <v>242263251</v>
      </c>
      <c r="F17" s="45">
        <f>(D17*100/C17)-100</f>
        <v>174.55560897013282</v>
      </c>
      <c r="G17" s="167">
        <f t="shared" si="0"/>
        <v>97.499919354952056</v>
      </c>
    </row>
    <row r="18" spans="1:7" x14ac:dyDescent="0.2">
      <c r="A18" s="168" t="s">
        <v>73</v>
      </c>
      <c r="B18" s="46">
        <v>163288722</v>
      </c>
      <c r="C18" s="46">
        <v>15579724</v>
      </c>
      <c r="D18" s="46">
        <f>SUM('INGR 7'!D29:D35)</f>
        <v>402479975</v>
      </c>
      <c r="E18" s="37">
        <f>D18-C18</f>
        <v>386900251</v>
      </c>
      <c r="F18" s="38">
        <f>(D18*100/C18)-100</f>
        <v>2483.3575421490136</v>
      </c>
      <c r="G18" s="39">
        <f t="shared" si="0"/>
        <v>140.26087674256985</v>
      </c>
    </row>
    <row r="19" spans="1:7" ht="6.75" customHeight="1" x14ac:dyDescent="0.2">
      <c r="A19" s="169"/>
      <c r="B19" s="46"/>
      <c r="C19" s="37"/>
      <c r="D19" s="46"/>
      <c r="E19" s="37"/>
      <c r="F19" s="38"/>
      <c r="G19" s="39"/>
    </row>
    <row r="20" spans="1:7" ht="56.25" x14ac:dyDescent="0.2">
      <c r="A20" s="42" t="s">
        <v>24</v>
      </c>
      <c r="B20" s="46">
        <v>1320216</v>
      </c>
      <c r="C20" s="46">
        <v>659871</v>
      </c>
      <c r="D20" s="46">
        <f>'INGR 8'!D25</f>
        <v>462211</v>
      </c>
      <c r="E20" s="46">
        <f>D20-C20</f>
        <v>-197660</v>
      </c>
      <c r="F20" s="47">
        <f>(D20*100/C20)-100</f>
        <v>-29.954339560308</v>
      </c>
      <c r="G20" s="134">
        <f t="shared" si="0"/>
        <v>-65.873617411521792</v>
      </c>
    </row>
    <row r="21" spans="1:7" x14ac:dyDescent="0.2">
      <c r="A21" s="170"/>
      <c r="B21" s="170"/>
      <c r="C21" s="170"/>
      <c r="D21" s="171"/>
      <c r="E21" s="172"/>
      <c r="F21" s="173"/>
      <c r="G21" s="174"/>
    </row>
    <row r="22" spans="1:7" x14ac:dyDescent="0.2">
      <c r="A22" s="148" t="s">
        <v>33</v>
      </c>
      <c r="B22" s="148"/>
      <c r="C22" s="148"/>
      <c r="D22" s="5"/>
      <c r="E22" s="5"/>
      <c r="F22" s="149"/>
      <c r="G22" s="5"/>
    </row>
    <row r="23" spans="1:7" x14ac:dyDescent="0.2">
      <c r="A23" s="150" t="s">
        <v>34</v>
      </c>
      <c r="B23" s="5"/>
      <c r="C23" s="5"/>
      <c r="D23" s="5"/>
      <c r="E23" s="5"/>
      <c r="F23" s="5"/>
      <c r="G23" s="5"/>
    </row>
    <row r="24" spans="1:7" x14ac:dyDescent="0.2">
      <c r="B24" s="57"/>
      <c r="C24" s="57"/>
      <c r="D24" s="57"/>
      <c r="E24" s="57"/>
    </row>
    <row r="25" spans="1:7" x14ac:dyDescent="0.2">
      <c r="B25" s="175"/>
      <c r="C25" s="175"/>
      <c r="D25" s="175"/>
    </row>
    <row r="29" spans="1:7" x14ac:dyDescent="0.2">
      <c r="A29" s="157" t="s">
        <v>17</v>
      </c>
      <c r="B29" s="159">
        <v>0</v>
      </c>
      <c r="C29" s="158">
        <v>0</v>
      </c>
    </row>
    <row r="30" spans="1:7" x14ac:dyDescent="0.2">
      <c r="A30" s="157" t="s">
        <v>19</v>
      </c>
      <c r="B30" s="141">
        <v>281339125</v>
      </c>
      <c r="C30" s="161">
        <v>314679911</v>
      </c>
    </row>
    <row r="31" spans="1:7" x14ac:dyDescent="0.2">
      <c r="A31" s="157" t="s">
        <v>70</v>
      </c>
      <c r="B31" s="37">
        <v>18808816</v>
      </c>
      <c r="C31" s="37">
        <v>14216505</v>
      </c>
    </row>
    <row r="32" spans="1:7" x14ac:dyDescent="0.2">
      <c r="A32" s="157" t="s">
        <v>71</v>
      </c>
      <c r="B32" s="141">
        <v>154368304</v>
      </c>
      <c r="C32" s="141">
        <v>783531806</v>
      </c>
    </row>
    <row r="33" spans="1:3" ht="56.25" x14ac:dyDescent="0.2">
      <c r="A33" s="42" t="s">
        <v>24</v>
      </c>
      <c r="B33" s="46">
        <v>659871</v>
      </c>
      <c r="C33" s="46">
        <v>462211</v>
      </c>
    </row>
  </sheetData>
  <mergeCells count="9">
    <mergeCell ref="A1:G1"/>
    <mergeCell ref="A2:G2"/>
    <mergeCell ref="A3:G3"/>
    <mergeCell ref="A5:A7"/>
    <mergeCell ref="B5:D5"/>
    <mergeCell ref="E5:G5"/>
    <mergeCell ref="B6:B7"/>
    <mergeCell ref="C6:D6"/>
    <mergeCell ref="E6:F6"/>
  </mergeCells>
  <pageMargins left="0.74803149606299213" right="0.74803149606299213" top="0.98425196850393704" bottom="0.98425196850393704" header="0" footer="0"/>
  <pageSetup scale="90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4:E105"/>
  <sheetViews>
    <sheetView showGridLines="0" topLeftCell="A64" zoomScaleNormal="100" workbookViewId="0"/>
  </sheetViews>
  <sheetFormatPr baseColWidth="10" defaultRowHeight="12.75" x14ac:dyDescent="0.2"/>
  <cols>
    <col min="1" max="1" width="2.7109375" style="1" customWidth="1"/>
    <col min="2" max="2" width="68.28515625" style="1" customWidth="1"/>
    <col min="3" max="3" width="3.140625" style="1" customWidth="1"/>
    <col min="4" max="4" width="17.85546875" style="1" customWidth="1"/>
    <col min="5" max="5" width="2.7109375" style="1" customWidth="1"/>
    <col min="6" max="16384" width="11.42578125" style="1"/>
  </cols>
  <sheetData>
    <row r="4" spans="1:5" ht="13.5" thickBot="1" x14ac:dyDescent="0.25"/>
    <row r="5" spans="1:5" ht="15.75" x14ac:dyDescent="0.25">
      <c r="A5" s="176"/>
      <c r="B5" s="177"/>
      <c r="C5" s="177"/>
      <c r="D5" s="177"/>
      <c r="E5" s="178"/>
    </row>
    <row r="6" spans="1:5" ht="15.75" customHeight="1" x14ac:dyDescent="0.2">
      <c r="A6" s="179" t="s">
        <v>69</v>
      </c>
      <c r="B6" s="180"/>
      <c r="C6" s="180"/>
      <c r="D6" s="180"/>
      <c r="E6" s="181"/>
    </row>
    <row r="7" spans="1:5" ht="17.25" customHeight="1" x14ac:dyDescent="0.2">
      <c r="A7" s="179" t="s">
        <v>1</v>
      </c>
      <c r="B7" s="180"/>
      <c r="C7" s="180"/>
      <c r="D7" s="180"/>
      <c r="E7" s="181"/>
    </row>
    <row r="8" spans="1:5" ht="15" customHeight="1" x14ac:dyDescent="0.2">
      <c r="A8" s="182" t="s">
        <v>2</v>
      </c>
      <c r="B8" s="183"/>
      <c r="C8" s="183"/>
      <c r="D8" s="183"/>
      <c r="E8" s="184"/>
    </row>
    <row r="9" spans="1:5" ht="13.5" thickBot="1" x14ac:dyDescent="0.25">
      <c r="A9" s="185"/>
      <c r="B9" s="186"/>
      <c r="C9" s="186"/>
      <c r="D9" s="186"/>
      <c r="E9" s="187"/>
    </row>
    <row r="10" spans="1:5" ht="18.75" customHeight="1" x14ac:dyDescent="0.2">
      <c r="A10" s="188"/>
      <c r="B10" s="189"/>
      <c r="C10" s="189"/>
      <c r="D10" s="189"/>
      <c r="E10" s="190"/>
    </row>
    <row r="11" spans="1:5" ht="18" customHeight="1" x14ac:dyDescent="0.2">
      <c r="A11" s="179" t="s">
        <v>74</v>
      </c>
      <c r="B11" s="180"/>
      <c r="C11" s="180"/>
      <c r="D11" s="180"/>
      <c r="E11" s="181"/>
    </row>
    <row r="12" spans="1:5" x14ac:dyDescent="0.2">
      <c r="A12" s="191"/>
      <c r="B12" s="192"/>
      <c r="C12" s="193"/>
      <c r="D12" s="193"/>
      <c r="E12" s="194"/>
    </row>
    <row r="13" spans="1:5" x14ac:dyDescent="0.2">
      <c r="A13" s="191"/>
      <c r="B13" s="195"/>
      <c r="C13" s="196"/>
      <c r="D13" s="197" t="s">
        <v>11</v>
      </c>
      <c r="E13" s="194"/>
    </row>
    <row r="14" spans="1:5" ht="30.75" customHeight="1" x14ac:dyDescent="0.2">
      <c r="A14" s="198" t="s">
        <v>75</v>
      </c>
      <c r="B14" s="199"/>
      <c r="C14" s="196"/>
      <c r="D14" s="197"/>
      <c r="E14" s="194"/>
    </row>
    <row r="15" spans="1:5" x14ac:dyDescent="0.2">
      <c r="A15" s="191"/>
      <c r="B15" s="200"/>
      <c r="C15" s="196"/>
      <c r="D15" s="197"/>
      <c r="E15" s="194"/>
    </row>
    <row r="16" spans="1:5" x14ac:dyDescent="0.2">
      <c r="A16" s="191"/>
      <c r="B16" s="201" t="s">
        <v>76</v>
      </c>
      <c r="C16" s="193"/>
      <c r="D16" s="202">
        <v>1051867</v>
      </c>
      <c r="E16" s="194"/>
    </row>
    <row r="17" spans="1:5" x14ac:dyDescent="0.2">
      <c r="A17" s="191"/>
      <c r="B17" s="201" t="s">
        <v>77</v>
      </c>
      <c r="C17" s="196"/>
      <c r="D17" s="202">
        <v>306596</v>
      </c>
      <c r="E17" s="194"/>
    </row>
    <row r="18" spans="1:5" x14ac:dyDescent="0.2">
      <c r="A18" s="191"/>
      <c r="B18" s="201" t="s">
        <v>78</v>
      </c>
      <c r="C18" s="196"/>
      <c r="D18" s="202">
        <v>1278611</v>
      </c>
      <c r="E18" s="194"/>
    </row>
    <row r="19" spans="1:5" ht="15.75" customHeight="1" x14ac:dyDescent="0.2">
      <c r="A19" s="203" t="s">
        <v>79</v>
      </c>
      <c r="B19" s="193"/>
      <c r="C19" s="196"/>
      <c r="D19" s="202"/>
      <c r="E19" s="194"/>
    </row>
    <row r="20" spans="1:5" ht="4.5" customHeight="1" x14ac:dyDescent="0.2">
      <c r="A20" s="203"/>
      <c r="B20" s="193"/>
      <c r="C20" s="196"/>
      <c r="D20" s="202"/>
      <c r="E20" s="194"/>
    </row>
    <row r="21" spans="1:5" ht="15.75" customHeight="1" x14ac:dyDescent="0.2">
      <c r="A21" s="204" t="s">
        <v>80</v>
      </c>
      <c r="B21" s="193"/>
      <c r="C21" s="196"/>
      <c r="D21" s="202"/>
      <c r="E21" s="194"/>
    </row>
    <row r="22" spans="1:5" ht="15.75" customHeight="1" x14ac:dyDescent="0.2">
      <c r="A22" s="191"/>
      <c r="B22" s="200" t="s">
        <v>81</v>
      </c>
      <c r="C22" s="196"/>
      <c r="D22" s="202">
        <v>12962</v>
      </c>
      <c r="E22" s="194"/>
    </row>
    <row r="23" spans="1:5" ht="15.75" customHeight="1" x14ac:dyDescent="0.2">
      <c r="A23" s="191"/>
      <c r="B23" s="200" t="s">
        <v>82</v>
      </c>
      <c r="C23" s="196"/>
      <c r="D23" s="202">
        <v>0</v>
      </c>
      <c r="E23" s="194"/>
    </row>
    <row r="24" spans="1:5" ht="15.75" customHeight="1" x14ac:dyDescent="0.2">
      <c r="A24" s="204" t="s">
        <v>83</v>
      </c>
      <c r="B24" s="200"/>
      <c r="C24" s="196"/>
      <c r="D24" s="202"/>
      <c r="E24" s="194"/>
    </row>
    <row r="25" spans="1:5" ht="15.75" customHeight="1" x14ac:dyDescent="0.2">
      <c r="A25" s="191"/>
      <c r="B25" s="200" t="s">
        <v>84</v>
      </c>
      <c r="C25" s="196"/>
      <c r="D25" s="202">
        <v>385489</v>
      </c>
      <c r="E25" s="194"/>
    </row>
    <row r="26" spans="1:5" ht="15.75" customHeight="1" x14ac:dyDescent="0.2">
      <c r="A26" s="191"/>
      <c r="B26" s="200" t="s">
        <v>85</v>
      </c>
      <c r="C26" s="196"/>
      <c r="D26" s="202">
        <v>20549261</v>
      </c>
      <c r="E26" s="194"/>
    </row>
    <row r="27" spans="1:5" ht="15.75" customHeight="1" x14ac:dyDescent="0.2">
      <c r="A27" s="191"/>
      <c r="B27" s="201" t="s">
        <v>86</v>
      </c>
      <c r="C27" s="196"/>
      <c r="D27" s="202">
        <v>22674687</v>
      </c>
      <c r="E27" s="194"/>
    </row>
    <row r="28" spans="1:5" ht="15.75" customHeight="1" x14ac:dyDescent="0.2">
      <c r="A28" s="191"/>
      <c r="B28" s="201" t="s">
        <v>87</v>
      </c>
      <c r="C28" s="196"/>
      <c r="D28" s="202">
        <v>535463</v>
      </c>
      <c r="E28" s="194"/>
    </row>
    <row r="29" spans="1:5" x14ac:dyDescent="0.2">
      <c r="A29" s="191"/>
      <c r="B29" s="201" t="s">
        <v>88</v>
      </c>
      <c r="C29" s="196"/>
      <c r="D29" s="202">
        <v>524864</v>
      </c>
      <c r="E29" s="194"/>
    </row>
    <row r="30" spans="1:5" x14ac:dyDescent="0.2">
      <c r="A30" s="191"/>
      <c r="B30" s="201" t="s">
        <v>89</v>
      </c>
      <c r="C30" s="196"/>
      <c r="D30" s="202">
        <v>1872000</v>
      </c>
      <c r="E30" s="194"/>
    </row>
    <row r="31" spans="1:5" x14ac:dyDescent="0.2">
      <c r="A31" s="204" t="s">
        <v>90</v>
      </c>
      <c r="B31" s="200"/>
      <c r="C31" s="196"/>
      <c r="D31" s="202"/>
      <c r="E31" s="194"/>
    </row>
    <row r="32" spans="1:5" x14ac:dyDescent="0.2">
      <c r="A32" s="204"/>
      <c r="B32" s="200" t="s">
        <v>91</v>
      </c>
      <c r="C32" s="196"/>
      <c r="D32" s="202">
        <v>875479</v>
      </c>
      <c r="E32" s="194"/>
    </row>
    <row r="33" spans="1:5" ht="15.75" customHeight="1" x14ac:dyDescent="0.2">
      <c r="A33" s="204"/>
      <c r="B33" s="200" t="s">
        <v>92</v>
      </c>
      <c r="C33" s="196"/>
      <c r="D33" s="202">
        <v>2189983</v>
      </c>
      <c r="E33" s="194"/>
    </row>
    <row r="34" spans="1:5" ht="15.75" customHeight="1" x14ac:dyDescent="0.2">
      <c r="A34" s="204" t="s">
        <v>93</v>
      </c>
      <c r="B34" s="200"/>
      <c r="C34" s="196"/>
      <c r="D34" s="202"/>
      <c r="E34" s="194"/>
    </row>
    <row r="35" spans="1:5" ht="15.75" customHeight="1" x14ac:dyDescent="0.2">
      <c r="A35" s="204"/>
      <c r="B35" s="201" t="s">
        <v>94</v>
      </c>
      <c r="C35" s="196"/>
      <c r="D35" s="202">
        <v>86985040</v>
      </c>
      <c r="E35" s="194"/>
    </row>
    <row r="36" spans="1:5" ht="15.75" customHeight="1" x14ac:dyDescent="0.2">
      <c r="A36" s="204" t="s">
        <v>95</v>
      </c>
      <c r="B36" s="200"/>
      <c r="C36" s="196"/>
      <c r="D36" s="202"/>
      <c r="E36" s="194"/>
    </row>
    <row r="37" spans="1:5" ht="17.25" customHeight="1" x14ac:dyDescent="0.2">
      <c r="A37" s="191"/>
      <c r="B37" s="201" t="s">
        <v>96</v>
      </c>
      <c r="C37" s="196"/>
      <c r="D37" s="202">
        <v>67638383</v>
      </c>
      <c r="E37" s="194"/>
    </row>
    <row r="38" spans="1:5" ht="15.75" customHeight="1" x14ac:dyDescent="0.2">
      <c r="A38" s="204" t="s">
        <v>97</v>
      </c>
      <c r="B38" s="200"/>
      <c r="C38" s="196"/>
      <c r="D38" s="202"/>
      <c r="E38" s="194"/>
    </row>
    <row r="39" spans="1:5" ht="15.75" customHeight="1" x14ac:dyDescent="0.2">
      <c r="A39" s="204"/>
      <c r="B39" s="201" t="s">
        <v>98</v>
      </c>
      <c r="C39" s="196"/>
      <c r="D39" s="205"/>
      <c r="E39" s="194"/>
    </row>
    <row r="40" spans="1:5" ht="15.75" customHeight="1" x14ac:dyDescent="0.2">
      <c r="A40" s="204"/>
      <c r="B40" s="201" t="s">
        <v>99</v>
      </c>
      <c r="C40" s="196"/>
      <c r="D40" s="202">
        <v>221555</v>
      </c>
      <c r="E40" s="194"/>
    </row>
    <row r="41" spans="1:5" ht="17.25" customHeight="1" x14ac:dyDescent="0.2">
      <c r="A41" s="204" t="s">
        <v>100</v>
      </c>
      <c r="B41" s="200"/>
      <c r="C41" s="196"/>
      <c r="D41" s="202"/>
      <c r="E41" s="194"/>
    </row>
    <row r="42" spans="1:5" ht="18" customHeight="1" x14ac:dyDescent="0.2">
      <c r="A42" s="204"/>
      <c r="B42" s="201" t="s">
        <v>101</v>
      </c>
      <c r="C42" s="196"/>
      <c r="D42" s="202">
        <v>24472161</v>
      </c>
      <c r="E42" s="194"/>
    </row>
    <row r="43" spans="1:5" ht="15.75" customHeight="1" x14ac:dyDescent="0.2">
      <c r="A43" s="204" t="s">
        <v>78</v>
      </c>
      <c r="B43" s="200"/>
      <c r="C43" s="196"/>
      <c r="D43" s="202"/>
      <c r="E43" s="194"/>
    </row>
    <row r="44" spans="1:5" ht="18" customHeight="1" thickBot="1" x14ac:dyDescent="0.25">
      <c r="A44" s="206"/>
      <c r="B44" s="207" t="s">
        <v>102</v>
      </c>
      <c r="C44" s="208"/>
      <c r="D44" s="209">
        <v>3634300</v>
      </c>
      <c r="E44" s="210"/>
    </row>
    <row r="45" spans="1:5" ht="15.75" customHeight="1" x14ac:dyDescent="0.2">
      <c r="A45" s="204" t="s">
        <v>103</v>
      </c>
      <c r="B45" s="200"/>
      <c r="C45" s="196"/>
      <c r="D45" s="202"/>
      <c r="E45" s="194"/>
    </row>
    <row r="46" spans="1:5" ht="15.75" customHeight="1" x14ac:dyDescent="0.2">
      <c r="A46" s="204"/>
      <c r="B46" s="201" t="s">
        <v>104</v>
      </c>
      <c r="C46" s="211"/>
      <c r="D46" s="205">
        <v>1013124</v>
      </c>
      <c r="E46" s="194"/>
    </row>
    <row r="47" spans="1:5" ht="15.75" customHeight="1" x14ac:dyDescent="0.2">
      <c r="A47" s="204"/>
      <c r="B47" s="201" t="s">
        <v>105</v>
      </c>
      <c r="C47" s="211"/>
      <c r="D47" s="205">
        <v>7875</v>
      </c>
      <c r="E47" s="194"/>
    </row>
    <row r="48" spans="1:5" ht="15.75" customHeight="1" x14ac:dyDescent="0.2">
      <c r="A48" s="204"/>
      <c r="B48" s="201" t="s">
        <v>106</v>
      </c>
      <c r="C48" s="211"/>
      <c r="D48" s="205">
        <v>0</v>
      </c>
      <c r="E48" s="194"/>
    </row>
    <row r="49" spans="1:5" ht="15.75" customHeight="1" x14ac:dyDescent="0.2">
      <c r="A49" s="204" t="s">
        <v>107</v>
      </c>
      <c r="B49" s="201"/>
      <c r="C49" s="211"/>
      <c r="D49" s="205"/>
      <c r="E49" s="194"/>
    </row>
    <row r="50" spans="1:5" ht="15.75" customHeight="1" x14ac:dyDescent="0.2">
      <c r="A50" s="204"/>
      <c r="B50" s="201" t="s">
        <v>108</v>
      </c>
      <c r="C50" s="211"/>
      <c r="D50" s="205">
        <v>0</v>
      </c>
      <c r="E50" s="194"/>
    </row>
    <row r="51" spans="1:5" ht="15.75" customHeight="1" x14ac:dyDescent="0.2">
      <c r="A51" s="204" t="s">
        <v>109</v>
      </c>
      <c r="B51" s="200"/>
      <c r="C51" s="196"/>
      <c r="D51" s="202"/>
      <c r="E51" s="194"/>
    </row>
    <row r="52" spans="1:5" ht="15.75" customHeight="1" x14ac:dyDescent="0.2">
      <c r="A52" s="204"/>
      <c r="B52" s="200" t="s">
        <v>110</v>
      </c>
      <c r="C52" s="196"/>
      <c r="D52" s="202">
        <v>341815</v>
      </c>
      <c r="E52" s="194"/>
    </row>
    <row r="53" spans="1:5" ht="15.75" customHeight="1" x14ac:dyDescent="0.2">
      <c r="A53" s="204"/>
      <c r="B53" s="201" t="s">
        <v>111</v>
      </c>
      <c r="C53" s="196"/>
      <c r="D53" s="202">
        <v>16154564</v>
      </c>
      <c r="E53" s="194"/>
    </row>
    <row r="54" spans="1:5" ht="15.75" customHeight="1" x14ac:dyDescent="0.2">
      <c r="A54" s="204" t="s">
        <v>77</v>
      </c>
      <c r="B54" s="200"/>
      <c r="C54" s="196"/>
      <c r="D54" s="202"/>
      <c r="E54" s="194"/>
    </row>
    <row r="55" spans="1:5" ht="15.75" customHeight="1" x14ac:dyDescent="0.2">
      <c r="A55" s="204"/>
      <c r="B55" s="200" t="s">
        <v>112</v>
      </c>
      <c r="C55" s="196"/>
      <c r="D55" s="202">
        <v>21699281</v>
      </c>
      <c r="E55" s="194"/>
    </row>
    <row r="56" spans="1:5" ht="15.75" customHeight="1" x14ac:dyDescent="0.2">
      <c r="A56" s="204"/>
      <c r="B56" s="200" t="s">
        <v>113</v>
      </c>
      <c r="C56" s="196"/>
      <c r="D56" s="202">
        <v>7263</v>
      </c>
      <c r="E56" s="194"/>
    </row>
    <row r="57" spans="1:5" ht="15.75" customHeight="1" x14ac:dyDescent="0.2">
      <c r="A57" s="204" t="s">
        <v>114</v>
      </c>
      <c r="B57" s="200"/>
      <c r="C57" s="196"/>
      <c r="D57" s="202"/>
      <c r="E57" s="194"/>
    </row>
    <row r="58" spans="1:5" s="215" customFormat="1" ht="16.5" customHeight="1" x14ac:dyDescent="0.2">
      <c r="A58" s="212"/>
      <c r="B58" s="213" t="s">
        <v>115</v>
      </c>
      <c r="C58" s="211"/>
      <c r="D58" s="205">
        <v>2045176</v>
      </c>
      <c r="E58" s="214"/>
    </row>
    <row r="59" spans="1:5" s="215" customFormat="1" ht="20.25" customHeight="1" x14ac:dyDescent="0.2">
      <c r="A59" s="216" t="s">
        <v>116</v>
      </c>
      <c r="B59" s="201"/>
      <c r="C59" s="211"/>
      <c r="D59" s="205">
        <v>15938053</v>
      </c>
      <c r="E59" s="214"/>
    </row>
    <row r="60" spans="1:5" s="215" customFormat="1" ht="9.75" customHeight="1" x14ac:dyDescent="0.2">
      <c r="A60" s="216"/>
      <c r="B60" s="201"/>
      <c r="C60" s="211"/>
      <c r="D60" s="205"/>
      <c r="E60" s="214"/>
    </row>
    <row r="61" spans="1:5" s="215" customFormat="1" ht="24.75" customHeight="1" x14ac:dyDescent="0.2">
      <c r="A61" s="217" t="s">
        <v>117</v>
      </c>
      <c r="B61" s="218"/>
      <c r="C61" s="211"/>
      <c r="D61" s="205"/>
      <c r="E61" s="214"/>
    </row>
    <row r="62" spans="1:5" s="215" customFormat="1" ht="15.75" customHeight="1" x14ac:dyDescent="0.2">
      <c r="A62" s="216"/>
      <c r="B62" s="201" t="s">
        <v>118</v>
      </c>
      <c r="C62" s="211"/>
      <c r="D62" s="205">
        <v>2185299</v>
      </c>
      <c r="E62" s="214"/>
    </row>
    <row r="63" spans="1:5" s="215" customFormat="1" ht="15.75" customHeight="1" x14ac:dyDescent="0.2">
      <c r="A63" s="212"/>
      <c r="B63" s="201" t="s">
        <v>119</v>
      </c>
      <c r="C63" s="211"/>
      <c r="D63" s="205">
        <v>6459655</v>
      </c>
      <c r="E63" s="214"/>
    </row>
    <row r="64" spans="1:5" s="215" customFormat="1" ht="15.75" customHeight="1" x14ac:dyDescent="0.2">
      <c r="A64" s="212"/>
      <c r="B64" s="201"/>
      <c r="C64" s="211"/>
      <c r="D64" s="205"/>
      <c r="E64" s="214"/>
    </row>
    <row r="65" spans="1:5" ht="27.75" customHeight="1" x14ac:dyDescent="0.2">
      <c r="A65" s="198" t="s">
        <v>120</v>
      </c>
      <c r="B65" s="199"/>
      <c r="C65" s="196"/>
      <c r="D65" s="202"/>
      <c r="E65" s="194"/>
    </row>
    <row r="66" spans="1:5" ht="15.75" customHeight="1" x14ac:dyDescent="0.2">
      <c r="A66" s="204"/>
      <c r="B66" s="200" t="s">
        <v>121</v>
      </c>
      <c r="C66" s="196"/>
      <c r="D66" s="202">
        <v>12963590</v>
      </c>
      <c r="E66" s="194"/>
    </row>
    <row r="67" spans="1:5" ht="15.75" customHeight="1" x14ac:dyDescent="0.2">
      <c r="A67" s="204"/>
      <c r="B67" s="200"/>
      <c r="C67" s="196"/>
      <c r="D67" s="202"/>
      <c r="E67" s="194"/>
    </row>
    <row r="68" spans="1:5" ht="15.75" customHeight="1" x14ac:dyDescent="0.2">
      <c r="A68" s="203" t="s">
        <v>122</v>
      </c>
      <c r="B68" s="200"/>
      <c r="C68" s="196"/>
      <c r="D68" s="219">
        <v>0</v>
      </c>
      <c r="E68" s="194"/>
    </row>
    <row r="69" spans="1:5" x14ac:dyDescent="0.2">
      <c r="A69" s="191"/>
      <c r="B69" s="200"/>
      <c r="C69" s="193"/>
      <c r="D69" s="219"/>
      <c r="E69" s="194"/>
    </row>
    <row r="70" spans="1:5" ht="15.75" customHeight="1" x14ac:dyDescent="0.2">
      <c r="A70" s="203" t="s">
        <v>123</v>
      </c>
      <c r="B70" s="200"/>
      <c r="C70" s="196"/>
      <c r="D70" s="219">
        <v>655515</v>
      </c>
      <c r="E70" s="194"/>
    </row>
    <row r="71" spans="1:5" ht="15.75" customHeight="1" x14ac:dyDescent="0.2">
      <c r="A71" s="191"/>
      <c r="B71" s="220"/>
      <c r="C71" s="193"/>
      <c r="D71" s="219"/>
      <c r="E71" s="194"/>
    </row>
    <row r="72" spans="1:5" s="226" customFormat="1" x14ac:dyDescent="0.2">
      <c r="A72" s="221"/>
      <c r="B72" s="222" t="s">
        <v>14</v>
      </c>
      <c r="C72" s="223"/>
      <c r="D72" s="224">
        <f>SUM(D16:D71)</f>
        <v>314679911</v>
      </c>
      <c r="E72" s="225"/>
    </row>
    <row r="73" spans="1:5" ht="6" customHeight="1" thickBot="1" x14ac:dyDescent="0.25">
      <c r="A73" s="191"/>
      <c r="B73" s="227"/>
      <c r="C73" s="227"/>
      <c r="D73" s="228"/>
      <c r="E73" s="194"/>
    </row>
    <row r="74" spans="1:5" ht="13.5" thickTop="1" x14ac:dyDescent="0.2">
      <c r="A74" s="191"/>
      <c r="B74" s="220"/>
      <c r="C74" s="193"/>
      <c r="D74" s="229"/>
      <c r="E74" s="194"/>
    </row>
    <row r="75" spans="1:5" ht="6" customHeight="1" x14ac:dyDescent="0.2">
      <c r="A75" s="191"/>
      <c r="B75" s="220"/>
      <c r="C75" s="193"/>
      <c r="D75" s="229"/>
      <c r="E75" s="194"/>
    </row>
    <row r="76" spans="1:5" ht="6" customHeight="1" x14ac:dyDescent="0.2">
      <c r="A76" s="191"/>
      <c r="B76" s="223"/>
      <c r="C76" s="193"/>
      <c r="D76" s="229"/>
      <c r="E76" s="194"/>
    </row>
    <row r="77" spans="1:5" ht="12.75" customHeight="1" thickBot="1" x14ac:dyDescent="0.25">
      <c r="A77" s="230"/>
      <c r="B77" s="231"/>
      <c r="C77" s="232"/>
      <c r="D77" s="232"/>
      <c r="E77" s="210"/>
    </row>
    <row r="78" spans="1:5" x14ac:dyDescent="0.2">
      <c r="B78" s="233"/>
    </row>
    <row r="79" spans="1:5" x14ac:dyDescent="0.2">
      <c r="B79" s="233"/>
    </row>
    <row r="80" spans="1:5" ht="15" x14ac:dyDescent="0.25">
      <c r="B80" s="233"/>
      <c r="D80" s="26"/>
    </row>
    <row r="81" spans="2:4" x14ac:dyDescent="0.2">
      <c r="B81" s="233"/>
      <c r="D81" s="67"/>
    </row>
    <row r="82" spans="2:4" x14ac:dyDescent="0.2">
      <c r="B82" s="233"/>
      <c r="D82" s="234"/>
    </row>
    <row r="83" spans="2:4" x14ac:dyDescent="0.2">
      <c r="B83" s="233"/>
    </row>
    <row r="84" spans="2:4" x14ac:dyDescent="0.2">
      <c r="B84" s="233"/>
    </row>
    <row r="85" spans="2:4" x14ac:dyDescent="0.2">
      <c r="B85" s="233"/>
    </row>
    <row r="86" spans="2:4" x14ac:dyDescent="0.2">
      <c r="B86" s="233"/>
    </row>
    <row r="87" spans="2:4" x14ac:dyDescent="0.2">
      <c r="B87" s="233"/>
    </row>
    <row r="88" spans="2:4" x14ac:dyDescent="0.2">
      <c r="B88" s="233"/>
    </row>
    <row r="89" spans="2:4" x14ac:dyDescent="0.2">
      <c r="B89" s="233"/>
    </row>
    <row r="90" spans="2:4" x14ac:dyDescent="0.2">
      <c r="B90" s="233"/>
    </row>
    <row r="91" spans="2:4" x14ac:dyDescent="0.2">
      <c r="B91" s="233"/>
    </row>
    <row r="92" spans="2:4" x14ac:dyDescent="0.2">
      <c r="B92" s="233"/>
    </row>
    <row r="93" spans="2:4" x14ac:dyDescent="0.2">
      <c r="B93" s="233"/>
    </row>
    <row r="94" spans="2:4" x14ac:dyDescent="0.2">
      <c r="B94" s="233"/>
    </row>
    <row r="95" spans="2:4" x14ac:dyDescent="0.2">
      <c r="B95" s="233"/>
    </row>
    <row r="96" spans="2:4" x14ac:dyDescent="0.2">
      <c r="B96" s="233"/>
    </row>
    <row r="97" spans="2:2" x14ac:dyDescent="0.2">
      <c r="B97" s="233"/>
    </row>
    <row r="98" spans="2:2" x14ac:dyDescent="0.2">
      <c r="B98" s="233"/>
    </row>
    <row r="99" spans="2:2" x14ac:dyDescent="0.2">
      <c r="B99" s="233"/>
    </row>
    <row r="100" spans="2:2" x14ac:dyDescent="0.2">
      <c r="B100" s="233"/>
    </row>
    <row r="101" spans="2:2" x14ac:dyDescent="0.2">
      <c r="B101" s="233"/>
    </row>
    <row r="102" spans="2:2" x14ac:dyDescent="0.2">
      <c r="B102" s="233"/>
    </row>
    <row r="103" spans="2:2" x14ac:dyDescent="0.2">
      <c r="B103" s="233"/>
    </row>
    <row r="104" spans="2:2" x14ac:dyDescent="0.2">
      <c r="B104" s="233"/>
    </row>
    <row r="105" spans="2:2" x14ac:dyDescent="0.2">
      <c r="B105" s="235"/>
    </row>
  </sheetData>
  <mergeCells count="10">
    <mergeCell ref="A11:E11"/>
    <mergeCell ref="A14:B14"/>
    <mergeCell ref="A61:B61"/>
    <mergeCell ref="A65:B65"/>
    <mergeCell ref="A5:E5"/>
    <mergeCell ref="A6:E6"/>
    <mergeCell ref="A7:E7"/>
    <mergeCell ref="A8:E8"/>
    <mergeCell ref="A9:E9"/>
    <mergeCell ref="A10:D10"/>
  </mergeCells>
  <printOptions horizontalCentered="1"/>
  <pageMargins left="0.39370078740157483" right="0.39370078740157483" top="1.5748031496062993" bottom="0.59055118110236227" header="1.1811023622047245" footer="0"/>
  <pageSetup orientation="portrait" r:id="rId1"/>
  <headerFooter alignWithMargins="0"/>
  <rowBreaks count="1" manualBreakCount="1">
    <brk id="44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E39"/>
  <sheetViews>
    <sheetView showGridLines="0" workbookViewId="0">
      <selection sqref="A1:D1"/>
    </sheetView>
  </sheetViews>
  <sheetFormatPr baseColWidth="10" defaultRowHeight="12.75" x14ac:dyDescent="0.2"/>
  <cols>
    <col min="1" max="1" width="2.7109375" style="1" customWidth="1"/>
    <col min="2" max="2" width="64" style="1" customWidth="1"/>
    <col min="3" max="3" width="23" style="1" customWidth="1"/>
    <col min="4" max="4" width="2.7109375" style="1" customWidth="1"/>
    <col min="5" max="16384" width="11.42578125" style="1"/>
  </cols>
  <sheetData>
    <row r="1" spans="1:5" ht="15.75" x14ac:dyDescent="0.25">
      <c r="A1" s="176"/>
      <c r="B1" s="177"/>
      <c r="C1" s="177"/>
      <c r="D1" s="178"/>
    </row>
    <row r="2" spans="1:5" x14ac:dyDescent="0.2">
      <c r="A2" s="179" t="s">
        <v>69</v>
      </c>
      <c r="B2" s="180"/>
      <c r="C2" s="180"/>
      <c r="D2" s="181"/>
    </row>
    <row r="3" spans="1:5" x14ac:dyDescent="0.2">
      <c r="A3" s="179" t="s">
        <v>1</v>
      </c>
      <c r="B3" s="180"/>
      <c r="C3" s="180"/>
      <c r="D3" s="181"/>
    </row>
    <row r="4" spans="1:5" ht="13.5" thickBot="1" x14ac:dyDescent="0.25">
      <c r="A4" s="236" t="s">
        <v>2</v>
      </c>
      <c r="B4" s="237"/>
      <c r="C4" s="237"/>
      <c r="D4" s="238"/>
    </row>
    <row r="5" spans="1:5" x14ac:dyDescent="0.2">
      <c r="A5" s="188"/>
      <c r="B5" s="189"/>
      <c r="C5" s="189"/>
      <c r="D5" s="239"/>
    </row>
    <row r="6" spans="1:5" x14ac:dyDescent="0.2">
      <c r="A6" s="179"/>
      <c r="B6" s="180"/>
      <c r="C6" s="180"/>
      <c r="D6" s="194"/>
    </row>
    <row r="7" spans="1:5" x14ac:dyDescent="0.2">
      <c r="A7" s="179" t="s">
        <v>124</v>
      </c>
      <c r="B7" s="180"/>
      <c r="C7" s="180"/>
      <c r="D7" s="181"/>
    </row>
    <row r="8" spans="1:5" x14ac:dyDescent="0.2">
      <c r="A8" s="240"/>
      <c r="B8" s="195"/>
      <c r="C8" s="196"/>
      <c r="D8" s="194"/>
    </row>
    <row r="9" spans="1:5" x14ac:dyDescent="0.2">
      <c r="A9" s="240"/>
      <c r="B9" s="195"/>
      <c r="C9" s="196"/>
      <c r="D9" s="194"/>
    </row>
    <row r="10" spans="1:5" x14ac:dyDescent="0.2">
      <c r="A10" s="240"/>
      <c r="B10" s="195"/>
      <c r="C10" s="196"/>
      <c r="D10" s="194"/>
    </row>
    <row r="11" spans="1:5" x14ac:dyDescent="0.2">
      <c r="A11" s="191"/>
      <c r="B11" s="192"/>
      <c r="C11" s="193"/>
      <c r="D11" s="194"/>
    </row>
    <row r="12" spans="1:5" x14ac:dyDescent="0.2">
      <c r="A12" s="191"/>
      <c r="B12" s="195" t="s">
        <v>3</v>
      </c>
      <c r="C12" s="197" t="s">
        <v>11</v>
      </c>
      <c r="D12" s="194"/>
    </row>
    <row r="13" spans="1:5" x14ac:dyDescent="0.2">
      <c r="A13" s="191"/>
      <c r="B13" s="195"/>
      <c r="C13" s="197"/>
      <c r="D13" s="194"/>
    </row>
    <row r="14" spans="1:5" x14ac:dyDescent="0.2">
      <c r="A14" s="191"/>
      <c r="B14" s="220"/>
      <c r="C14" s="241"/>
      <c r="D14" s="194"/>
    </row>
    <row r="15" spans="1:5" ht="27" customHeight="1" x14ac:dyDescent="0.2">
      <c r="A15" s="242" t="s">
        <v>125</v>
      </c>
      <c r="B15" s="243"/>
      <c r="C15" s="241"/>
      <c r="D15" s="194"/>
      <c r="E15" s="133"/>
    </row>
    <row r="16" spans="1:5" x14ac:dyDescent="0.2">
      <c r="A16" s="191"/>
      <c r="B16" s="220" t="s">
        <v>126</v>
      </c>
      <c r="C16" s="241">
        <v>14116842</v>
      </c>
      <c r="D16" s="194"/>
      <c r="E16" s="133"/>
    </row>
    <row r="17" spans="1:5" x14ac:dyDescent="0.2">
      <c r="A17" s="191"/>
      <c r="B17" s="220"/>
      <c r="C17" s="241"/>
      <c r="D17" s="194"/>
      <c r="E17" s="133"/>
    </row>
    <row r="18" spans="1:5" x14ac:dyDescent="0.2">
      <c r="A18" s="191"/>
      <c r="B18" s="220"/>
      <c r="C18" s="241"/>
      <c r="D18" s="194"/>
      <c r="E18" s="133"/>
    </row>
    <row r="19" spans="1:5" x14ac:dyDescent="0.2">
      <c r="A19" s="244" t="s">
        <v>127</v>
      </c>
      <c r="B19" s="193"/>
      <c r="C19" s="241">
        <v>91025</v>
      </c>
      <c r="D19" s="194"/>
      <c r="E19" s="133"/>
    </row>
    <row r="20" spans="1:5" x14ac:dyDescent="0.2">
      <c r="A20" s="191"/>
      <c r="B20" s="220"/>
      <c r="C20" s="241"/>
      <c r="D20" s="194"/>
      <c r="E20" s="133"/>
    </row>
    <row r="21" spans="1:5" x14ac:dyDescent="0.2">
      <c r="A21" s="204" t="s">
        <v>128</v>
      </c>
      <c r="B21" s="193"/>
      <c r="C21" s="229">
        <v>8638</v>
      </c>
      <c r="D21" s="194"/>
      <c r="E21" s="133"/>
    </row>
    <row r="22" spans="1:5" x14ac:dyDescent="0.2">
      <c r="A22" s="191"/>
      <c r="B22" s="227"/>
      <c r="C22" s="193"/>
      <c r="D22" s="194"/>
      <c r="E22" s="133"/>
    </row>
    <row r="23" spans="1:5" x14ac:dyDescent="0.2">
      <c r="A23" s="191"/>
      <c r="B23" s="245"/>
      <c r="C23" s="229"/>
      <c r="D23" s="194"/>
    </row>
    <row r="24" spans="1:5" x14ac:dyDescent="0.2">
      <c r="A24" s="191"/>
      <c r="B24" s="245"/>
      <c r="C24" s="229"/>
      <c r="D24" s="194"/>
    </row>
    <row r="25" spans="1:5" x14ac:dyDescent="0.2">
      <c r="A25" s="191"/>
      <c r="B25" s="246"/>
      <c r="C25" s="229"/>
      <c r="D25" s="194"/>
    </row>
    <row r="26" spans="1:5" x14ac:dyDescent="0.2">
      <c r="A26" s="191"/>
      <c r="B26" s="245"/>
      <c r="C26" s="229"/>
      <c r="D26" s="194"/>
    </row>
    <row r="27" spans="1:5" x14ac:dyDescent="0.2">
      <c r="A27" s="191"/>
      <c r="B27" s="245"/>
      <c r="C27" s="247"/>
      <c r="D27" s="194"/>
    </row>
    <row r="28" spans="1:5" ht="13.5" thickBot="1" x14ac:dyDescent="0.25">
      <c r="A28" s="191"/>
      <c r="B28" s="248" t="s">
        <v>14</v>
      </c>
      <c r="C28" s="249">
        <f>SUM(C16:C26)</f>
        <v>14216505</v>
      </c>
      <c r="D28" s="194"/>
    </row>
    <row r="29" spans="1:5" ht="13.5" thickTop="1" x14ac:dyDescent="0.2">
      <c r="A29" s="191"/>
      <c r="B29" s="245"/>
      <c r="C29" s="229"/>
      <c r="D29" s="194"/>
    </row>
    <row r="30" spans="1:5" x14ac:dyDescent="0.2">
      <c r="A30" s="191"/>
      <c r="B30" s="220"/>
      <c r="C30" s="229"/>
      <c r="D30" s="194"/>
    </row>
    <row r="31" spans="1:5" x14ac:dyDescent="0.2">
      <c r="A31" s="191"/>
      <c r="B31" s="220"/>
      <c r="C31" s="229"/>
      <c r="D31" s="194"/>
    </row>
    <row r="32" spans="1:5" x14ac:dyDescent="0.2">
      <c r="A32" s="191"/>
      <c r="B32" s="220"/>
      <c r="C32" s="229"/>
      <c r="D32" s="194"/>
    </row>
    <row r="33" spans="1:4" x14ac:dyDescent="0.2">
      <c r="A33" s="191"/>
      <c r="B33" s="220"/>
      <c r="C33" s="229"/>
      <c r="D33" s="194"/>
    </row>
    <row r="34" spans="1:4" ht="13.5" thickBot="1" x14ac:dyDescent="0.25">
      <c r="A34" s="230"/>
      <c r="B34" s="231"/>
      <c r="C34" s="250"/>
      <c r="D34" s="210"/>
    </row>
    <row r="35" spans="1:4" x14ac:dyDescent="0.2">
      <c r="A35" s="193"/>
      <c r="B35" s="220"/>
      <c r="C35" s="229"/>
      <c r="D35" s="193"/>
    </row>
    <row r="36" spans="1:4" x14ac:dyDescent="0.2">
      <c r="A36" s="193"/>
      <c r="B36" s="220"/>
      <c r="C36" s="251"/>
      <c r="D36" s="193"/>
    </row>
    <row r="37" spans="1:4" x14ac:dyDescent="0.2">
      <c r="B37" s="220"/>
      <c r="C37" s="229"/>
      <c r="D37" s="193"/>
    </row>
    <row r="38" spans="1:4" x14ac:dyDescent="0.2">
      <c r="B38" s="252"/>
      <c r="C38" s="253"/>
      <c r="D38" s="193"/>
    </row>
    <row r="39" spans="1:4" x14ac:dyDescent="0.2">
      <c r="B39" s="252"/>
      <c r="C39" s="253"/>
      <c r="D39" s="193"/>
    </row>
  </sheetData>
  <mergeCells count="8">
    <mergeCell ref="A7:D7"/>
    <mergeCell ref="A15:B15"/>
    <mergeCell ref="A1:D1"/>
    <mergeCell ref="A2:D2"/>
    <mergeCell ref="A3:D3"/>
    <mergeCell ref="A4:D4"/>
    <mergeCell ref="A5:D5"/>
    <mergeCell ref="A6:C6"/>
  </mergeCells>
  <printOptions horizontalCentered="1"/>
  <pageMargins left="0.39370078740157483" right="0.39370078740157483" top="1.5748031496062993" bottom="0.59055118110236227" header="1.1811023622047245" footer="0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47"/>
  <sheetViews>
    <sheetView showGridLines="0" workbookViewId="0">
      <selection activeCell="I19" sqref="I19"/>
    </sheetView>
  </sheetViews>
  <sheetFormatPr baseColWidth="10" defaultRowHeight="12.75" x14ac:dyDescent="0.2"/>
  <cols>
    <col min="1" max="1" width="2.7109375" style="1" customWidth="1"/>
    <col min="2" max="2" width="66.28515625" style="1" customWidth="1"/>
    <col min="3" max="3" width="10.140625" style="1" customWidth="1"/>
    <col min="4" max="4" width="16.28515625" style="1" customWidth="1"/>
    <col min="5" max="5" width="2.7109375" style="1" customWidth="1"/>
    <col min="6" max="6" width="14.85546875" style="1" bestFit="1" customWidth="1"/>
    <col min="7" max="7" width="27.7109375" style="1" bestFit="1" customWidth="1"/>
    <col min="8" max="8" width="11.42578125" style="1"/>
    <col min="9" max="9" width="14.85546875" style="1" bestFit="1" customWidth="1"/>
    <col min="10" max="16384" width="11.42578125" style="1"/>
  </cols>
  <sheetData>
    <row r="1" spans="1:7" ht="15.75" x14ac:dyDescent="0.25">
      <c r="A1" s="176"/>
      <c r="B1" s="177"/>
      <c r="C1" s="177"/>
      <c r="D1" s="177"/>
      <c r="E1" s="178"/>
    </row>
    <row r="2" spans="1:7" x14ac:dyDescent="0.2">
      <c r="A2" s="179" t="s">
        <v>69</v>
      </c>
      <c r="B2" s="180"/>
      <c r="C2" s="180"/>
      <c r="D2" s="180"/>
      <c r="E2" s="181"/>
    </row>
    <row r="3" spans="1:7" x14ac:dyDescent="0.2">
      <c r="A3" s="179" t="s">
        <v>1</v>
      </c>
      <c r="B3" s="180"/>
      <c r="C3" s="180"/>
      <c r="D3" s="180"/>
      <c r="E3" s="181"/>
    </row>
    <row r="4" spans="1:7" x14ac:dyDescent="0.2">
      <c r="A4" s="182" t="s">
        <v>50</v>
      </c>
      <c r="B4" s="183"/>
      <c r="C4" s="183"/>
      <c r="D4" s="183"/>
      <c r="E4" s="184"/>
    </row>
    <row r="5" spans="1:7" ht="13.5" thickBot="1" x14ac:dyDescent="0.25">
      <c r="A5" s="185"/>
      <c r="B5" s="186"/>
      <c r="C5" s="186"/>
      <c r="D5" s="186"/>
      <c r="E5" s="187"/>
    </row>
    <row r="6" spans="1:7" x14ac:dyDescent="0.2">
      <c r="A6" s="188"/>
      <c r="B6" s="189"/>
      <c r="C6" s="189"/>
      <c r="D6" s="189"/>
      <c r="E6" s="190"/>
    </row>
    <row r="7" spans="1:7" x14ac:dyDescent="0.2">
      <c r="A7" s="179" t="s">
        <v>129</v>
      </c>
      <c r="B7" s="180"/>
      <c r="C7" s="180"/>
      <c r="D7" s="180"/>
      <c r="E7" s="181"/>
    </row>
    <row r="8" spans="1:7" x14ac:dyDescent="0.2">
      <c r="A8" s="240"/>
      <c r="B8" s="195"/>
      <c r="C8" s="196"/>
      <c r="D8" s="196"/>
      <c r="E8" s="194"/>
    </row>
    <row r="9" spans="1:7" x14ac:dyDescent="0.2">
      <c r="A9" s="240"/>
      <c r="B9" s="195"/>
      <c r="C9" s="196"/>
      <c r="D9" s="196"/>
      <c r="E9" s="194"/>
    </row>
    <row r="10" spans="1:7" x14ac:dyDescent="0.2">
      <c r="A10" s="240"/>
      <c r="B10" s="195" t="s">
        <v>3</v>
      </c>
      <c r="C10" s="196"/>
      <c r="D10" s="197" t="s">
        <v>11</v>
      </c>
      <c r="E10" s="194"/>
    </row>
    <row r="11" spans="1:7" x14ac:dyDescent="0.2">
      <c r="A11" s="191"/>
      <c r="B11" s="192"/>
      <c r="C11" s="193"/>
      <c r="D11" s="193"/>
      <c r="E11" s="194"/>
    </row>
    <row r="12" spans="1:7" x14ac:dyDescent="0.2">
      <c r="A12" s="191"/>
      <c r="B12" s="193"/>
      <c r="C12" s="196"/>
      <c r="D12" s="193"/>
      <c r="E12" s="194"/>
    </row>
    <row r="13" spans="1:7" x14ac:dyDescent="0.2">
      <c r="A13" s="254" t="s">
        <v>130</v>
      </c>
      <c r="B13" s="255"/>
      <c r="C13" s="196"/>
      <c r="D13" s="197"/>
      <c r="E13" s="194"/>
    </row>
    <row r="14" spans="1:7" x14ac:dyDescent="0.2">
      <c r="A14" s="191"/>
      <c r="B14" s="195"/>
      <c r="C14" s="196"/>
      <c r="D14" s="197"/>
      <c r="E14" s="194"/>
    </row>
    <row r="15" spans="1:7" x14ac:dyDescent="0.2">
      <c r="A15" s="191"/>
      <c r="B15" s="220" t="s">
        <v>131</v>
      </c>
      <c r="C15" s="196"/>
      <c r="D15" s="241">
        <v>17663506</v>
      </c>
      <c r="E15" s="194"/>
      <c r="F15" s="256"/>
    </row>
    <row r="16" spans="1:7" x14ac:dyDescent="0.2">
      <c r="A16" s="191"/>
      <c r="B16" s="220" t="s">
        <v>132</v>
      </c>
      <c r="C16" s="196"/>
      <c r="D16" s="241">
        <v>140166826</v>
      </c>
      <c r="E16" s="194"/>
      <c r="F16" s="133"/>
      <c r="G16" s="67"/>
    </row>
    <row r="17" spans="1:9" x14ac:dyDescent="0.2">
      <c r="A17" s="191"/>
      <c r="B17" s="220" t="s">
        <v>133</v>
      </c>
      <c r="C17" s="257"/>
      <c r="D17" s="258">
        <f>D18+D19</f>
        <v>6841570</v>
      </c>
      <c r="E17" s="194"/>
      <c r="F17" s="133"/>
      <c r="H17" s="259"/>
    </row>
    <row r="18" spans="1:9" x14ac:dyDescent="0.2">
      <c r="A18" s="191"/>
      <c r="B18" s="260" t="s">
        <v>134</v>
      </c>
      <c r="C18" s="193"/>
      <c r="D18" s="261">
        <v>6801576</v>
      </c>
      <c r="E18" s="194"/>
      <c r="F18" s="133"/>
      <c r="H18" s="259"/>
    </row>
    <row r="19" spans="1:9" x14ac:dyDescent="0.2">
      <c r="A19" s="191"/>
      <c r="B19" s="260" t="s">
        <v>135</v>
      </c>
      <c r="C19" s="193"/>
      <c r="D19" s="261">
        <v>39994</v>
      </c>
      <c r="E19" s="194"/>
      <c r="F19" s="133"/>
      <c r="H19" s="259"/>
    </row>
    <row r="20" spans="1:9" ht="25.5" x14ac:dyDescent="0.2">
      <c r="A20" s="191"/>
      <c r="B20" s="245" t="s">
        <v>136</v>
      </c>
      <c r="C20" s="193"/>
      <c r="D20" s="241">
        <v>6224079</v>
      </c>
      <c r="E20" s="194"/>
      <c r="F20" s="133"/>
      <c r="H20" s="259"/>
    </row>
    <row r="21" spans="1:9" x14ac:dyDescent="0.2">
      <c r="A21" s="191"/>
      <c r="B21" s="220" t="s">
        <v>137</v>
      </c>
      <c r="C21" s="196"/>
      <c r="D21" s="241">
        <v>110431667</v>
      </c>
      <c r="E21" s="194"/>
      <c r="F21" s="262"/>
      <c r="H21" s="259"/>
    </row>
    <row r="22" spans="1:9" x14ac:dyDescent="0.2">
      <c r="A22" s="191"/>
      <c r="B22" s="220" t="s">
        <v>138</v>
      </c>
      <c r="C22" s="196"/>
      <c r="D22" s="241">
        <v>9946126</v>
      </c>
      <c r="E22" s="194"/>
      <c r="F22" s="133"/>
      <c r="G22" s="68">
        <v>1305576</v>
      </c>
      <c r="H22" s="259"/>
    </row>
    <row r="23" spans="1:9" ht="15" x14ac:dyDescent="0.25">
      <c r="A23" s="191"/>
      <c r="B23" s="220" t="s">
        <v>139</v>
      </c>
      <c r="C23" s="196"/>
      <c r="D23" s="241">
        <v>80356681</v>
      </c>
      <c r="E23" s="194"/>
      <c r="F23" s="133"/>
      <c r="G23" s="263">
        <v>109126091</v>
      </c>
      <c r="H23" s="259"/>
    </row>
    <row r="24" spans="1:9" x14ac:dyDescent="0.2">
      <c r="A24" s="191"/>
      <c r="B24" s="220" t="s">
        <v>140</v>
      </c>
      <c r="C24" s="196"/>
      <c r="D24" s="241">
        <v>7112934</v>
      </c>
      <c r="E24" s="194"/>
      <c r="F24" s="133"/>
      <c r="G24" s="68">
        <f>SUM(G22:G23)</f>
        <v>110431667</v>
      </c>
      <c r="H24" s="259"/>
    </row>
    <row r="25" spans="1:9" ht="26.25" x14ac:dyDescent="0.25">
      <c r="A25" s="191"/>
      <c r="B25" s="245" t="s">
        <v>141</v>
      </c>
      <c r="C25" s="196"/>
      <c r="D25" s="241">
        <v>2308442</v>
      </c>
      <c r="E25" s="194"/>
      <c r="F25" s="133"/>
      <c r="G25" s="26"/>
    </row>
    <row r="26" spans="1:9" ht="15" x14ac:dyDescent="0.25">
      <c r="A26" s="264" t="s">
        <v>142</v>
      </c>
      <c r="B26" s="193"/>
      <c r="C26" s="193"/>
      <c r="D26" s="193"/>
      <c r="E26" s="194"/>
      <c r="F26" s="133"/>
      <c r="G26" s="26"/>
      <c r="I26" s="26"/>
    </row>
    <row r="27" spans="1:9" ht="15" x14ac:dyDescent="0.25">
      <c r="A27" s="264"/>
      <c r="B27" s="193"/>
      <c r="C27" s="193"/>
      <c r="D27" s="193"/>
      <c r="E27" s="194"/>
      <c r="F27" s="133"/>
      <c r="I27" s="26"/>
    </row>
    <row r="28" spans="1:9" ht="15" x14ac:dyDescent="0.25">
      <c r="A28" s="191"/>
      <c r="B28" s="220"/>
      <c r="C28" s="193"/>
      <c r="D28" s="241"/>
      <c r="E28" s="194"/>
      <c r="F28" s="133"/>
      <c r="G28" s="67"/>
      <c r="I28" s="26"/>
    </row>
    <row r="29" spans="1:9" x14ac:dyDescent="0.2">
      <c r="A29" s="254" t="s">
        <v>143</v>
      </c>
      <c r="B29" s="193"/>
      <c r="C29" s="193"/>
      <c r="D29" s="241">
        <v>3641256</v>
      </c>
      <c r="E29" s="194"/>
      <c r="F29" s="256"/>
      <c r="G29" s="67"/>
      <c r="I29" s="265"/>
    </row>
    <row r="30" spans="1:9" x14ac:dyDescent="0.2">
      <c r="A30" s="191"/>
      <c r="B30" s="220"/>
      <c r="C30" s="193"/>
      <c r="D30" s="241"/>
      <c r="E30" s="194"/>
      <c r="F30" s="133"/>
      <c r="G30" s="67"/>
    </row>
    <row r="31" spans="1:9" x14ac:dyDescent="0.2">
      <c r="A31" s="254" t="s">
        <v>144</v>
      </c>
      <c r="B31" s="193"/>
      <c r="C31" s="193"/>
      <c r="D31" s="241"/>
      <c r="E31" s="194"/>
      <c r="F31" s="133"/>
    </row>
    <row r="32" spans="1:9" x14ac:dyDescent="0.2">
      <c r="A32" s="191"/>
      <c r="B32" s="245"/>
      <c r="C32" s="193"/>
      <c r="D32" s="241"/>
      <c r="E32" s="194"/>
      <c r="F32" s="133"/>
      <c r="I32" s="234"/>
    </row>
    <row r="33" spans="1:7" x14ac:dyDescent="0.2">
      <c r="A33" s="191"/>
      <c r="B33" s="245" t="s">
        <v>145</v>
      </c>
      <c r="C33" s="193"/>
      <c r="D33" s="266"/>
      <c r="E33" s="194"/>
      <c r="F33" s="267"/>
      <c r="G33" s="267"/>
    </row>
    <row r="34" spans="1:7" x14ac:dyDescent="0.2">
      <c r="A34" s="191"/>
      <c r="B34" s="245" t="s">
        <v>146</v>
      </c>
      <c r="C34" s="193"/>
      <c r="D34" s="266"/>
      <c r="E34" s="194"/>
      <c r="F34" s="267"/>
      <c r="G34" s="267"/>
    </row>
    <row r="35" spans="1:7" x14ac:dyDescent="0.2">
      <c r="A35" s="191"/>
      <c r="B35" s="245" t="s">
        <v>147</v>
      </c>
      <c r="C35" s="193"/>
      <c r="D35" s="266">
        <v>398838719</v>
      </c>
      <c r="E35" s="194"/>
      <c r="F35" s="267"/>
      <c r="G35" s="267">
        <v>1452295.86</v>
      </c>
    </row>
    <row r="36" spans="1:7" ht="14.25" x14ac:dyDescent="0.2">
      <c r="A36" s="191"/>
      <c r="B36" s="193"/>
      <c r="C36" s="193"/>
      <c r="D36" s="266"/>
      <c r="E36" s="194"/>
      <c r="F36" s="268"/>
      <c r="G36" s="268">
        <v>1143375</v>
      </c>
    </row>
    <row r="37" spans="1:7" ht="15" x14ac:dyDescent="0.25">
      <c r="A37" s="191"/>
      <c r="B37" s="245"/>
      <c r="C37" s="193"/>
      <c r="D37" s="266"/>
      <c r="E37" s="194"/>
      <c r="G37" s="263">
        <v>396243047.79000002</v>
      </c>
    </row>
    <row r="38" spans="1:7" x14ac:dyDescent="0.2">
      <c r="A38" s="191"/>
      <c r="B38" s="245"/>
      <c r="C38" s="193"/>
      <c r="D38" s="266"/>
      <c r="E38" s="194"/>
      <c r="G38" s="234">
        <f>SUM(G35:G37)</f>
        <v>398838718.65000004</v>
      </c>
    </row>
    <row r="39" spans="1:7" ht="13.5" thickBot="1" x14ac:dyDescent="0.25">
      <c r="A39" s="191"/>
      <c r="B39" s="248" t="s">
        <v>148</v>
      </c>
      <c r="C39" s="193"/>
      <c r="D39" s="269">
        <f>SUM(D15:D38)-D18-D19</f>
        <v>783531806</v>
      </c>
      <c r="E39" s="194"/>
      <c r="G39" s="67"/>
    </row>
    <row r="40" spans="1:7" ht="13.5" thickTop="1" x14ac:dyDescent="0.2">
      <c r="A40" s="191"/>
      <c r="B40" s="245"/>
      <c r="C40" s="193"/>
      <c r="D40" s="229"/>
      <c r="E40" s="194"/>
    </row>
    <row r="41" spans="1:7" x14ac:dyDescent="0.2">
      <c r="A41" s="191"/>
      <c r="B41" s="245"/>
      <c r="C41" s="193"/>
      <c r="D41" s="229"/>
      <c r="E41" s="194"/>
    </row>
    <row r="42" spans="1:7" x14ac:dyDescent="0.2">
      <c r="A42" s="191"/>
      <c r="B42" s="245"/>
      <c r="C42" s="193"/>
      <c r="D42" s="229"/>
      <c r="E42" s="194"/>
    </row>
    <row r="43" spans="1:7" x14ac:dyDescent="0.2">
      <c r="A43" s="191"/>
      <c r="B43" s="248"/>
      <c r="C43" s="193"/>
      <c r="D43" s="229"/>
      <c r="E43" s="194"/>
    </row>
    <row r="44" spans="1:7" ht="13.5" thickBot="1" x14ac:dyDescent="0.25">
      <c r="A44" s="230"/>
      <c r="B44" s="232"/>
      <c r="C44" s="232"/>
      <c r="D44" s="250"/>
      <c r="E44" s="210"/>
    </row>
    <row r="45" spans="1:7" x14ac:dyDescent="0.2">
      <c r="B45" s="220"/>
    </row>
    <row r="46" spans="1:7" x14ac:dyDescent="0.2">
      <c r="B46" s="220"/>
    </row>
    <row r="47" spans="1:7" x14ac:dyDescent="0.2">
      <c r="B47" s="220"/>
    </row>
  </sheetData>
  <mergeCells count="7">
    <mergeCell ref="A7:E7"/>
    <mergeCell ref="A1:E1"/>
    <mergeCell ref="A2:E2"/>
    <mergeCell ref="A3:E3"/>
    <mergeCell ref="A4:E4"/>
    <mergeCell ref="A5:E5"/>
    <mergeCell ref="A6:D6"/>
  </mergeCells>
  <printOptions horizontalCentered="1"/>
  <pageMargins left="0.39370078740157483" right="0.39370078740157483" top="1.5748031496062993" bottom="0.59055118110236227" header="1.1811023622047245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F41"/>
  <sheetViews>
    <sheetView showGridLines="0" workbookViewId="0">
      <selection sqref="A1:E1"/>
    </sheetView>
  </sheetViews>
  <sheetFormatPr baseColWidth="10" defaultRowHeight="12.75" x14ac:dyDescent="0.2"/>
  <cols>
    <col min="1" max="1" width="2.7109375" style="1" customWidth="1"/>
    <col min="2" max="2" width="66.28515625" style="1" customWidth="1"/>
    <col min="3" max="3" width="5.7109375" style="1" customWidth="1"/>
    <col min="4" max="4" width="16.7109375" style="1" customWidth="1"/>
    <col min="5" max="5" width="2.7109375" style="1" customWidth="1"/>
    <col min="6" max="16384" width="11.42578125" style="1"/>
  </cols>
  <sheetData>
    <row r="1" spans="1:6" ht="15.75" x14ac:dyDescent="0.25">
      <c r="A1" s="176"/>
      <c r="B1" s="177"/>
      <c r="C1" s="177"/>
      <c r="D1" s="177"/>
      <c r="E1" s="178"/>
    </row>
    <row r="2" spans="1:6" x14ac:dyDescent="0.2">
      <c r="A2" s="179" t="s">
        <v>69</v>
      </c>
      <c r="B2" s="180"/>
      <c r="C2" s="180"/>
      <c r="D2" s="180"/>
      <c r="E2" s="181"/>
    </row>
    <row r="3" spans="1:6" x14ac:dyDescent="0.2">
      <c r="A3" s="179" t="s">
        <v>1</v>
      </c>
      <c r="B3" s="180"/>
      <c r="C3" s="180"/>
      <c r="D3" s="180"/>
      <c r="E3" s="181"/>
    </row>
    <row r="4" spans="1:6" x14ac:dyDescent="0.2">
      <c r="A4" s="182" t="s">
        <v>2</v>
      </c>
      <c r="B4" s="183"/>
      <c r="C4" s="183"/>
      <c r="D4" s="183"/>
      <c r="E4" s="184"/>
    </row>
    <row r="5" spans="1:6" ht="13.5" thickBot="1" x14ac:dyDescent="0.25">
      <c r="A5" s="185"/>
      <c r="B5" s="186"/>
      <c r="C5" s="186"/>
      <c r="D5" s="186"/>
      <c r="E5" s="187"/>
    </row>
    <row r="6" spans="1:6" x14ac:dyDescent="0.2">
      <c r="A6" s="188"/>
      <c r="B6" s="189"/>
      <c r="C6" s="189"/>
      <c r="D6" s="189"/>
      <c r="E6" s="190"/>
    </row>
    <row r="7" spans="1:6" ht="28.5" customHeight="1" x14ac:dyDescent="0.2">
      <c r="A7" s="270" t="s">
        <v>149</v>
      </c>
      <c r="B7" s="271"/>
      <c r="C7" s="271"/>
      <c r="D7" s="271"/>
      <c r="E7" s="272"/>
    </row>
    <row r="8" spans="1:6" x14ac:dyDescent="0.2">
      <c r="A8" s="240"/>
      <c r="B8" s="195"/>
      <c r="C8" s="196"/>
      <c r="D8" s="196"/>
      <c r="E8" s="194"/>
    </row>
    <row r="9" spans="1:6" x14ac:dyDescent="0.2">
      <c r="A9" s="240"/>
      <c r="B9" s="195"/>
      <c r="C9" s="196"/>
      <c r="D9" s="196"/>
      <c r="E9" s="194"/>
    </row>
    <row r="10" spans="1:6" x14ac:dyDescent="0.2">
      <c r="A10" s="240"/>
      <c r="B10" s="195" t="s">
        <v>3</v>
      </c>
      <c r="C10" s="196"/>
      <c r="D10" s="197" t="s">
        <v>11</v>
      </c>
      <c r="E10" s="194"/>
    </row>
    <row r="11" spans="1:6" x14ac:dyDescent="0.2">
      <c r="A11" s="191"/>
      <c r="B11" s="192"/>
      <c r="C11" s="193"/>
      <c r="D11" s="193"/>
      <c r="E11" s="194"/>
    </row>
    <row r="12" spans="1:6" x14ac:dyDescent="0.2">
      <c r="A12" s="191"/>
      <c r="B12" s="193"/>
      <c r="C12" s="196"/>
      <c r="D12" s="193"/>
      <c r="E12" s="194"/>
    </row>
    <row r="13" spans="1:6" ht="44.25" customHeight="1" x14ac:dyDescent="0.2">
      <c r="A13" s="244"/>
      <c r="B13" s="273" t="s">
        <v>150</v>
      </c>
      <c r="C13" s="220"/>
      <c r="D13" s="274">
        <v>462211</v>
      </c>
      <c r="E13" s="275"/>
      <c r="F13" s="195"/>
    </row>
    <row r="14" spans="1:6" x14ac:dyDescent="0.2">
      <c r="A14" s="191"/>
      <c r="B14" s="195"/>
      <c r="C14" s="196"/>
      <c r="D14" s="197"/>
      <c r="E14" s="194"/>
    </row>
    <row r="15" spans="1:6" x14ac:dyDescent="0.2">
      <c r="A15" s="191"/>
      <c r="B15" s="195"/>
      <c r="C15" s="196"/>
      <c r="D15" s="197"/>
      <c r="E15" s="194"/>
    </row>
    <row r="16" spans="1:6" x14ac:dyDescent="0.2">
      <c r="A16" s="191"/>
      <c r="B16" s="195"/>
      <c r="C16" s="196"/>
      <c r="D16" s="197"/>
      <c r="E16" s="194"/>
    </row>
    <row r="17" spans="1:5" x14ac:dyDescent="0.2">
      <c r="A17" s="191"/>
      <c r="B17" s="195"/>
      <c r="C17" s="196"/>
      <c r="D17" s="197"/>
      <c r="E17" s="194"/>
    </row>
    <row r="18" spans="1:5" x14ac:dyDescent="0.2">
      <c r="A18" s="191"/>
      <c r="B18" s="195"/>
      <c r="C18" s="196"/>
      <c r="D18" s="197"/>
      <c r="E18" s="194"/>
    </row>
    <row r="19" spans="1:5" x14ac:dyDescent="0.2">
      <c r="A19" s="191"/>
      <c r="B19" s="195"/>
      <c r="C19" s="196"/>
      <c r="D19" s="197"/>
      <c r="E19" s="194"/>
    </row>
    <row r="20" spans="1:5" x14ac:dyDescent="0.2">
      <c r="A20" s="191"/>
      <c r="B20" s="195"/>
      <c r="C20" s="196"/>
      <c r="D20" s="197"/>
      <c r="E20" s="194"/>
    </row>
    <row r="21" spans="1:5" x14ac:dyDescent="0.2">
      <c r="A21" s="191"/>
      <c r="B21" s="195"/>
      <c r="C21" s="196"/>
      <c r="D21" s="197"/>
      <c r="E21" s="194"/>
    </row>
    <row r="22" spans="1:5" x14ac:dyDescent="0.2">
      <c r="A22" s="191"/>
      <c r="B22" s="195"/>
      <c r="C22" s="196"/>
      <c r="D22" s="197"/>
      <c r="E22" s="194"/>
    </row>
    <row r="23" spans="1:5" x14ac:dyDescent="0.2">
      <c r="A23" s="191"/>
      <c r="B23" s="195"/>
      <c r="C23" s="196"/>
      <c r="D23" s="197"/>
      <c r="E23" s="194"/>
    </row>
    <row r="24" spans="1:5" x14ac:dyDescent="0.2">
      <c r="A24" s="191"/>
      <c r="B24" s="195"/>
      <c r="C24" s="196"/>
      <c r="D24" s="197"/>
      <c r="E24" s="194"/>
    </row>
    <row r="25" spans="1:5" ht="13.5" thickBot="1" x14ac:dyDescent="0.25">
      <c r="A25" s="191"/>
      <c r="B25" s="248" t="s">
        <v>148</v>
      </c>
      <c r="C25" s="193"/>
      <c r="D25" s="269">
        <f>SUM(D13:D21)</f>
        <v>462211</v>
      </c>
      <c r="E25" s="194"/>
    </row>
    <row r="26" spans="1:5" ht="13.5" thickTop="1" x14ac:dyDescent="0.2">
      <c r="A26" s="191"/>
      <c r="B26" s="245"/>
      <c r="C26" s="193"/>
      <c r="D26" s="229"/>
      <c r="E26" s="194"/>
    </row>
    <row r="27" spans="1:5" x14ac:dyDescent="0.2">
      <c r="A27" s="191"/>
      <c r="B27" s="245"/>
      <c r="C27" s="193"/>
      <c r="D27" s="229"/>
      <c r="E27" s="194"/>
    </row>
    <row r="28" spans="1:5" x14ac:dyDescent="0.2">
      <c r="A28" s="191"/>
      <c r="B28" s="245"/>
      <c r="C28" s="193"/>
      <c r="D28" s="229"/>
      <c r="E28" s="194"/>
    </row>
    <row r="29" spans="1:5" x14ac:dyDescent="0.2">
      <c r="A29" s="191"/>
      <c r="B29" s="245"/>
      <c r="C29" s="193"/>
      <c r="D29" s="229"/>
      <c r="E29" s="194"/>
    </row>
    <row r="30" spans="1:5" x14ac:dyDescent="0.2">
      <c r="A30" s="191"/>
      <c r="B30" s="245"/>
      <c r="C30" s="193"/>
      <c r="D30" s="229"/>
      <c r="E30" s="194"/>
    </row>
    <row r="31" spans="1:5" x14ac:dyDescent="0.2">
      <c r="A31" s="191"/>
      <c r="B31" s="245"/>
      <c r="C31" s="193"/>
      <c r="D31" s="229"/>
      <c r="E31" s="194"/>
    </row>
    <row r="32" spans="1:5" x14ac:dyDescent="0.2">
      <c r="A32" s="191"/>
      <c r="B32" s="245"/>
      <c r="C32" s="193"/>
      <c r="D32" s="229"/>
      <c r="E32" s="194"/>
    </row>
    <row r="33" spans="1:5" x14ac:dyDescent="0.2">
      <c r="A33" s="191"/>
      <c r="B33" s="245"/>
      <c r="C33" s="193"/>
      <c r="D33" s="229"/>
      <c r="E33" s="194"/>
    </row>
    <row r="34" spans="1:5" x14ac:dyDescent="0.2">
      <c r="A34" s="191"/>
      <c r="B34" s="245"/>
      <c r="C34" s="193"/>
      <c r="D34" s="229"/>
      <c r="E34" s="194"/>
    </row>
    <row r="35" spans="1:5" x14ac:dyDescent="0.2">
      <c r="A35" s="191"/>
      <c r="B35" s="245"/>
      <c r="C35" s="193"/>
      <c r="D35" s="229"/>
      <c r="E35" s="194"/>
    </row>
    <row r="36" spans="1:5" x14ac:dyDescent="0.2">
      <c r="A36" s="191"/>
      <c r="B36" s="245"/>
      <c r="C36" s="193"/>
      <c r="D36" s="229"/>
      <c r="E36" s="194"/>
    </row>
    <row r="37" spans="1:5" x14ac:dyDescent="0.2">
      <c r="A37" s="191"/>
      <c r="B37" s="248"/>
      <c r="C37" s="193"/>
      <c r="D37" s="229"/>
      <c r="E37" s="194"/>
    </row>
    <row r="38" spans="1:5" ht="13.5" thickBot="1" x14ac:dyDescent="0.25">
      <c r="A38" s="230"/>
      <c r="B38" s="232"/>
      <c r="C38" s="232"/>
      <c r="D38" s="250"/>
      <c r="E38" s="210"/>
    </row>
    <row r="39" spans="1:5" x14ac:dyDescent="0.2">
      <c r="B39" s="220"/>
    </row>
    <row r="40" spans="1:5" x14ac:dyDescent="0.2">
      <c r="B40" s="220"/>
    </row>
    <row r="41" spans="1:5" x14ac:dyDescent="0.2">
      <c r="B41" s="220"/>
    </row>
  </sheetData>
  <mergeCells count="7">
    <mergeCell ref="A7:E7"/>
    <mergeCell ref="A1:E1"/>
    <mergeCell ref="A2:E2"/>
    <mergeCell ref="A3:E3"/>
    <mergeCell ref="A4:E4"/>
    <mergeCell ref="A5:E5"/>
    <mergeCell ref="A6:D6"/>
  </mergeCells>
  <printOptions horizontalCentered="1"/>
  <pageMargins left="0.39370078740157483" right="0.39370078740157483" top="1.5748031496062993" bottom="0.59055118110236227" header="1.1811023622047245" footer="0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  <pageSetUpPr fitToPage="1"/>
  </sheetPr>
  <dimension ref="A1:O63"/>
  <sheetViews>
    <sheetView showGridLines="0" zoomScale="90" zoomScaleNormal="90" workbookViewId="0">
      <selection sqref="A1:G1"/>
    </sheetView>
  </sheetViews>
  <sheetFormatPr baseColWidth="10" defaultRowHeight="12.75" x14ac:dyDescent="0.2"/>
  <cols>
    <col min="1" max="1" width="34.42578125" style="2" customWidth="1"/>
    <col min="2" max="2" width="12.7109375" style="2" customWidth="1"/>
    <col min="3" max="3" width="15.140625" style="2" customWidth="1"/>
    <col min="4" max="4" width="14" style="2" customWidth="1"/>
    <col min="5" max="5" width="12.140625" style="2" customWidth="1"/>
    <col min="6" max="6" width="10" style="2" customWidth="1"/>
    <col min="7" max="7" width="9.28515625" style="2" customWidth="1"/>
    <col min="8" max="8" width="8.42578125" style="2" bestFit="1" customWidth="1"/>
    <col min="9" max="9" width="11.42578125" style="2"/>
    <col min="10" max="10" width="18.140625" style="2" customWidth="1"/>
    <col min="11" max="11" width="18.5703125" style="2" customWidth="1"/>
    <col min="12" max="14" width="11.42578125" style="2"/>
    <col min="15" max="15" width="18.5703125" style="276" bestFit="1" customWidth="1"/>
    <col min="16" max="18" width="11.42578125" style="2"/>
    <col min="19" max="19" width="27" style="2" customWidth="1"/>
    <col min="20" max="26" width="11.42578125" style="2"/>
    <col min="27" max="27" width="35.5703125" style="2" customWidth="1"/>
    <col min="28" max="250" width="11.42578125" style="2"/>
    <col min="251" max="251" width="34.42578125" style="2" customWidth="1"/>
    <col min="252" max="252" width="12.7109375" style="2" customWidth="1"/>
    <col min="253" max="253" width="10.85546875" style="2" customWidth="1"/>
    <col min="254" max="254" width="10.42578125" style="2" customWidth="1"/>
    <col min="255" max="255" width="12.140625" style="2" customWidth="1"/>
    <col min="256" max="256" width="10" style="2" customWidth="1"/>
    <col min="257" max="257" width="9.28515625" style="2" customWidth="1"/>
    <col min="258" max="258" width="12.28515625" style="2" bestFit="1" customWidth="1"/>
    <col min="259" max="259" width="28.7109375" style="2" customWidth="1"/>
    <col min="260" max="261" width="11.5703125" style="2" bestFit="1" customWidth="1"/>
    <col min="262" max="266" width="11.42578125" style="2"/>
    <col min="267" max="267" width="23.5703125" style="2" customWidth="1"/>
    <col min="268" max="274" width="11.42578125" style="2"/>
    <col min="275" max="275" width="27" style="2" customWidth="1"/>
    <col min="276" max="282" width="11.42578125" style="2"/>
    <col min="283" max="283" width="35.5703125" style="2" customWidth="1"/>
    <col min="284" max="506" width="11.42578125" style="2"/>
    <col min="507" max="507" width="34.42578125" style="2" customWidth="1"/>
    <col min="508" max="508" width="12.7109375" style="2" customWidth="1"/>
    <col min="509" max="509" width="10.85546875" style="2" customWidth="1"/>
    <col min="510" max="510" width="10.42578125" style="2" customWidth="1"/>
    <col min="511" max="511" width="12.140625" style="2" customWidth="1"/>
    <col min="512" max="512" width="10" style="2" customWidth="1"/>
    <col min="513" max="513" width="9.28515625" style="2" customWidth="1"/>
    <col min="514" max="514" width="12.28515625" style="2" bestFit="1" customWidth="1"/>
    <col min="515" max="515" width="28.7109375" style="2" customWidth="1"/>
    <col min="516" max="517" width="11.5703125" style="2" bestFit="1" customWidth="1"/>
    <col min="518" max="522" width="11.42578125" style="2"/>
    <col min="523" max="523" width="23.5703125" style="2" customWidth="1"/>
    <col min="524" max="530" width="11.42578125" style="2"/>
    <col min="531" max="531" width="27" style="2" customWidth="1"/>
    <col min="532" max="538" width="11.42578125" style="2"/>
    <col min="539" max="539" width="35.5703125" style="2" customWidth="1"/>
    <col min="540" max="762" width="11.42578125" style="2"/>
    <col min="763" max="763" width="34.42578125" style="2" customWidth="1"/>
    <col min="764" max="764" width="12.7109375" style="2" customWidth="1"/>
    <col min="765" max="765" width="10.85546875" style="2" customWidth="1"/>
    <col min="766" max="766" width="10.42578125" style="2" customWidth="1"/>
    <col min="767" max="767" width="12.140625" style="2" customWidth="1"/>
    <col min="768" max="768" width="10" style="2" customWidth="1"/>
    <col min="769" max="769" width="9.28515625" style="2" customWidth="1"/>
    <col min="770" max="770" width="12.28515625" style="2" bestFit="1" customWidth="1"/>
    <col min="771" max="771" width="28.7109375" style="2" customWidth="1"/>
    <col min="772" max="773" width="11.5703125" style="2" bestFit="1" customWidth="1"/>
    <col min="774" max="778" width="11.42578125" style="2"/>
    <col min="779" max="779" width="23.5703125" style="2" customWidth="1"/>
    <col min="780" max="786" width="11.42578125" style="2"/>
    <col min="787" max="787" width="27" style="2" customWidth="1"/>
    <col min="788" max="794" width="11.42578125" style="2"/>
    <col min="795" max="795" width="35.5703125" style="2" customWidth="1"/>
    <col min="796" max="1018" width="11.42578125" style="2"/>
    <col min="1019" max="1019" width="34.42578125" style="2" customWidth="1"/>
    <col min="1020" max="1020" width="12.7109375" style="2" customWidth="1"/>
    <col min="1021" max="1021" width="10.85546875" style="2" customWidth="1"/>
    <col min="1022" max="1022" width="10.42578125" style="2" customWidth="1"/>
    <col min="1023" max="1023" width="12.140625" style="2" customWidth="1"/>
    <col min="1024" max="1024" width="10" style="2" customWidth="1"/>
    <col min="1025" max="1025" width="9.28515625" style="2" customWidth="1"/>
    <col min="1026" max="1026" width="12.28515625" style="2" bestFit="1" customWidth="1"/>
    <col min="1027" max="1027" width="28.7109375" style="2" customWidth="1"/>
    <col min="1028" max="1029" width="11.5703125" style="2" bestFit="1" customWidth="1"/>
    <col min="1030" max="1034" width="11.42578125" style="2"/>
    <col min="1035" max="1035" width="23.5703125" style="2" customWidth="1"/>
    <col min="1036" max="1042" width="11.42578125" style="2"/>
    <col min="1043" max="1043" width="27" style="2" customWidth="1"/>
    <col min="1044" max="1050" width="11.42578125" style="2"/>
    <col min="1051" max="1051" width="35.5703125" style="2" customWidth="1"/>
    <col min="1052" max="1274" width="11.42578125" style="2"/>
    <col min="1275" max="1275" width="34.42578125" style="2" customWidth="1"/>
    <col min="1276" max="1276" width="12.7109375" style="2" customWidth="1"/>
    <col min="1277" max="1277" width="10.85546875" style="2" customWidth="1"/>
    <col min="1278" max="1278" width="10.42578125" style="2" customWidth="1"/>
    <col min="1279" max="1279" width="12.140625" style="2" customWidth="1"/>
    <col min="1280" max="1280" width="10" style="2" customWidth="1"/>
    <col min="1281" max="1281" width="9.28515625" style="2" customWidth="1"/>
    <col min="1282" max="1282" width="12.28515625" style="2" bestFit="1" customWidth="1"/>
    <col min="1283" max="1283" width="28.7109375" style="2" customWidth="1"/>
    <col min="1284" max="1285" width="11.5703125" style="2" bestFit="1" customWidth="1"/>
    <col min="1286" max="1290" width="11.42578125" style="2"/>
    <col min="1291" max="1291" width="23.5703125" style="2" customWidth="1"/>
    <col min="1292" max="1298" width="11.42578125" style="2"/>
    <col min="1299" max="1299" width="27" style="2" customWidth="1"/>
    <col min="1300" max="1306" width="11.42578125" style="2"/>
    <col min="1307" max="1307" width="35.5703125" style="2" customWidth="1"/>
    <col min="1308" max="1530" width="11.42578125" style="2"/>
    <col min="1531" max="1531" width="34.42578125" style="2" customWidth="1"/>
    <col min="1532" max="1532" width="12.7109375" style="2" customWidth="1"/>
    <col min="1533" max="1533" width="10.85546875" style="2" customWidth="1"/>
    <col min="1534" max="1534" width="10.42578125" style="2" customWidth="1"/>
    <col min="1535" max="1535" width="12.140625" style="2" customWidth="1"/>
    <col min="1536" max="1536" width="10" style="2" customWidth="1"/>
    <col min="1537" max="1537" width="9.28515625" style="2" customWidth="1"/>
    <col min="1538" max="1538" width="12.28515625" style="2" bestFit="1" customWidth="1"/>
    <col min="1539" max="1539" width="28.7109375" style="2" customWidth="1"/>
    <col min="1540" max="1541" width="11.5703125" style="2" bestFit="1" customWidth="1"/>
    <col min="1542" max="1546" width="11.42578125" style="2"/>
    <col min="1547" max="1547" width="23.5703125" style="2" customWidth="1"/>
    <col min="1548" max="1554" width="11.42578125" style="2"/>
    <col min="1555" max="1555" width="27" style="2" customWidth="1"/>
    <col min="1556" max="1562" width="11.42578125" style="2"/>
    <col min="1563" max="1563" width="35.5703125" style="2" customWidth="1"/>
    <col min="1564" max="1786" width="11.42578125" style="2"/>
    <col min="1787" max="1787" width="34.42578125" style="2" customWidth="1"/>
    <col min="1788" max="1788" width="12.7109375" style="2" customWidth="1"/>
    <col min="1789" max="1789" width="10.85546875" style="2" customWidth="1"/>
    <col min="1790" max="1790" width="10.42578125" style="2" customWidth="1"/>
    <col min="1791" max="1791" width="12.140625" style="2" customWidth="1"/>
    <col min="1792" max="1792" width="10" style="2" customWidth="1"/>
    <col min="1793" max="1793" width="9.28515625" style="2" customWidth="1"/>
    <col min="1794" max="1794" width="12.28515625" style="2" bestFit="1" customWidth="1"/>
    <col min="1795" max="1795" width="28.7109375" style="2" customWidth="1"/>
    <col min="1796" max="1797" width="11.5703125" style="2" bestFit="1" customWidth="1"/>
    <col min="1798" max="1802" width="11.42578125" style="2"/>
    <col min="1803" max="1803" width="23.5703125" style="2" customWidth="1"/>
    <col min="1804" max="1810" width="11.42578125" style="2"/>
    <col min="1811" max="1811" width="27" style="2" customWidth="1"/>
    <col min="1812" max="1818" width="11.42578125" style="2"/>
    <col min="1819" max="1819" width="35.5703125" style="2" customWidth="1"/>
    <col min="1820" max="2042" width="11.42578125" style="2"/>
    <col min="2043" max="2043" width="34.42578125" style="2" customWidth="1"/>
    <col min="2044" max="2044" width="12.7109375" style="2" customWidth="1"/>
    <col min="2045" max="2045" width="10.85546875" style="2" customWidth="1"/>
    <col min="2046" max="2046" width="10.42578125" style="2" customWidth="1"/>
    <col min="2047" max="2047" width="12.140625" style="2" customWidth="1"/>
    <col min="2048" max="2048" width="10" style="2" customWidth="1"/>
    <col min="2049" max="2049" width="9.28515625" style="2" customWidth="1"/>
    <col min="2050" max="2050" width="12.28515625" style="2" bestFit="1" customWidth="1"/>
    <col min="2051" max="2051" width="28.7109375" style="2" customWidth="1"/>
    <col min="2052" max="2053" width="11.5703125" style="2" bestFit="1" customWidth="1"/>
    <col min="2054" max="2058" width="11.42578125" style="2"/>
    <col min="2059" max="2059" width="23.5703125" style="2" customWidth="1"/>
    <col min="2060" max="2066" width="11.42578125" style="2"/>
    <col min="2067" max="2067" width="27" style="2" customWidth="1"/>
    <col min="2068" max="2074" width="11.42578125" style="2"/>
    <col min="2075" max="2075" width="35.5703125" style="2" customWidth="1"/>
    <col min="2076" max="2298" width="11.42578125" style="2"/>
    <col min="2299" max="2299" width="34.42578125" style="2" customWidth="1"/>
    <col min="2300" max="2300" width="12.7109375" style="2" customWidth="1"/>
    <col min="2301" max="2301" width="10.85546875" style="2" customWidth="1"/>
    <col min="2302" max="2302" width="10.42578125" style="2" customWidth="1"/>
    <col min="2303" max="2303" width="12.140625" style="2" customWidth="1"/>
    <col min="2304" max="2304" width="10" style="2" customWidth="1"/>
    <col min="2305" max="2305" width="9.28515625" style="2" customWidth="1"/>
    <col min="2306" max="2306" width="12.28515625" style="2" bestFit="1" customWidth="1"/>
    <col min="2307" max="2307" width="28.7109375" style="2" customWidth="1"/>
    <col min="2308" max="2309" width="11.5703125" style="2" bestFit="1" customWidth="1"/>
    <col min="2310" max="2314" width="11.42578125" style="2"/>
    <col min="2315" max="2315" width="23.5703125" style="2" customWidth="1"/>
    <col min="2316" max="2322" width="11.42578125" style="2"/>
    <col min="2323" max="2323" width="27" style="2" customWidth="1"/>
    <col min="2324" max="2330" width="11.42578125" style="2"/>
    <col min="2331" max="2331" width="35.5703125" style="2" customWidth="1"/>
    <col min="2332" max="2554" width="11.42578125" style="2"/>
    <col min="2555" max="2555" width="34.42578125" style="2" customWidth="1"/>
    <col min="2556" max="2556" width="12.7109375" style="2" customWidth="1"/>
    <col min="2557" max="2557" width="10.85546875" style="2" customWidth="1"/>
    <col min="2558" max="2558" width="10.42578125" style="2" customWidth="1"/>
    <col min="2559" max="2559" width="12.140625" style="2" customWidth="1"/>
    <col min="2560" max="2560" width="10" style="2" customWidth="1"/>
    <col min="2561" max="2561" width="9.28515625" style="2" customWidth="1"/>
    <col min="2562" max="2562" width="12.28515625" style="2" bestFit="1" customWidth="1"/>
    <col min="2563" max="2563" width="28.7109375" style="2" customWidth="1"/>
    <col min="2564" max="2565" width="11.5703125" style="2" bestFit="1" customWidth="1"/>
    <col min="2566" max="2570" width="11.42578125" style="2"/>
    <col min="2571" max="2571" width="23.5703125" style="2" customWidth="1"/>
    <col min="2572" max="2578" width="11.42578125" style="2"/>
    <col min="2579" max="2579" width="27" style="2" customWidth="1"/>
    <col min="2580" max="2586" width="11.42578125" style="2"/>
    <col min="2587" max="2587" width="35.5703125" style="2" customWidth="1"/>
    <col min="2588" max="2810" width="11.42578125" style="2"/>
    <col min="2811" max="2811" width="34.42578125" style="2" customWidth="1"/>
    <col min="2812" max="2812" width="12.7109375" style="2" customWidth="1"/>
    <col min="2813" max="2813" width="10.85546875" style="2" customWidth="1"/>
    <col min="2814" max="2814" width="10.42578125" style="2" customWidth="1"/>
    <col min="2815" max="2815" width="12.140625" style="2" customWidth="1"/>
    <col min="2816" max="2816" width="10" style="2" customWidth="1"/>
    <col min="2817" max="2817" width="9.28515625" style="2" customWidth="1"/>
    <col min="2818" max="2818" width="12.28515625" style="2" bestFit="1" customWidth="1"/>
    <col min="2819" max="2819" width="28.7109375" style="2" customWidth="1"/>
    <col min="2820" max="2821" width="11.5703125" style="2" bestFit="1" customWidth="1"/>
    <col min="2822" max="2826" width="11.42578125" style="2"/>
    <col min="2827" max="2827" width="23.5703125" style="2" customWidth="1"/>
    <col min="2828" max="2834" width="11.42578125" style="2"/>
    <col min="2835" max="2835" width="27" style="2" customWidth="1"/>
    <col min="2836" max="2842" width="11.42578125" style="2"/>
    <col min="2843" max="2843" width="35.5703125" style="2" customWidth="1"/>
    <col min="2844" max="3066" width="11.42578125" style="2"/>
    <col min="3067" max="3067" width="34.42578125" style="2" customWidth="1"/>
    <col min="3068" max="3068" width="12.7109375" style="2" customWidth="1"/>
    <col min="3069" max="3069" width="10.85546875" style="2" customWidth="1"/>
    <col min="3070" max="3070" width="10.42578125" style="2" customWidth="1"/>
    <col min="3071" max="3071" width="12.140625" style="2" customWidth="1"/>
    <col min="3072" max="3072" width="10" style="2" customWidth="1"/>
    <col min="3073" max="3073" width="9.28515625" style="2" customWidth="1"/>
    <col min="3074" max="3074" width="12.28515625" style="2" bestFit="1" customWidth="1"/>
    <col min="3075" max="3075" width="28.7109375" style="2" customWidth="1"/>
    <col min="3076" max="3077" width="11.5703125" style="2" bestFit="1" customWidth="1"/>
    <col min="3078" max="3082" width="11.42578125" style="2"/>
    <col min="3083" max="3083" width="23.5703125" style="2" customWidth="1"/>
    <col min="3084" max="3090" width="11.42578125" style="2"/>
    <col min="3091" max="3091" width="27" style="2" customWidth="1"/>
    <col min="3092" max="3098" width="11.42578125" style="2"/>
    <col min="3099" max="3099" width="35.5703125" style="2" customWidth="1"/>
    <col min="3100" max="3322" width="11.42578125" style="2"/>
    <col min="3323" max="3323" width="34.42578125" style="2" customWidth="1"/>
    <col min="3324" max="3324" width="12.7109375" style="2" customWidth="1"/>
    <col min="3325" max="3325" width="10.85546875" style="2" customWidth="1"/>
    <col min="3326" max="3326" width="10.42578125" style="2" customWidth="1"/>
    <col min="3327" max="3327" width="12.140625" style="2" customWidth="1"/>
    <col min="3328" max="3328" width="10" style="2" customWidth="1"/>
    <col min="3329" max="3329" width="9.28515625" style="2" customWidth="1"/>
    <col min="3330" max="3330" width="12.28515625" style="2" bestFit="1" customWidth="1"/>
    <col min="3331" max="3331" width="28.7109375" style="2" customWidth="1"/>
    <col min="3332" max="3333" width="11.5703125" style="2" bestFit="1" customWidth="1"/>
    <col min="3334" max="3338" width="11.42578125" style="2"/>
    <col min="3339" max="3339" width="23.5703125" style="2" customWidth="1"/>
    <col min="3340" max="3346" width="11.42578125" style="2"/>
    <col min="3347" max="3347" width="27" style="2" customWidth="1"/>
    <col min="3348" max="3354" width="11.42578125" style="2"/>
    <col min="3355" max="3355" width="35.5703125" style="2" customWidth="1"/>
    <col min="3356" max="3578" width="11.42578125" style="2"/>
    <col min="3579" max="3579" width="34.42578125" style="2" customWidth="1"/>
    <col min="3580" max="3580" width="12.7109375" style="2" customWidth="1"/>
    <col min="3581" max="3581" width="10.85546875" style="2" customWidth="1"/>
    <col min="3582" max="3582" width="10.42578125" style="2" customWidth="1"/>
    <col min="3583" max="3583" width="12.140625" style="2" customWidth="1"/>
    <col min="3584" max="3584" width="10" style="2" customWidth="1"/>
    <col min="3585" max="3585" width="9.28515625" style="2" customWidth="1"/>
    <col min="3586" max="3586" width="12.28515625" style="2" bestFit="1" customWidth="1"/>
    <col min="3587" max="3587" width="28.7109375" style="2" customWidth="1"/>
    <col min="3588" max="3589" width="11.5703125" style="2" bestFit="1" customWidth="1"/>
    <col min="3590" max="3594" width="11.42578125" style="2"/>
    <col min="3595" max="3595" width="23.5703125" style="2" customWidth="1"/>
    <col min="3596" max="3602" width="11.42578125" style="2"/>
    <col min="3603" max="3603" width="27" style="2" customWidth="1"/>
    <col min="3604" max="3610" width="11.42578125" style="2"/>
    <col min="3611" max="3611" width="35.5703125" style="2" customWidth="1"/>
    <col min="3612" max="3834" width="11.42578125" style="2"/>
    <col min="3835" max="3835" width="34.42578125" style="2" customWidth="1"/>
    <col min="3836" max="3836" width="12.7109375" style="2" customWidth="1"/>
    <col min="3837" max="3837" width="10.85546875" style="2" customWidth="1"/>
    <col min="3838" max="3838" width="10.42578125" style="2" customWidth="1"/>
    <col min="3839" max="3839" width="12.140625" style="2" customWidth="1"/>
    <col min="3840" max="3840" width="10" style="2" customWidth="1"/>
    <col min="3841" max="3841" width="9.28515625" style="2" customWidth="1"/>
    <col min="3842" max="3842" width="12.28515625" style="2" bestFit="1" customWidth="1"/>
    <col min="3843" max="3843" width="28.7109375" style="2" customWidth="1"/>
    <col min="3844" max="3845" width="11.5703125" style="2" bestFit="1" customWidth="1"/>
    <col min="3846" max="3850" width="11.42578125" style="2"/>
    <col min="3851" max="3851" width="23.5703125" style="2" customWidth="1"/>
    <col min="3852" max="3858" width="11.42578125" style="2"/>
    <col min="3859" max="3859" width="27" style="2" customWidth="1"/>
    <col min="3860" max="3866" width="11.42578125" style="2"/>
    <col min="3867" max="3867" width="35.5703125" style="2" customWidth="1"/>
    <col min="3868" max="4090" width="11.42578125" style="2"/>
    <col min="4091" max="4091" width="34.42578125" style="2" customWidth="1"/>
    <col min="4092" max="4092" width="12.7109375" style="2" customWidth="1"/>
    <col min="4093" max="4093" width="10.85546875" style="2" customWidth="1"/>
    <col min="4094" max="4094" width="10.42578125" style="2" customWidth="1"/>
    <col min="4095" max="4095" width="12.140625" style="2" customWidth="1"/>
    <col min="4096" max="4096" width="10" style="2" customWidth="1"/>
    <col min="4097" max="4097" width="9.28515625" style="2" customWidth="1"/>
    <col min="4098" max="4098" width="12.28515625" style="2" bestFit="1" customWidth="1"/>
    <col min="4099" max="4099" width="28.7109375" style="2" customWidth="1"/>
    <col min="4100" max="4101" width="11.5703125" style="2" bestFit="1" customWidth="1"/>
    <col min="4102" max="4106" width="11.42578125" style="2"/>
    <col min="4107" max="4107" width="23.5703125" style="2" customWidth="1"/>
    <col min="4108" max="4114" width="11.42578125" style="2"/>
    <col min="4115" max="4115" width="27" style="2" customWidth="1"/>
    <col min="4116" max="4122" width="11.42578125" style="2"/>
    <col min="4123" max="4123" width="35.5703125" style="2" customWidth="1"/>
    <col min="4124" max="4346" width="11.42578125" style="2"/>
    <col min="4347" max="4347" width="34.42578125" style="2" customWidth="1"/>
    <col min="4348" max="4348" width="12.7109375" style="2" customWidth="1"/>
    <col min="4349" max="4349" width="10.85546875" style="2" customWidth="1"/>
    <col min="4350" max="4350" width="10.42578125" style="2" customWidth="1"/>
    <col min="4351" max="4351" width="12.140625" style="2" customWidth="1"/>
    <col min="4352" max="4352" width="10" style="2" customWidth="1"/>
    <col min="4353" max="4353" width="9.28515625" style="2" customWidth="1"/>
    <col min="4354" max="4354" width="12.28515625" style="2" bestFit="1" customWidth="1"/>
    <col min="4355" max="4355" width="28.7109375" style="2" customWidth="1"/>
    <col min="4356" max="4357" width="11.5703125" style="2" bestFit="1" customWidth="1"/>
    <col min="4358" max="4362" width="11.42578125" style="2"/>
    <col min="4363" max="4363" width="23.5703125" style="2" customWidth="1"/>
    <col min="4364" max="4370" width="11.42578125" style="2"/>
    <col min="4371" max="4371" width="27" style="2" customWidth="1"/>
    <col min="4372" max="4378" width="11.42578125" style="2"/>
    <col min="4379" max="4379" width="35.5703125" style="2" customWidth="1"/>
    <col min="4380" max="4602" width="11.42578125" style="2"/>
    <col min="4603" max="4603" width="34.42578125" style="2" customWidth="1"/>
    <col min="4604" max="4604" width="12.7109375" style="2" customWidth="1"/>
    <col min="4605" max="4605" width="10.85546875" style="2" customWidth="1"/>
    <col min="4606" max="4606" width="10.42578125" style="2" customWidth="1"/>
    <col min="4607" max="4607" width="12.140625" style="2" customWidth="1"/>
    <col min="4608" max="4608" width="10" style="2" customWidth="1"/>
    <col min="4609" max="4609" width="9.28515625" style="2" customWidth="1"/>
    <col min="4610" max="4610" width="12.28515625" style="2" bestFit="1" customWidth="1"/>
    <col min="4611" max="4611" width="28.7109375" style="2" customWidth="1"/>
    <col min="4612" max="4613" width="11.5703125" style="2" bestFit="1" customWidth="1"/>
    <col min="4614" max="4618" width="11.42578125" style="2"/>
    <col min="4619" max="4619" width="23.5703125" style="2" customWidth="1"/>
    <col min="4620" max="4626" width="11.42578125" style="2"/>
    <col min="4627" max="4627" width="27" style="2" customWidth="1"/>
    <col min="4628" max="4634" width="11.42578125" style="2"/>
    <col min="4635" max="4635" width="35.5703125" style="2" customWidth="1"/>
    <col min="4636" max="4858" width="11.42578125" style="2"/>
    <col min="4859" max="4859" width="34.42578125" style="2" customWidth="1"/>
    <col min="4860" max="4860" width="12.7109375" style="2" customWidth="1"/>
    <col min="4861" max="4861" width="10.85546875" style="2" customWidth="1"/>
    <col min="4862" max="4862" width="10.42578125" style="2" customWidth="1"/>
    <col min="4863" max="4863" width="12.140625" style="2" customWidth="1"/>
    <col min="4864" max="4864" width="10" style="2" customWidth="1"/>
    <col min="4865" max="4865" width="9.28515625" style="2" customWidth="1"/>
    <col min="4866" max="4866" width="12.28515625" style="2" bestFit="1" customWidth="1"/>
    <col min="4867" max="4867" width="28.7109375" style="2" customWidth="1"/>
    <col min="4868" max="4869" width="11.5703125" style="2" bestFit="1" customWidth="1"/>
    <col min="4870" max="4874" width="11.42578125" style="2"/>
    <col min="4875" max="4875" width="23.5703125" style="2" customWidth="1"/>
    <col min="4876" max="4882" width="11.42578125" style="2"/>
    <col min="4883" max="4883" width="27" style="2" customWidth="1"/>
    <col min="4884" max="4890" width="11.42578125" style="2"/>
    <col min="4891" max="4891" width="35.5703125" style="2" customWidth="1"/>
    <col min="4892" max="5114" width="11.42578125" style="2"/>
    <col min="5115" max="5115" width="34.42578125" style="2" customWidth="1"/>
    <col min="5116" max="5116" width="12.7109375" style="2" customWidth="1"/>
    <col min="5117" max="5117" width="10.85546875" style="2" customWidth="1"/>
    <col min="5118" max="5118" width="10.42578125" style="2" customWidth="1"/>
    <col min="5119" max="5119" width="12.140625" style="2" customWidth="1"/>
    <col min="5120" max="5120" width="10" style="2" customWidth="1"/>
    <col min="5121" max="5121" width="9.28515625" style="2" customWidth="1"/>
    <col min="5122" max="5122" width="12.28515625" style="2" bestFit="1" customWidth="1"/>
    <col min="5123" max="5123" width="28.7109375" style="2" customWidth="1"/>
    <col min="5124" max="5125" width="11.5703125" style="2" bestFit="1" customWidth="1"/>
    <col min="5126" max="5130" width="11.42578125" style="2"/>
    <col min="5131" max="5131" width="23.5703125" style="2" customWidth="1"/>
    <col min="5132" max="5138" width="11.42578125" style="2"/>
    <col min="5139" max="5139" width="27" style="2" customWidth="1"/>
    <col min="5140" max="5146" width="11.42578125" style="2"/>
    <col min="5147" max="5147" width="35.5703125" style="2" customWidth="1"/>
    <col min="5148" max="5370" width="11.42578125" style="2"/>
    <col min="5371" max="5371" width="34.42578125" style="2" customWidth="1"/>
    <col min="5372" max="5372" width="12.7109375" style="2" customWidth="1"/>
    <col min="5373" max="5373" width="10.85546875" style="2" customWidth="1"/>
    <col min="5374" max="5374" width="10.42578125" style="2" customWidth="1"/>
    <col min="5375" max="5375" width="12.140625" style="2" customWidth="1"/>
    <col min="5376" max="5376" width="10" style="2" customWidth="1"/>
    <col min="5377" max="5377" width="9.28515625" style="2" customWidth="1"/>
    <col min="5378" max="5378" width="12.28515625" style="2" bestFit="1" customWidth="1"/>
    <col min="5379" max="5379" width="28.7109375" style="2" customWidth="1"/>
    <col min="5380" max="5381" width="11.5703125" style="2" bestFit="1" customWidth="1"/>
    <col min="5382" max="5386" width="11.42578125" style="2"/>
    <col min="5387" max="5387" width="23.5703125" style="2" customWidth="1"/>
    <col min="5388" max="5394" width="11.42578125" style="2"/>
    <col min="5395" max="5395" width="27" style="2" customWidth="1"/>
    <col min="5396" max="5402" width="11.42578125" style="2"/>
    <col min="5403" max="5403" width="35.5703125" style="2" customWidth="1"/>
    <col min="5404" max="5626" width="11.42578125" style="2"/>
    <col min="5627" max="5627" width="34.42578125" style="2" customWidth="1"/>
    <col min="5628" max="5628" width="12.7109375" style="2" customWidth="1"/>
    <col min="5629" max="5629" width="10.85546875" style="2" customWidth="1"/>
    <col min="5630" max="5630" width="10.42578125" style="2" customWidth="1"/>
    <col min="5631" max="5631" width="12.140625" style="2" customWidth="1"/>
    <col min="5632" max="5632" width="10" style="2" customWidth="1"/>
    <col min="5633" max="5633" width="9.28515625" style="2" customWidth="1"/>
    <col min="5634" max="5634" width="12.28515625" style="2" bestFit="1" customWidth="1"/>
    <col min="5635" max="5635" width="28.7109375" style="2" customWidth="1"/>
    <col min="5636" max="5637" width="11.5703125" style="2" bestFit="1" customWidth="1"/>
    <col min="5638" max="5642" width="11.42578125" style="2"/>
    <col min="5643" max="5643" width="23.5703125" style="2" customWidth="1"/>
    <col min="5644" max="5650" width="11.42578125" style="2"/>
    <col min="5651" max="5651" width="27" style="2" customWidth="1"/>
    <col min="5652" max="5658" width="11.42578125" style="2"/>
    <col min="5659" max="5659" width="35.5703125" style="2" customWidth="1"/>
    <col min="5660" max="5882" width="11.42578125" style="2"/>
    <col min="5883" max="5883" width="34.42578125" style="2" customWidth="1"/>
    <col min="5884" max="5884" width="12.7109375" style="2" customWidth="1"/>
    <col min="5885" max="5885" width="10.85546875" style="2" customWidth="1"/>
    <col min="5886" max="5886" width="10.42578125" style="2" customWidth="1"/>
    <col min="5887" max="5887" width="12.140625" style="2" customWidth="1"/>
    <col min="5888" max="5888" width="10" style="2" customWidth="1"/>
    <col min="5889" max="5889" width="9.28515625" style="2" customWidth="1"/>
    <col min="5890" max="5890" width="12.28515625" style="2" bestFit="1" customWidth="1"/>
    <col min="5891" max="5891" width="28.7109375" style="2" customWidth="1"/>
    <col min="5892" max="5893" width="11.5703125" style="2" bestFit="1" customWidth="1"/>
    <col min="5894" max="5898" width="11.42578125" style="2"/>
    <col min="5899" max="5899" width="23.5703125" style="2" customWidth="1"/>
    <col min="5900" max="5906" width="11.42578125" style="2"/>
    <col min="5907" max="5907" width="27" style="2" customWidth="1"/>
    <col min="5908" max="5914" width="11.42578125" style="2"/>
    <col min="5915" max="5915" width="35.5703125" style="2" customWidth="1"/>
    <col min="5916" max="6138" width="11.42578125" style="2"/>
    <col min="6139" max="6139" width="34.42578125" style="2" customWidth="1"/>
    <col min="6140" max="6140" width="12.7109375" style="2" customWidth="1"/>
    <col min="6141" max="6141" width="10.85546875" style="2" customWidth="1"/>
    <col min="6142" max="6142" width="10.42578125" style="2" customWidth="1"/>
    <col min="6143" max="6143" width="12.140625" style="2" customWidth="1"/>
    <col min="6144" max="6144" width="10" style="2" customWidth="1"/>
    <col min="6145" max="6145" width="9.28515625" style="2" customWidth="1"/>
    <col min="6146" max="6146" width="12.28515625" style="2" bestFit="1" customWidth="1"/>
    <col min="6147" max="6147" width="28.7109375" style="2" customWidth="1"/>
    <col min="6148" max="6149" width="11.5703125" style="2" bestFit="1" customWidth="1"/>
    <col min="6150" max="6154" width="11.42578125" style="2"/>
    <col min="6155" max="6155" width="23.5703125" style="2" customWidth="1"/>
    <col min="6156" max="6162" width="11.42578125" style="2"/>
    <col min="6163" max="6163" width="27" style="2" customWidth="1"/>
    <col min="6164" max="6170" width="11.42578125" style="2"/>
    <col min="6171" max="6171" width="35.5703125" style="2" customWidth="1"/>
    <col min="6172" max="6394" width="11.42578125" style="2"/>
    <col min="6395" max="6395" width="34.42578125" style="2" customWidth="1"/>
    <col min="6396" max="6396" width="12.7109375" style="2" customWidth="1"/>
    <col min="6397" max="6397" width="10.85546875" style="2" customWidth="1"/>
    <col min="6398" max="6398" width="10.42578125" style="2" customWidth="1"/>
    <col min="6399" max="6399" width="12.140625" style="2" customWidth="1"/>
    <col min="6400" max="6400" width="10" style="2" customWidth="1"/>
    <col min="6401" max="6401" width="9.28515625" style="2" customWidth="1"/>
    <col min="6402" max="6402" width="12.28515625" style="2" bestFit="1" customWidth="1"/>
    <col min="6403" max="6403" width="28.7109375" style="2" customWidth="1"/>
    <col min="6404" max="6405" width="11.5703125" style="2" bestFit="1" customWidth="1"/>
    <col min="6406" max="6410" width="11.42578125" style="2"/>
    <col min="6411" max="6411" width="23.5703125" style="2" customWidth="1"/>
    <col min="6412" max="6418" width="11.42578125" style="2"/>
    <col min="6419" max="6419" width="27" style="2" customWidth="1"/>
    <col min="6420" max="6426" width="11.42578125" style="2"/>
    <col min="6427" max="6427" width="35.5703125" style="2" customWidth="1"/>
    <col min="6428" max="6650" width="11.42578125" style="2"/>
    <col min="6651" max="6651" width="34.42578125" style="2" customWidth="1"/>
    <col min="6652" max="6652" width="12.7109375" style="2" customWidth="1"/>
    <col min="6653" max="6653" width="10.85546875" style="2" customWidth="1"/>
    <col min="6654" max="6654" width="10.42578125" style="2" customWidth="1"/>
    <col min="6655" max="6655" width="12.140625" style="2" customWidth="1"/>
    <col min="6656" max="6656" width="10" style="2" customWidth="1"/>
    <col min="6657" max="6657" width="9.28515625" style="2" customWidth="1"/>
    <col min="6658" max="6658" width="12.28515625" style="2" bestFit="1" customWidth="1"/>
    <col min="6659" max="6659" width="28.7109375" style="2" customWidth="1"/>
    <col min="6660" max="6661" width="11.5703125" style="2" bestFit="1" customWidth="1"/>
    <col min="6662" max="6666" width="11.42578125" style="2"/>
    <col min="6667" max="6667" width="23.5703125" style="2" customWidth="1"/>
    <col min="6668" max="6674" width="11.42578125" style="2"/>
    <col min="6675" max="6675" width="27" style="2" customWidth="1"/>
    <col min="6676" max="6682" width="11.42578125" style="2"/>
    <col min="6683" max="6683" width="35.5703125" style="2" customWidth="1"/>
    <col min="6684" max="6906" width="11.42578125" style="2"/>
    <col min="6907" max="6907" width="34.42578125" style="2" customWidth="1"/>
    <col min="6908" max="6908" width="12.7109375" style="2" customWidth="1"/>
    <col min="6909" max="6909" width="10.85546875" style="2" customWidth="1"/>
    <col min="6910" max="6910" width="10.42578125" style="2" customWidth="1"/>
    <col min="6911" max="6911" width="12.140625" style="2" customWidth="1"/>
    <col min="6912" max="6912" width="10" style="2" customWidth="1"/>
    <col min="6913" max="6913" width="9.28515625" style="2" customWidth="1"/>
    <col min="6914" max="6914" width="12.28515625" style="2" bestFit="1" customWidth="1"/>
    <col min="6915" max="6915" width="28.7109375" style="2" customWidth="1"/>
    <col min="6916" max="6917" width="11.5703125" style="2" bestFit="1" customWidth="1"/>
    <col min="6918" max="6922" width="11.42578125" style="2"/>
    <col min="6923" max="6923" width="23.5703125" style="2" customWidth="1"/>
    <col min="6924" max="6930" width="11.42578125" style="2"/>
    <col min="6931" max="6931" width="27" style="2" customWidth="1"/>
    <col min="6932" max="6938" width="11.42578125" style="2"/>
    <col min="6939" max="6939" width="35.5703125" style="2" customWidth="1"/>
    <col min="6940" max="7162" width="11.42578125" style="2"/>
    <col min="7163" max="7163" width="34.42578125" style="2" customWidth="1"/>
    <col min="7164" max="7164" width="12.7109375" style="2" customWidth="1"/>
    <col min="7165" max="7165" width="10.85546875" style="2" customWidth="1"/>
    <col min="7166" max="7166" width="10.42578125" style="2" customWidth="1"/>
    <col min="7167" max="7167" width="12.140625" style="2" customWidth="1"/>
    <col min="7168" max="7168" width="10" style="2" customWidth="1"/>
    <col min="7169" max="7169" width="9.28515625" style="2" customWidth="1"/>
    <col min="7170" max="7170" width="12.28515625" style="2" bestFit="1" customWidth="1"/>
    <col min="7171" max="7171" width="28.7109375" style="2" customWidth="1"/>
    <col min="7172" max="7173" width="11.5703125" style="2" bestFit="1" customWidth="1"/>
    <col min="7174" max="7178" width="11.42578125" style="2"/>
    <col min="7179" max="7179" width="23.5703125" style="2" customWidth="1"/>
    <col min="7180" max="7186" width="11.42578125" style="2"/>
    <col min="7187" max="7187" width="27" style="2" customWidth="1"/>
    <col min="7188" max="7194" width="11.42578125" style="2"/>
    <col min="7195" max="7195" width="35.5703125" style="2" customWidth="1"/>
    <col min="7196" max="7418" width="11.42578125" style="2"/>
    <col min="7419" max="7419" width="34.42578125" style="2" customWidth="1"/>
    <col min="7420" max="7420" width="12.7109375" style="2" customWidth="1"/>
    <col min="7421" max="7421" width="10.85546875" style="2" customWidth="1"/>
    <col min="7422" max="7422" width="10.42578125" style="2" customWidth="1"/>
    <col min="7423" max="7423" width="12.140625" style="2" customWidth="1"/>
    <col min="7424" max="7424" width="10" style="2" customWidth="1"/>
    <col min="7425" max="7425" width="9.28515625" style="2" customWidth="1"/>
    <col min="7426" max="7426" width="12.28515625" style="2" bestFit="1" customWidth="1"/>
    <col min="7427" max="7427" width="28.7109375" style="2" customWidth="1"/>
    <col min="7428" max="7429" width="11.5703125" style="2" bestFit="1" customWidth="1"/>
    <col min="7430" max="7434" width="11.42578125" style="2"/>
    <col min="7435" max="7435" width="23.5703125" style="2" customWidth="1"/>
    <col min="7436" max="7442" width="11.42578125" style="2"/>
    <col min="7443" max="7443" width="27" style="2" customWidth="1"/>
    <col min="7444" max="7450" width="11.42578125" style="2"/>
    <col min="7451" max="7451" width="35.5703125" style="2" customWidth="1"/>
    <col min="7452" max="7674" width="11.42578125" style="2"/>
    <col min="7675" max="7675" width="34.42578125" style="2" customWidth="1"/>
    <col min="7676" max="7676" width="12.7109375" style="2" customWidth="1"/>
    <col min="7677" max="7677" width="10.85546875" style="2" customWidth="1"/>
    <col min="7678" max="7678" width="10.42578125" style="2" customWidth="1"/>
    <col min="7679" max="7679" width="12.140625" style="2" customWidth="1"/>
    <col min="7680" max="7680" width="10" style="2" customWidth="1"/>
    <col min="7681" max="7681" width="9.28515625" style="2" customWidth="1"/>
    <col min="7682" max="7682" width="12.28515625" style="2" bestFit="1" customWidth="1"/>
    <col min="7683" max="7683" width="28.7109375" style="2" customWidth="1"/>
    <col min="7684" max="7685" width="11.5703125" style="2" bestFit="1" customWidth="1"/>
    <col min="7686" max="7690" width="11.42578125" style="2"/>
    <col min="7691" max="7691" width="23.5703125" style="2" customWidth="1"/>
    <col min="7692" max="7698" width="11.42578125" style="2"/>
    <col min="7699" max="7699" width="27" style="2" customWidth="1"/>
    <col min="7700" max="7706" width="11.42578125" style="2"/>
    <col min="7707" max="7707" width="35.5703125" style="2" customWidth="1"/>
    <col min="7708" max="7930" width="11.42578125" style="2"/>
    <col min="7931" max="7931" width="34.42578125" style="2" customWidth="1"/>
    <col min="7932" max="7932" width="12.7109375" style="2" customWidth="1"/>
    <col min="7933" max="7933" width="10.85546875" style="2" customWidth="1"/>
    <col min="7934" max="7934" width="10.42578125" style="2" customWidth="1"/>
    <col min="7935" max="7935" width="12.140625" style="2" customWidth="1"/>
    <col min="7936" max="7936" width="10" style="2" customWidth="1"/>
    <col min="7937" max="7937" width="9.28515625" style="2" customWidth="1"/>
    <col min="7938" max="7938" width="12.28515625" style="2" bestFit="1" customWidth="1"/>
    <col min="7939" max="7939" width="28.7109375" style="2" customWidth="1"/>
    <col min="7940" max="7941" width="11.5703125" style="2" bestFit="1" customWidth="1"/>
    <col min="7942" max="7946" width="11.42578125" style="2"/>
    <col min="7947" max="7947" width="23.5703125" style="2" customWidth="1"/>
    <col min="7948" max="7954" width="11.42578125" style="2"/>
    <col min="7955" max="7955" width="27" style="2" customWidth="1"/>
    <col min="7956" max="7962" width="11.42578125" style="2"/>
    <col min="7963" max="7963" width="35.5703125" style="2" customWidth="1"/>
    <col min="7964" max="8186" width="11.42578125" style="2"/>
    <col min="8187" max="8187" width="34.42578125" style="2" customWidth="1"/>
    <col min="8188" max="8188" width="12.7109375" style="2" customWidth="1"/>
    <col min="8189" max="8189" width="10.85546875" style="2" customWidth="1"/>
    <col min="8190" max="8190" width="10.42578125" style="2" customWidth="1"/>
    <col min="8191" max="8191" width="12.140625" style="2" customWidth="1"/>
    <col min="8192" max="8192" width="10" style="2" customWidth="1"/>
    <col min="8193" max="8193" width="9.28515625" style="2" customWidth="1"/>
    <col min="8194" max="8194" width="12.28515625" style="2" bestFit="1" customWidth="1"/>
    <col min="8195" max="8195" width="28.7109375" style="2" customWidth="1"/>
    <col min="8196" max="8197" width="11.5703125" style="2" bestFit="1" customWidth="1"/>
    <col min="8198" max="8202" width="11.42578125" style="2"/>
    <col min="8203" max="8203" width="23.5703125" style="2" customWidth="1"/>
    <col min="8204" max="8210" width="11.42578125" style="2"/>
    <col min="8211" max="8211" width="27" style="2" customWidth="1"/>
    <col min="8212" max="8218" width="11.42578125" style="2"/>
    <col min="8219" max="8219" width="35.5703125" style="2" customWidth="1"/>
    <col min="8220" max="8442" width="11.42578125" style="2"/>
    <col min="8443" max="8443" width="34.42578125" style="2" customWidth="1"/>
    <col min="8444" max="8444" width="12.7109375" style="2" customWidth="1"/>
    <col min="8445" max="8445" width="10.85546875" style="2" customWidth="1"/>
    <col min="8446" max="8446" width="10.42578125" style="2" customWidth="1"/>
    <col min="8447" max="8447" width="12.140625" style="2" customWidth="1"/>
    <col min="8448" max="8448" width="10" style="2" customWidth="1"/>
    <col min="8449" max="8449" width="9.28515625" style="2" customWidth="1"/>
    <col min="8450" max="8450" width="12.28515625" style="2" bestFit="1" customWidth="1"/>
    <col min="8451" max="8451" width="28.7109375" style="2" customWidth="1"/>
    <col min="8452" max="8453" width="11.5703125" style="2" bestFit="1" customWidth="1"/>
    <col min="8454" max="8458" width="11.42578125" style="2"/>
    <col min="8459" max="8459" width="23.5703125" style="2" customWidth="1"/>
    <col min="8460" max="8466" width="11.42578125" style="2"/>
    <col min="8467" max="8467" width="27" style="2" customWidth="1"/>
    <col min="8468" max="8474" width="11.42578125" style="2"/>
    <col min="8475" max="8475" width="35.5703125" style="2" customWidth="1"/>
    <col min="8476" max="8698" width="11.42578125" style="2"/>
    <col min="8699" max="8699" width="34.42578125" style="2" customWidth="1"/>
    <col min="8700" max="8700" width="12.7109375" style="2" customWidth="1"/>
    <col min="8701" max="8701" width="10.85546875" style="2" customWidth="1"/>
    <col min="8702" max="8702" width="10.42578125" style="2" customWidth="1"/>
    <col min="8703" max="8703" width="12.140625" style="2" customWidth="1"/>
    <col min="8704" max="8704" width="10" style="2" customWidth="1"/>
    <col min="8705" max="8705" width="9.28515625" style="2" customWidth="1"/>
    <col min="8706" max="8706" width="12.28515625" style="2" bestFit="1" customWidth="1"/>
    <col min="8707" max="8707" width="28.7109375" style="2" customWidth="1"/>
    <col min="8708" max="8709" width="11.5703125" style="2" bestFit="1" customWidth="1"/>
    <col min="8710" max="8714" width="11.42578125" style="2"/>
    <col min="8715" max="8715" width="23.5703125" style="2" customWidth="1"/>
    <col min="8716" max="8722" width="11.42578125" style="2"/>
    <col min="8723" max="8723" width="27" style="2" customWidth="1"/>
    <col min="8724" max="8730" width="11.42578125" style="2"/>
    <col min="8731" max="8731" width="35.5703125" style="2" customWidth="1"/>
    <col min="8732" max="8954" width="11.42578125" style="2"/>
    <col min="8955" max="8955" width="34.42578125" style="2" customWidth="1"/>
    <col min="8956" max="8956" width="12.7109375" style="2" customWidth="1"/>
    <col min="8957" max="8957" width="10.85546875" style="2" customWidth="1"/>
    <col min="8958" max="8958" width="10.42578125" style="2" customWidth="1"/>
    <col min="8959" max="8959" width="12.140625" style="2" customWidth="1"/>
    <col min="8960" max="8960" width="10" style="2" customWidth="1"/>
    <col min="8961" max="8961" width="9.28515625" style="2" customWidth="1"/>
    <col min="8962" max="8962" width="12.28515625" style="2" bestFit="1" customWidth="1"/>
    <col min="8963" max="8963" width="28.7109375" style="2" customWidth="1"/>
    <col min="8964" max="8965" width="11.5703125" style="2" bestFit="1" customWidth="1"/>
    <col min="8966" max="8970" width="11.42578125" style="2"/>
    <col min="8971" max="8971" width="23.5703125" style="2" customWidth="1"/>
    <col min="8972" max="8978" width="11.42578125" style="2"/>
    <col min="8979" max="8979" width="27" style="2" customWidth="1"/>
    <col min="8980" max="8986" width="11.42578125" style="2"/>
    <col min="8987" max="8987" width="35.5703125" style="2" customWidth="1"/>
    <col min="8988" max="9210" width="11.42578125" style="2"/>
    <col min="9211" max="9211" width="34.42578125" style="2" customWidth="1"/>
    <col min="9212" max="9212" width="12.7109375" style="2" customWidth="1"/>
    <col min="9213" max="9213" width="10.85546875" style="2" customWidth="1"/>
    <col min="9214" max="9214" width="10.42578125" style="2" customWidth="1"/>
    <col min="9215" max="9215" width="12.140625" style="2" customWidth="1"/>
    <col min="9216" max="9216" width="10" style="2" customWidth="1"/>
    <col min="9217" max="9217" width="9.28515625" style="2" customWidth="1"/>
    <col min="9218" max="9218" width="12.28515625" style="2" bestFit="1" customWidth="1"/>
    <col min="9219" max="9219" width="28.7109375" style="2" customWidth="1"/>
    <col min="9220" max="9221" width="11.5703125" style="2" bestFit="1" customWidth="1"/>
    <col min="9222" max="9226" width="11.42578125" style="2"/>
    <col min="9227" max="9227" width="23.5703125" style="2" customWidth="1"/>
    <col min="9228" max="9234" width="11.42578125" style="2"/>
    <col min="9235" max="9235" width="27" style="2" customWidth="1"/>
    <col min="9236" max="9242" width="11.42578125" style="2"/>
    <col min="9243" max="9243" width="35.5703125" style="2" customWidth="1"/>
    <col min="9244" max="9466" width="11.42578125" style="2"/>
    <col min="9467" max="9467" width="34.42578125" style="2" customWidth="1"/>
    <col min="9468" max="9468" width="12.7109375" style="2" customWidth="1"/>
    <col min="9469" max="9469" width="10.85546875" style="2" customWidth="1"/>
    <col min="9470" max="9470" width="10.42578125" style="2" customWidth="1"/>
    <col min="9471" max="9471" width="12.140625" style="2" customWidth="1"/>
    <col min="9472" max="9472" width="10" style="2" customWidth="1"/>
    <col min="9473" max="9473" width="9.28515625" style="2" customWidth="1"/>
    <col min="9474" max="9474" width="12.28515625" style="2" bestFit="1" customWidth="1"/>
    <col min="9475" max="9475" width="28.7109375" style="2" customWidth="1"/>
    <col min="9476" max="9477" width="11.5703125" style="2" bestFit="1" customWidth="1"/>
    <col min="9478" max="9482" width="11.42578125" style="2"/>
    <col min="9483" max="9483" width="23.5703125" style="2" customWidth="1"/>
    <col min="9484" max="9490" width="11.42578125" style="2"/>
    <col min="9491" max="9491" width="27" style="2" customWidth="1"/>
    <col min="9492" max="9498" width="11.42578125" style="2"/>
    <col min="9499" max="9499" width="35.5703125" style="2" customWidth="1"/>
    <col min="9500" max="9722" width="11.42578125" style="2"/>
    <col min="9723" max="9723" width="34.42578125" style="2" customWidth="1"/>
    <col min="9724" max="9724" width="12.7109375" style="2" customWidth="1"/>
    <col min="9725" max="9725" width="10.85546875" style="2" customWidth="1"/>
    <col min="9726" max="9726" width="10.42578125" style="2" customWidth="1"/>
    <col min="9727" max="9727" width="12.140625" style="2" customWidth="1"/>
    <col min="9728" max="9728" width="10" style="2" customWidth="1"/>
    <col min="9729" max="9729" width="9.28515625" style="2" customWidth="1"/>
    <col min="9730" max="9730" width="12.28515625" style="2" bestFit="1" customWidth="1"/>
    <col min="9731" max="9731" width="28.7109375" style="2" customWidth="1"/>
    <col min="9732" max="9733" width="11.5703125" style="2" bestFit="1" customWidth="1"/>
    <col min="9734" max="9738" width="11.42578125" style="2"/>
    <col min="9739" max="9739" width="23.5703125" style="2" customWidth="1"/>
    <col min="9740" max="9746" width="11.42578125" style="2"/>
    <col min="9747" max="9747" width="27" style="2" customWidth="1"/>
    <col min="9748" max="9754" width="11.42578125" style="2"/>
    <col min="9755" max="9755" width="35.5703125" style="2" customWidth="1"/>
    <col min="9756" max="9978" width="11.42578125" style="2"/>
    <col min="9979" max="9979" width="34.42578125" style="2" customWidth="1"/>
    <col min="9980" max="9980" width="12.7109375" style="2" customWidth="1"/>
    <col min="9981" max="9981" width="10.85546875" style="2" customWidth="1"/>
    <col min="9982" max="9982" width="10.42578125" style="2" customWidth="1"/>
    <col min="9983" max="9983" width="12.140625" style="2" customWidth="1"/>
    <col min="9984" max="9984" width="10" style="2" customWidth="1"/>
    <col min="9985" max="9985" width="9.28515625" style="2" customWidth="1"/>
    <col min="9986" max="9986" width="12.28515625" style="2" bestFit="1" customWidth="1"/>
    <col min="9987" max="9987" width="28.7109375" style="2" customWidth="1"/>
    <col min="9988" max="9989" width="11.5703125" style="2" bestFit="1" customWidth="1"/>
    <col min="9990" max="9994" width="11.42578125" style="2"/>
    <col min="9995" max="9995" width="23.5703125" style="2" customWidth="1"/>
    <col min="9996" max="10002" width="11.42578125" style="2"/>
    <col min="10003" max="10003" width="27" style="2" customWidth="1"/>
    <col min="10004" max="10010" width="11.42578125" style="2"/>
    <col min="10011" max="10011" width="35.5703125" style="2" customWidth="1"/>
    <col min="10012" max="10234" width="11.42578125" style="2"/>
    <col min="10235" max="10235" width="34.42578125" style="2" customWidth="1"/>
    <col min="10236" max="10236" width="12.7109375" style="2" customWidth="1"/>
    <col min="10237" max="10237" width="10.85546875" style="2" customWidth="1"/>
    <col min="10238" max="10238" width="10.42578125" style="2" customWidth="1"/>
    <col min="10239" max="10239" width="12.140625" style="2" customWidth="1"/>
    <col min="10240" max="10240" width="10" style="2" customWidth="1"/>
    <col min="10241" max="10241" width="9.28515625" style="2" customWidth="1"/>
    <col min="10242" max="10242" width="12.28515625" style="2" bestFit="1" customWidth="1"/>
    <col min="10243" max="10243" width="28.7109375" style="2" customWidth="1"/>
    <col min="10244" max="10245" width="11.5703125" style="2" bestFit="1" customWidth="1"/>
    <col min="10246" max="10250" width="11.42578125" style="2"/>
    <col min="10251" max="10251" width="23.5703125" style="2" customWidth="1"/>
    <col min="10252" max="10258" width="11.42578125" style="2"/>
    <col min="10259" max="10259" width="27" style="2" customWidth="1"/>
    <col min="10260" max="10266" width="11.42578125" style="2"/>
    <col min="10267" max="10267" width="35.5703125" style="2" customWidth="1"/>
    <col min="10268" max="10490" width="11.42578125" style="2"/>
    <col min="10491" max="10491" width="34.42578125" style="2" customWidth="1"/>
    <col min="10492" max="10492" width="12.7109375" style="2" customWidth="1"/>
    <col min="10493" max="10493" width="10.85546875" style="2" customWidth="1"/>
    <col min="10494" max="10494" width="10.42578125" style="2" customWidth="1"/>
    <col min="10495" max="10495" width="12.140625" style="2" customWidth="1"/>
    <col min="10496" max="10496" width="10" style="2" customWidth="1"/>
    <col min="10497" max="10497" width="9.28515625" style="2" customWidth="1"/>
    <col min="10498" max="10498" width="12.28515625" style="2" bestFit="1" customWidth="1"/>
    <col min="10499" max="10499" width="28.7109375" style="2" customWidth="1"/>
    <col min="10500" max="10501" width="11.5703125" style="2" bestFit="1" customWidth="1"/>
    <col min="10502" max="10506" width="11.42578125" style="2"/>
    <col min="10507" max="10507" width="23.5703125" style="2" customWidth="1"/>
    <col min="10508" max="10514" width="11.42578125" style="2"/>
    <col min="10515" max="10515" width="27" style="2" customWidth="1"/>
    <col min="10516" max="10522" width="11.42578125" style="2"/>
    <col min="10523" max="10523" width="35.5703125" style="2" customWidth="1"/>
    <col min="10524" max="10746" width="11.42578125" style="2"/>
    <col min="10747" max="10747" width="34.42578125" style="2" customWidth="1"/>
    <col min="10748" max="10748" width="12.7109375" style="2" customWidth="1"/>
    <col min="10749" max="10749" width="10.85546875" style="2" customWidth="1"/>
    <col min="10750" max="10750" width="10.42578125" style="2" customWidth="1"/>
    <col min="10751" max="10751" width="12.140625" style="2" customWidth="1"/>
    <col min="10752" max="10752" width="10" style="2" customWidth="1"/>
    <col min="10753" max="10753" width="9.28515625" style="2" customWidth="1"/>
    <col min="10754" max="10754" width="12.28515625" style="2" bestFit="1" customWidth="1"/>
    <col min="10755" max="10755" width="28.7109375" style="2" customWidth="1"/>
    <col min="10756" max="10757" width="11.5703125" style="2" bestFit="1" customWidth="1"/>
    <col min="10758" max="10762" width="11.42578125" style="2"/>
    <col min="10763" max="10763" width="23.5703125" style="2" customWidth="1"/>
    <col min="10764" max="10770" width="11.42578125" style="2"/>
    <col min="10771" max="10771" width="27" style="2" customWidth="1"/>
    <col min="10772" max="10778" width="11.42578125" style="2"/>
    <col min="10779" max="10779" width="35.5703125" style="2" customWidth="1"/>
    <col min="10780" max="11002" width="11.42578125" style="2"/>
    <col min="11003" max="11003" width="34.42578125" style="2" customWidth="1"/>
    <col min="11004" max="11004" width="12.7109375" style="2" customWidth="1"/>
    <col min="11005" max="11005" width="10.85546875" style="2" customWidth="1"/>
    <col min="11006" max="11006" width="10.42578125" style="2" customWidth="1"/>
    <col min="11007" max="11007" width="12.140625" style="2" customWidth="1"/>
    <col min="11008" max="11008" width="10" style="2" customWidth="1"/>
    <col min="11009" max="11009" width="9.28515625" style="2" customWidth="1"/>
    <col min="11010" max="11010" width="12.28515625" style="2" bestFit="1" customWidth="1"/>
    <col min="11011" max="11011" width="28.7109375" style="2" customWidth="1"/>
    <col min="11012" max="11013" width="11.5703125" style="2" bestFit="1" customWidth="1"/>
    <col min="11014" max="11018" width="11.42578125" style="2"/>
    <col min="11019" max="11019" width="23.5703125" style="2" customWidth="1"/>
    <col min="11020" max="11026" width="11.42578125" style="2"/>
    <col min="11027" max="11027" width="27" style="2" customWidth="1"/>
    <col min="11028" max="11034" width="11.42578125" style="2"/>
    <col min="11035" max="11035" width="35.5703125" style="2" customWidth="1"/>
    <col min="11036" max="11258" width="11.42578125" style="2"/>
    <col min="11259" max="11259" width="34.42578125" style="2" customWidth="1"/>
    <col min="11260" max="11260" width="12.7109375" style="2" customWidth="1"/>
    <col min="11261" max="11261" width="10.85546875" style="2" customWidth="1"/>
    <col min="11262" max="11262" width="10.42578125" style="2" customWidth="1"/>
    <col min="11263" max="11263" width="12.140625" style="2" customWidth="1"/>
    <col min="11264" max="11264" width="10" style="2" customWidth="1"/>
    <col min="11265" max="11265" width="9.28515625" style="2" customWidth="1"/>
    <col min="11266" max="11266" width="12.28515625" style="2" bestFit="1" customWidth="1"/>
    <col min="11267" max="11267" width="28.7109375" style="2" customWidth="1"/>
    <col min="11268" max="11269" width="11.5703125" style="2" bestFit="1" customWidth="1"/>
    <col min="11270" max="11274" width="11.42578125" style="2"/>
    <col min="11275" max="11275" width="23.5703125" style="2" customWidth="1"/>
    <col min="11276" max="11282" width="11.42578125" style="2"/>
    <col min="11283" max="11283" width="27" style="2" customWidth="1"/>
    <col min="11284" max="11290" width="11.42578125" style="2"/>
    <col min="11291" max="11291" width="35.5703125" style="2" customWidth="1"/>
    <col min="11292" max="11514" width="11.42578125" style="2"/>
    <col min="11515" max="11515" width="34.42578125" style="2" customWidth="1"/>
    <col min="11516" max="11516" width="12.7109375" style="2" customWidth="1"/>
    <col min="11517" max="11517" width="10.85546875" style="2" customWidth="1"/>
    <col min="11518" max="11518" width="10.42578125" style="2" customWidth="1"/>
    <col min="11519" max="11519" width="12.140625" style="2" customWidth="1"/>
    <col min="11520" max="11520" width="10" style="2" customWidth="1"/>
    <col min="11521" max="11521" width="9.28515625" style="2" customWidth="1"/>
    <col min="11522" max="11522" width="12.28515625" style="2" bestFit="1" customWidth="1"/>
    <col min="11523" max="11523" width="28.7109375" style="2" customWidth="1"/>
    <col min="11524" max="11525" width="11.5703125" style="2" bestFit="1" customWidth="1"/>
    <col min="11526" max="11530" width="11.42578125" style="2"/>
    <col min="11531" max="11531" width="23.5703125" style="2" customWidth="1"/>
    <col min="11532" max="11538" width="11.42578125" style="2"/>
    <col min="11539" max="11539" width="27" style="2" customWidth="1"/>
    <col min="11540" max="11546" width="11.42578125" style="2"/>
    <col min="11547" max="11547" width="35.5703125" style="2" customWidth="1"/>
    <col min="11548" max="11770" width="11.42578125" style="2"/>
    <col min="11771" max="11771" width="34.42578125" style="2" customWidth="1"/>
    <col min="11772" max="11772" width="12.7109375" style="2" customWidth="1"/>
    <col min="11773" max="11773" width="10.85546875" style="2" customWidth="1"/>
    <col min="11774" max="11774" width="10.42578125" style="2" customWidth="1"/>
    <col min="11775" max="11775" width="12.140625" style="2" customWidth="1"/>
    <col min="11776" max="11776" width="10" style="2" customWidth="1"/>
    <col min="11777" max="11777" width="9.28515625" style="2" customWidth="1"/>
    <col min="11778" max="11778" width="12.28515625" style="2" bestFit="1" customWidth="1"/>
    <col min="11779" max="11779" width="28.7109375" style="2" customWidth="1"/>
    <col min="11780" max="11781" width="11.5703125" style="2" bestFit="1" customWidth="1"/>
    <col min="11782" max="11786" width="11.42578125" style="2"/>
    <col min="11787" max="11787" width="23.5703125" style="2" customWidth="1"/>
    <col min="11788" max="11794" width="11.42578125" style="2"/>
    <col min="11795" max="11795" width="27" style="2" customWidth="1"/>
    <col min="11796" max="11802" width="11.42578125" style="2"/>
    <col min="11803" max="11803" width="35.5703125" style="2" customWidth="1"/>
    <col min="11804" max="12026" width="11.42578125" style="2"/>
    <col min="12027" max="12027" width="34.42578125" style="2" customWidth="1"/>
    <col min="12028" max="12028" width="12.7109375" style="2" customWidth="1"/>
    <col min="12029" max="12029" width="10.85546875" style="2" customWidth="1"/>
    <col min="12030" max="12030" width="10.42578125" style="2" customWidth="1"/>
    <col min="12031" max="12031" width="12.140625" style="2" customWidth="1"/>
    <col min="12032" max="12032" width="10" style="2" customWidth="1"/>
    <col min="12033" max="12033" width="9.28515625" style="2" customWidth="1"/>
    <col min="12034" max="12034" width="12.28515625" style="2" bestFit="1" customWidth="1"/>
    <col min="12035" max="12035" width="28.7109375" style="2" customWidth="1"/>
    <col min="12036" max="12037" width="11.5703125" style="2" bestFit="1" customWidth="1"/>
    <col min="12038" max="12042" width="11.42578125" style="2"/>
    <col min="12043" max="12043" width="23.5703125" style="2" customWidth="1"/>
    <col min="12044" max="12050" width="11.42578125" style="2"/>
    <col min="12051" max="12051" width="27" style="2" customWidth="1"/>
    <col min="12052" max="12058" width="11.42578125" style="2"/>
    <col min="12059" max="12059" width="35.5703125" style="2" customWidth="1"/>
    <col min="12060" max="12282" width="11.42578125" style="2"/>
    <col min="12283" max="12283" width="34.42578125" style="2" customWidth="1"/>
    <col min="12284" max="12284" width="12.7109375" style="2" customWidth="1"/>
    <col min="12285" max="12285" width="10.85546875" style="2" customWidth="1"/>
    <col min="12286" max="12286" width="10.42578125" style="2" customWidth="1"/>
    <col min="12287" max="12287" width="12.140625" style="2" customWidth="1"/>
    <col min="12288" max="12288" width="10" style="2" customWidth="1"/>
    <col min="12289" max="12289" width="9.28515625" style="2" customWidth="1"/>
    <col min="12290" max="12290" width="12.28515625" style="2" bestFit="1" customWidth="1"/>
    <col min="12291" max="12291" width="28.7109375" style="2" customWidth="1"/>
    <col min="12292" max="12293" width="11.5703125" style="2" bestFit="1" customWidth="1"/>
    <col min="12294" max="12298" width="11.42578125" style="2"/>
    <col min="12299" max="12299" width="23.5703125" style="2" customWidth="1"/>
    <col min="12300" max="12306" width="11.42578125" style="2"/>
    <col min="12307" max="12307" width="27" style="2" customWidth="1"/>
    <col min="12308" max="12314" width="11.42578125" style="2"/>
    <col min="12315" max="12315" width="35.5703125" style="2" customWidth="1"/>
    <col min="12316" max="12538" width="11.42578125" style="2"/>
    <col min="12539" max="12539" width="34.42578125" style="2" customWidth="1"/>
    <col min="12540" max="12540" width="12.7109375" style="2" customWidth="1"/>
    <col min="12541" max="12541" width="10.85546875" style="2" customWidth="1"/>
    <col min="12542" max="12542" width="10.42578125" style="2" customWidth="1"/>
    <col min="12543" max="12543" width="12.140625" style="2" customWidth="1"/>
    <col min="12544" max="12544" width="10" style="2" customWidth="1"/>
    <col min="12545" max="12545" width="9.28515625" style="2" customWidth="1"/>
    <col min="12546" max="12546" width="12.28515625" style="2" bestFit="1" customWidth="1"/>
    <col min="12547" max="12547" width="28.7109375" style="2" customWidth="1"/>
    <col min="12548" max="12549" width="11.5703125" style="2" bestFit="1" customWidth="1"/>
    <col min="12550" max="12554" width="11.42578125" style="2"/>
    <col min="12555" max="12555" width="23.5703125" style="2" customWidth="1"/>
    <col min="12556" max="12562" width="11.42578125" style="2"/>
    <col min="12563" max="12563" width="27" style="2" customWidth="1"/>
    <col min="12564" max="12570" width="11.42578125" style="2"/>
    <col min="12571" max="12571" width="35.5703125" style="2" customWidth="1"/>
    <col min="12572" max="12794" width="11.42578125" style="2"/>
    <col min="12795" max="12795" width="34.42578125" style="2" customWidth="1"/>
    <col min="12796" max="12796" width="12.7109375" style="2" customWidth="1"/>
    <col min="12797" max="12797" width="10.85546875" style="2" customWidth="1"/>
    <col min="12798" max="12798" width="10.42578125" style="2" customWidth="1"/>
    <col min="12799" max="12799" width="12.140625" style="2" customWidth="1"/>
    <col min="12800" max="12800" width="10" style="2" customWidth="1"/>
    <col min="12801" max="12801" width="9.28515625" style="2" customWidth="1"/>
    <col min="12802" max="12802" width="12.28515625" style="2" bestFit="1" customWidth="1"/>
    <col min="12803" max="12803" width="28.7109375" style="2" customWidth="1"/>
    <col min="12804" max="12805" width="11.5703125" style="2" bestFit="1" customWidth="1"/>
    <col min="12806" max="12810" width="11.42578125" style="2"/>
    <col min="12811" max="12811" width="23.5703125" style="2" customWidth="1"/>
    <col min="12812" max="12818" width="11.42578125" style="2"/>
    <col min="12819" max="12819" width="27" style="2" customWidth="1"/>
    <col min="12820" max="12826" width="11.42578125" style="2"/>
    <col min="12827" max="12827" width="35.5703125" style="2" customWidth="1"/>
    <col min="12828" max="13050" width="11.42578125" style="2"/>
    <col min="13051" max="13051" width="34.42578125" style="2" customWidth="1"/>
    <col min="13052" max="13052" width="12.7109375" style="2" customWidth="1"/>
    <col min="13053" max="13053" width="10.85546875" style="2" customWidth="1"/>
    <col min="13054" max="13054" width="10.42578125" style="2" customWidth="1"/>
    <col min="13055" max="13055" width="12.140625" style="2" customWidth="1"/>
    <col min="13056" max="13056" width="10" style="2" customWidth="1"/>
    <col min="13057" max="13057" width="9.28515625" style="2" customWidth="1"/>
    <col min="13058" max="13058" width="12.28515625" style="2" bestFit="1" customWidth="1"/>
    <col min="13059" max="13059" width="28.7109375" style="2" customWidth="1"/>
    <col min="13060" max="13061" width="11.5703125" style="2" bestFit="1" customWidth="1"/>
    <col min="13062" max="13066" width="11.42578125" style="2"/>
    <col min="13067" max="13067" width="23.5703125" style="2" customWidth="1"/>
    <col min="13068" max="13074" width="11.42578125" style="2"/>
    <col min="13075" max="13075" width="27" style="2" customWidth="1"/>
    <col min="13076" max="13082" width="11.42578125" style="2"/>
    <col min="13083" max="13083" width="35.5703125" style="2" customWidth="1"/>
    <col min="13084" max="13306" width="11.42578125" style="2"/>
    <col min="13307" max="13307" width="34.42578125" style="2" customWidth="1"/>
    <col min="13308" max="13308" width="12.7109375" style="2" customWidth="1"/>
    <col min="13309" max="13309" width="10.85546875" style="2" customWidth="1"/>
    <col min="13310" max="13310" width="10.42578125" style="2" customWidth="1"/>
    <col min="13311" max="13311" width="12.140625" style="2" customWidth="1"/>
    <col min="13312" max="13312" width="10" style="2" customWidth="1"/>
    <col min="13313" max="13313" width="9.28515625" style="2" customWidth="1"/>
    <col min="13314" max="13314" width="12.28515625" style="2" bestFit="1" customWidth="1"/>
    <col min="13315" max="13315" width="28.7109375" style="2" customWidth="1"/>
    <col min="13316" max="13317" width="11.5703125" style="2" bestFit="1" customWidth="1"/>
    <col min="13318" max="13322" width="11.42578125" style="2"/>
    <col min="13323" max="13323" width="23.5703125" style="2" customWidth="1"/>
    <col min="13324" max="13330" width="11.42578125" style="2"/>
    <col min="13331" max="13331" width="27" style="2" customWidth="1"/>
    <col min="13332" max="13338" width="11.42578125" style="2"/>
    <col min="13339" max="13339" width="35.5703125" style="2" customWidth="1"/>
    <col min="13340" max="13562" width="11.42578125" style="2"/>
    <col min="13563" max="13563" width="34.42578125" style="2" customWidth="1"/>
    <col min="13564" max="13564" width="12.7109375" style="2" customWidth="1"/>
    <col min="13565" max="13565" width="10.85546875" style="2" customWidth="1"/>
    <col min="13566" max="13566" width="10.42578125" style="2" customWidth="1"/>
    <col min="13567" max="13567" width="12.140625" style="2" customWidth="1"/>
    <col min="13568" max="13568" width="10" style="2" customWidth="1"/>
    <col min="13569" max="13569" width="9.28515625" style="2" customWidth="1"/>
    <col min="13570" max="13570" width="12.28515625" style="2" bestFit="1" customWidth="1"/>
    <col min="13571" max="13571" width="28.7109375" style="2" customWidth="1"/>
    <col min="13572" max="13573" width="11.5703125" style="2" bestFit="1" customWidth="1"/>
    <col min="13574" max="13578" width="11.42578125" style="2"/>
    <col min="13579" max="13579" width="23.5703125" style="2" customWidth="1"/>
    <col min="13580" max="13586" width="11.42578125" style="2"/>
    <col min="13587" max="13587" width="27" style="2" customWidth="1"/>
    <col min="13588" max="13594" width="11.42578125" style="2"/>
    <col min="13595" max="13595" width="35.5703125" style="2" customWidth="1"/>
    <col min="13596" max="13818" width="11.42578125" style="2"/>
    <col min="13819" max="13819" width="34.42578125" style="2" customWidth="1"/>
    <col min="13820" max="13820" width="12.7109375" style="2" customWidth="1"/>
    <col min="13821" max="13821" width="10.85546875" style="2" customWidth="1"/>
    <col min="13822" max="13822" width="10.42578125" style="2" customWidth="1"/>
    <col min="13823" max="13823" width="12.140625" style="2" customWidth="1"/>
    <col min="13824" max="13824" width="10" style="2" customWidth="1"/>
    <col min="13825" max="13825" width="9.28515625" style="2" customWidth="1"/>
    <col min="13826" max="13826" width="12.28515625" style="2" bestFit="1" customWidth="1"/>
    <col min="13827" max="13827" width="28.7109375" style="2" customWidth="1"/>
    <col min="13828" max="13829" width="11.5703125" style="2" bestFit="1" customWidth="1"/>
    <col min="13830" max="13834" width="11.42578125" style="2"/>
    <col min="13835" max="13835" width="23.5703125" style="2" customWidth="1"/>
    <col min="13836" max="13842" width="11.42578125" style="2"/>
    <col min="13843" max="13843" width="27" style="2" customWidth="1"/>
    <col min="13844" max="13850" width="11.42578125" style="2"/>
    <col min="13851" max="13851" width="35.5703125" style="2" customWidth="1"/>
    <col min="13852" max="14074" width="11.42578125" style="2"/>
    <col min="14075" max="14075" width="34.42578125" style="2" customWidth="1"/>
    <col min="14076" max="14076" width="12.7109375" style="2" customWidth="1"/>
    <col min="14077" max="14077" width="10.85546875" style="2" customWidth="1"/>
    <col min="14078" max="14078" width="10.42578125" style="2" customWidth="1"/>
    <col min="14079" max="14079" width="12.140625" style="2" customWidth="1"/>
    <col min="14080" max="14080" width="10" style="2" customWidth="1"/>
    <col min="14081" max="14081" width="9.28515625" style="2" customWidth="1"/>
    <col min="14082" max="14082" width="12.28515625" style="2" bestFit="1" customWidth="1"/>
    <col min="14083" max="14083" width="28.7109375" style="2" customWidth="1"/>
    <col min="14084" max="14085" width="11.5703125" style="2" bestFit="1" customWidth="1"/>
    <col min="14086" max="14090" width="11.42578125" style="2"/>
    <col min="14091" max="14091" width="23.5703125" style="2" customWidth="1"/>
    <col min="14092" max="14098" width="11.42578125" style="2"/>
    <col min="14099" max="14099" width="27" style="2" customWidth="1"/>
    <col min="14100" max="14106" width="11.42578125" style="2"/>
    <col min="14107" max="14107" width="35.5703125" style="2" customWidth="1"/>
    <col min="14108" max="14330" width="11.42578125" style="2"/>
    <col min="14331" max="14331" width="34.42578125" style="2" customWidth="1"/>
    <col min="14332" max="14332" width="12.7109375" style="2" customWidth="1"/>
    <col min="14333" max="14333" width="10.85546875" style="2" customWidth="1"/>
    <col min="14334" max="14334" width="10.42578125" style="2" customWidth="1"/>
    <col min="14335" max="14335" width="12.140625" style="2" customWidth="1"/>
    <col min="14336" max="14336" width="10" style="2" customWidth="1"/>
    <col min="14337" max="14337" width="9.28515625" style="2" customWidth="1"/>
    <col min="14338" max="14338" width="12.28515625" style="2" bestFit="1" customWidth="1"/>
    <col min="14339" max="14339" width="28.7109375" style="2" customWidth="1"/>
    <col min="14340" max="14341" width="11.5703125" style="2" bestFit="1" customWidth="1"/>
    <col min="14342" max="14346" width="11.42578125" style="2"/>
    <col min="14347" max="14347" width="23.5703125" style="2" customWidth="1"/>
    <col min="14348" max="14354" width="11.42578125" style="2"/>
    <col min="14355" max="14355" width="27" style="2" customWidth="1"/>
    <col min="14356" max="14362" width="11.42578125" style="2"/>
    <col min="14363" max="14363" width="35.5703125" style="2" customWidth="1"/>
    <col min="14364" max="14586" width="11.42578125" style="2"/>
    <col min="14587" max="14587" width="34.42578125" style="2" customWidth="1"/>
    <col min="14588" max="14588" width="12.7109375" style="2" customWidth="1"/>
    <col min="14589" max="14589" width="10.85546875" style="2" customWidth="1"/>
    <col min="14590" max="14590" width="10.42578125" style="2" customWidth="1"/>
    <col min="14591" max="14591" width="12.140625" style="2" customWidth="1"/>
    <col min="14592" max="14592" width="10" style="2" customWidth="1"/>
    <col min="14593" max="14593" width="9.28515625" style="2" customWidth="1"/>
    <col min="14594" max="14594" width="12.28515625" style="2" bestFit="1" customWidth="1"/>
    <col min="14595" max="14595" width="28.7109375" style="2" customWidth="1"/>
    <col min="14596" max="14597" width="11.5703125" style="2" bestFit="1" customWidth="1"/>
    <col min="14598" max="14602" width="11.42578125" style="2"/>
    <col min="14603" max="14603" width="23.5703125" style="2" customWidth="1"/>
    <col min="14604" max="14610" width="11.42578125" style="2"/>
    <col min="14611" max="14611" width="27" style="2" customWidth="1"/>
    <col min="14612" max="14618" width="11.42578125" style="2"/>
    <col min="14619" max="14619" width="35.5703125" style="2" customWidth="1"/>
    <col min="14620" max="14842" width="11.42578125" style="2"/>
    <col min="14843" max="14843" width="34.42578125" style="2" customWidth="1"/>
    <col min="14844" max="14844" width="12.7109375" style="2" customWidth="1"/>
    <col min="14845" max="14845" width="10.85546875" style="2" customWidth="1"/>
    <col min="14846" max="14846" width="10.42578125" style="2" customWidth="1"/>
    <col min="14847" max="14847" width="12.140625" style="2" customWidth="1"/>
    <col min="14848" max="14848" width="10" style="2" customWidth="1"/>
    <col min="14849" max="14849" width="9.28515625" style="2" customWidth="1"/>
    <col min="14850" max="14850" width="12.28515625" style="2" bestFit="1" customWidth="1"/>
    <col min="14851" max="14851" width="28.7109375" style="2" customWidth="1"/>
    <col min="14852" max="14853" width="11.5703125" style="2" bestFit="1" customWidth="1"/>
    <col min="14854" max="14858" width="11.42578125" style="2"/>
    <col min="14859" max="14859" width="23.5703125" style="2" customWidth="1"/>
    <col min="14860" max="14866" width="11.42578125" style="2"/>
    <col min="14867" max="14867" width="27" style="2" customWidth="1"/>
    <col min="14868" max="14874" width="11.42578125" style="2"/>
    <col min="14875" max="14875" width="35.5703125" style="2" customWidth="1"/>
    <col min="14876" max="15098" width="11.42578125" style="2"/>
    <col min="15099" max="15099" width="34.42578125" style="2" customWidth="1"/>
    <col min="15100" max="15100" width="12.7109375" style="2" customWidth="1"/>
    <col min="15101" max="15101" width="10.85546875" style="2" customWidth="1"/>
    <col min="15102" max="15102" width="10.42578125" style="2" customWidth="1"/>
    <col min="15103" max="15103" width="12.140625" style="2" customWidth="1"/>
    <col min="15104" max="15104" width="10" style="2" customWidth="1"/>
    <col min="15105" max="15105" width="9.28515625" style="2" customWidth="1"/>
    <col min="15106" max="15106" width="12.28515625" style="2" bestFit="1" customWidth="1"/>
    <col min="15107" max="15107" width="28.7109375" style="2" customWidth="1"/>
    <col min="15108" max="15109" width="11.5703125" style="2" bestFit="1" customWidth="1"/>
    <col min="15110" max="15114" width="11.42578125" style="2"/>
    <col min="15115" max="15115" width="23.5703125" style="2" customWidth="1"/>
    <col min="15116" max="15122" width="11.42578125" style="2"/>
    <col min="15123" max="15123" width="27" style="2" customWidth="1"/>
    <col min="15124" max="15130" width="11.42578125" style="2"/>
    <col min="15131" max="15131" width="35.5703125" style="2" customWidth="1"/>
    <col min="15132" max="15354" width="11.42578125" style="2"/>
    <col min="15355" max="15355" width="34.42578125" style="2" customWidth="1"/>
    <col min="15356" max="15356" width="12.7109375" style="2" customWidth="1"/>
    <col min="15357" max="15357" width="10.85546875" style="2" customWidth="1"/>
    <col min="15358" max="15358" width="10.42578125" style="2" customWidth="1"/>
    <col min="15359" max="15359" width="12.140625" style="2" customWidth="1"/>
    <col min="15360" max="15360" width="10" style="2" customWidth="1"/>
    <col min="15361" max="15361" width="9.28515625" style="2" customWidth="1"/>
    <col min="15362" max="15362" width="12.28515625" style="2" bestFit="1" customWidth="1"/>
    <col min="15363" max="15363" width="28.7109375" style="2" customWidth="1"/>
    <col min="15364" max="15365" width="11.5703125" style="2" bestFit="1" customWidth="1"/>
    <col min="15366" max="15370" width="11.42578125" style="2"/>
    <col min="15371" max="15371" width="23.5703125" style="2" customWidth="1"/>
    <col min="15372" max="15378" width="11.42578125" style="2"/>
    <col min="15379" max="15379" width="27" style="2" customWidth="1"/>
    <col min="15380" max="15386" width="11.42578125" style="2"/>
    <col min="15387" max="15387" width="35.5703125" style="2" customWidth="1"/>
    <col min="15388" max="15610" width="11.42578125" style="2"/>
    <col min="15611" max="15611" width="34.42578125" style="2" customWidth="1"/>
    <col min="15612" max="15612" width="12.7109375" style="2" customWidth="1"/>
    <col min="15613" max="15613" width="10.85546875" style="2" customWidth="1"/>
    <col min="15614" max="15614" width="10.42578125" style="2" customWidth="1"/>
    <col min="15615" max="15615" width="12.140625" style="2" customWidth="1"/>
    <col min="15616" max="15616" width="10" style="2" customWidth="1"/>
    <col min="15617" max="15617" width="9.28515625" style="2" customWidth="1"/>
    <col min="15618" max="15618" width="12.28515625" style="2" bestFit="1" customWidth="1"/>
    <col min="15619" max="15619" width="28.7109375" style="2" customWidth="1"/>
    <col min="15620" max="15621" width="11.5703125" style="2" bestFit="1" customWidth="1"/>
    <col min="15622" max="15626" width="11.42578125" style="2"/>
    <col min="15627" max="15627" width="23.5703125" style="2" customWidth="1"/>
    <col min="15628" max="15634" width="11.42578125" style="2"/>
    <col min="15635" max="15635" width="27" style="2" customWidth="1"/>
    <col min="15636" max="15642" width="11.42578125" style="2"/>
    <col min="15643" max="15643" width="35.5703125" style="2" customWidth="1"/>
    <col min="15644" max="15866" width="11.42578125" style="2"/>
    <col min="15867" max="15867" width="34.42578125" style="2" customWidth="1"/>
    <col min="15868" max="15868" width="12.7109375" style="2" customWidth="1"/>
    <col min="15869" max="15869" width="10.85546875" style="2" customWidth="1"/>
    <col min="15870" max="15870" width="10.42578125" style="2" customWidth="1"/>
    <col min="15871" max="15871" width="12.140625" style="2" customWidth="1"/>
    <col min="15872" max="15872" width="10" style="2" customWidth="1"/>
    <col min="15873" max="15873" width="9.28515625" style="2" customWidth="1"/>
    <col min="15874" max="15874" width="12.28515625" style="2" bestFit="1" customWidth="1"/>
    <col min="15875" max="15875" width="28.7109375" style="2" customWidth="1"/>
    <col min="15876" max="15877" width="11.5703125" style="2" bestFit="1" customWidth="1"/>
    <col min="15878" max="15882" width="11.42578125" style="2"/>
    <col min="15883" max="15883" width="23.5703125" style="2" customWidth="1"/>
    <col min="15884" max="15890" width="11.42578125" style="2"/>
    <col min="15891" max="15891" width="27" style="2" customWidth="1"/>
    <col min="15892" max="15898" width="11.42578125" style="2"/>
    <col min="15899" max="15899" width="35.5703125" style="2" customWidth="1"/>
    <col min="15900" max="16122" width="11.42578125" style="2"/>
    <col min="16123" max="16123" width="34.42578125" style="2" customWidth="1"/>
    <col min="16124" max="16124" width="12.7109375" style="2" customWidth="1"/>
    <col min="16125" max="16125" width="10.85546875" style="2" customWidth="1"/>
    <col min="16126" max="16126" width="10.42578125" style="2" customWidth="1"/>
    <col min="16127" max="16127" width="12.140625" style="2" customWidth="1"/>
    <col min="16128" max="16128" width="10" style="2" customWidth="1"/>
    <col min="16129" max="16129" width="9.28515625" style="2" customWidth="1"/>
    <col min="16130" max="16130" width="12.28515625" style="2" bestFit="1" customWidth="1"/>
    <col min="16131" max="16131" width="28.7109375" style="2" customWidth="1"/>
    <col min="16132" max="16133" width="11.5703125" style="2" bestFit="1" customWidth="1"/>
    <col min="16134" max="16138" width="11.42578125" style="2"/>
    <col min="16139" max="16139" width="23.5703125" style="2" customWidth="1"/>
    <col min="16140" max="16146" width="11.42578125" style="2"/>
    <col min="16147" max="16147" width="27" style="2" customWidth="1"/>
    <col min="16148" max="16154" width="11.42578125" style="2"/>
    <col min="16155" max="16155" width="35.5703125" style="2" customWidth="1"/>
    <col min="16156" max="16384" width="11.42578125" style="2"/>
  </cols>
  <sheetData>
    <row r="1" spans="1:15" x14ac:dyDescent="0.2">
      <c r="A1" s="3" t="s">
        <v>151</v>
      </c>
      <c r="B1" s="3"/>
      <c r="C1" s="3"/>
      <c r="D1" s="3"/>
      <c r="E1" s="3"/>
      <c r="F1" s="3"/>
      <c r="G1" s="3"/>
    </row>
    <row r="2" spans="1:15" x14ac:dyDescent="0.2">
      <c r="A2" s="3" t="s">
        <v>1</v>
      </c>
      <c r="B2" s="3"/>
      <c r="C2" s="3"/>
      <c r="D2" s="3"/>
      <c r="E2" s="3"/>
      <c r="F2" s="3"/>
      <c r="G2" s="3"/>
    </row>
    <row r="3" spans="1:15" x14ac:dyDescent="0.2">
      <c r="A3" s="4" t="s">
        <v>2</v>
      </c>
      <c r="B3" s="4"/>
      <c r="C3" s="4"/>
      <c r="D3" s="4"/>
      <c r="E3" s="4"/>
      <c r="F3" s="4"/>
      <c r="G3" s="4"/>
    </row>
    <row r="4" spans="1:15" x14ac:dyDescent="0.2">
      <c r="A4" s="5"/>
      <c r="B4" s="6"/>
      <c r="C4" s="6"/>
      <c r="D4" s="6"/>
      <c r="E4" s="6"/>
      <c r="F4" s="6"/>
      <c r="G4" s="6"/>
    </row>
    <row r="5" spans="1:15" x14ac:dyDescent="0.2">
      <c r="A5" s="7" t="s">
        <v>3</v>
      </c>
      <c r="B5" s="8" t="s">
        <v>4</v>
      </c>
      <c r="C5" s="9"/>
      <c r="D5" s="10"/>
      <c r="E5" s="11" t="s">
        <v>5</v>
      </c>
      <c r="F5" s="9"/>
      <c r="G5" s="12"/>
    </row>
    <row r="6" spans="1:15" ht="12.75" customHeight="1" x14ac:dyDescent="0.2">
      <c r="A6" s="13"/>
      <c r="B6" s="14" t="s">
        <v>6</v>
      </c>
      <c r="C6" s="15" t="s">
        <v>7</v>
      </c>
      <c r="D6" s="10"/>
      <c r="E6" s="11" t="s">
        <v>8</v>
      </c>
      <c r="F6" s="10"/>
      <c r="G6" s="16">
        <v>2015</v>
      </c>
    </row>
    <row r="7" spans="1:15" ht="28.5" customHeight="1" x14ac:dyDescent="0.2">
      <c r="A7" s="17"/>
      <c r="B7" s="18"/>
      <c r="C7" s="19" t="s">
        <v>9</v>
      </c>
      <c r="D7" s="20" t="s">
        <v>10</v>
      </c>
      <c r="E7" s="20" t="s">
        <v>11</v>
      </c>
      <c r="F7" s="19" t="s">
        <v>12</v>
      </c>
      <c r="G7" s="21" t="s">
        <v>13</v>
      </c>
    </row>
    <row r="8" spans="1:15" ht="15" x14ac:dyDescent="0.25">
      <c r="A8" s="151" t="s">
        <v>14</v>
      </c>
      <c r="B8" s="23">
        <f>B10+B17+B29+B32</f>
        <v>14373008344</v>
      </c>
      <c r="C8" s="23">
        <f>C10+C17+C29+C32</f>
        <v>13555189572</v>
      </c>
      <c r="D8" s="23">
        <f>D10+D17+D29+D32</f>
        <v>16356012837</v>
      </c>
      <c r="E8" s="23">
        <f>D8-C8</f>
        <v>2800823265</v>
      </c>
      <c r="F8" s="24">
        <f>(D8*100/C8)-100</f>
        <v>20.662368830204073</v>
      </c>
      <c r="G8" s="25">
        <f>(D8/1.0259)/B8*100-100</f>
        <v>10.923799006152748</v>
      </c>
      <c r="H8" s="26"/>
    </row>
    <row r="9" spans="1:15" ht="15" x14ac:dyDescent="0.25">
      <c r="A9" s="277"/>
      <c r="B9" s="131"/>
      <c r="C9" s="131"/>
      <c r="D9" s="131"/>
      <c r="E9" s="278"/>
      <c r="F9" s="35"/>
      <c r="G9" s="25"/>
      <c r="H9" s="26"/>
    </row>
    <row r="10" spans="1:15" s="281" customFormat="1" ht="15" x14ac:dyDescent="0.25">
      <c r="A10" s="59" t="s">
        <v>152</v>
      </c>
      <c r="B10" s="279">
        <f>B11+B12+B13+B14+B15</f>
        <v>3879980285</v>
      </c>
      <c r="C10" s="279">
        <f>C11+C12+C13+C14+C15</f>
        <v>3952010021</v>
      </c>
      <c r="D10" s="279">
        <f>D11+D12+D13+D14+D15</f>
        <v>4745189102</v>
      </c>
      <c r="E10" s="279">
        <f>SUM(E11:E15)</f>
        <v>793179081</v>
      </c>
      <c r="F10" s="280">
        <f>(D10*100/C10)-100</f>
        <v>20.070269983761264</v>
      </c>
      <c r="G10" s="25">
        <f t="shared" ref="G10:G32" si="0">(D10/1.0259)/B10*100-100</f>
        <v>19.211725920034311</v>
      </c>
      <c r="H10" s="26"/>
      <c r="J10" s="133">
        <v>1.0259</v>
      </c>
      <c r="O10" s="282"/>
    </row>
    <row r="11" spans="1:15" s="281" customFormat="1" ht="15" x14ac:dyDescent="0.25">
      <c r="A11" s="54" t="s">
        <v>153</v>
      </c>
      <c r="B11" s="283">
        <f>'INGR 10'!B9</f>
        <v>3202851769</v>
      </c>
      <c r="C11" s="283">
        <f>'INGR 10'!C9</f>
        <v>3294593472</v>
      </c>
      <c r="D11" s="283">
        <f>'INGR 10'!D9</f>
        <v>4060549603</v>
      </c>
      <c r="E11" s="283">
        <f>D11-C11</f>
        <v>765956131</v>
      </c>
      <c r="F11" s="284">
        <f>(D11*100/C11)-100</f>
        <v>23.248881463211987</v>
      </c>
      <c r="G11" s="39">
        <f t="shared" si="0"/>
        <v>23.578508909731994</v>
      </c>
      <c r="H11" s="26"/>
      <c r="O11" s="282"/>
    </row>
    <row r="12" spans="1:15" s="281" customFormat="1" ht="15" x14ac:dyDescent="0.25">
      <c r="A12" s="54" t="s">
        <v>154</v>
      </c>
      <c r="B12" s="283">
        <f>'INGR 10'!B10</f>
        <v>304433491</v>
      </c>
      <c r="C12" s="283">
        <f>'INGR 10'!C10</f>
        <v>296951691</v>
      </c>
      <c r="D12" s="283">
        <f>'INGR 10'!D10</f>
        <v>332320693</v>
      </c>
      <c r="E12" s="283">
        <f>D12-C12</f>
        <v>35369002</v>
      </c>
      <c r="F12" s="284">
        <f t="shared" ref="F12:F32" si="1">(D12*100/C12)-100</f>
        <v>11.910692234448334</v>
      </c>
      <c r="G12" s="39">
        <f t="shared" si="0"/>
        <v>6.4044833119265547</v>
      </c>
      <c r="H12" s="26"/>
      <c r="O12" s="282"/>
    </row>
    <row r="13" spans="1:15" s="281" customFormat="1" ht="15" x14ac:dyDescent="0.25">
      <c r="A13" s="54" t="s">
        <v>155</v>
      </c>
      <c r="B13" s="283">
        <f>'INGR 10'!B11</f>
        <v>51254370</v>
      </c>
      <c r="C13" s="283">
        <f>'INGR 10'!C11</f>
        <v>50785183</v>
      </c>
      <c r="D13" s="283">
        <f>'INGR 10'!D11</f>
        <v>30072773</v>
      </c>
      <c r="E13" s="283">
        <f>D13-C13</f>
        <v>-20712410</v>
      </c>
      <c r="F13" s="284">
        <f t="shared" si="1"/>
        <v>-40.784356334799462</v>
      </c>
      <c r="G13" s="39">
        <f t="shared" si="0"/>
        <v>-42.80770204936826</v>
      </c>
      <c r="H13" s="26"/>
      <c r="O13" s="282"/>
    </row>
    <row r="14" spans="1:15" s="281" customFormat="1" ht="15" x14ac:dyDescent="0.25">
      <c r="A14" s="54" t="s">
        <v>156</v>
      </c>
      <c r="B14" s="283">
        <f>'INGR 10'!B12</f>
        <v>185205607</v>
      </c>
      <c r="C14" s="283">
        <f>'INGR 10'!C12</f>
        <v>176872631</v>
      </c>
      <c r="D14" s="283">
        <f>'INGR 10'!D12</f>
        <v>183062383</v>
      </c>
      <c r="E14" s="283">
        <f>D14-C14</f>
        <v>6189752</v>
      </c>
      <c r="F14" s="284">
        <f t="shared" si="1"/>
        <v>3.4995533028510266</v>
      </c>
      <c r="G14" s="39">
        <f t="shared" si="0"/>
        <v>-3.6526107272230917</v>
      </c>
      <c r="H14" s="26"/>
      <c r="J14" s="281" t="s">
        <v>157</v>
      </c>
      <c r="O14" s="282"/>
    </row>
    <row r="15" spans="1:15" s="281" customFormat="1" ht="15" x14ac:dyDescent="0.25">
      <c r="A15" s="54" t="s">
        <v>158</v>
      </c>
      <c r="B15" s="283">
        <f>'INGR 10'!B13</f>
        <v>136235048</v>
      </c>
      <c r="C15" s="283">
        <f>'INGR 10'!C13</f>
        <v>132807044</v>
      </c>
      <c r="D15" s="283">
        <f>'INGR 10'!D13</f>
        <v>139183650</v>
      </c>
      <c r="E15" s="283">
        <f>D15-C15</f>
        <v>6376606</v>
      </c>
      <c r="F15" s="284">
        <f t="shared" si="1"/>
        <v>4.8014064675665793</v>
      </c>
      <c r="G15" s="285">
        <f t="shared" si="0"/>
        <v>-0.41490488925916225</v>
      </c>
      <c r="H15" s="26"/>
      <c r="O15" s="282"/>
    </row>
    <row r="16" spans="1:15" s="281" customFormat="1" ht="15" x14ac:dyDescent="0.25">
      <c r="A16" s="54"/>
      <c r="B16" s="286"/>
      <c r="C16" s="283"/>
      <c r="D16" s="287"/>
      <c r="E16" s="283"/>
      <c r="F16" s="284"/>
      <c r="G16" s="25"/>
      <c r="H16" s="26"/>
      <c r="O16" s="282"/>
    </row>
    <row r="17" spans="1:15" s="281" customFormat="1" ht="15" x14ac:dyDescent="0.25">
      <c r="A17" s="59" t="s">
        <v>159</v>
      </c>
      <c r="B17" s="279">
        <f>SUM(B18:B27)-B20</f>
        <v>7750521290</v>
      </c>
      <c r="C17" s="279">
        <f>SUM(C18:C27)-C20</f>
        <v>8096993868</v>
      </c>
      <c r="D17" s="279">
        <f>SUM(D18:D27)-D20</f>
        <v>8245658747</v>
      </c>
      <c r="E17" s="279">
        <f>SUM(E18:E27)-E20</f>
        <v>148664879</v>
      </c>
      <c r="F17" s="280">
        <f>(D17*100/C17)-100</f>
        <v>1.8360502851253955</v>
      </c>
      <c r="G17" s="25">
        <f t="shared" si="0"/>
        <v>3.702544795568258</v>
      </c>
      <c r="H17" s="26"/>
      <c r="O17" s="282"/>
    </row>
    <row r="18" spans="1:15" s="281" customFormat="1" ht="23.25" x14ac:dyDescent="0.25">
      <c r="A18" s="54" t="s">
        <v>160</v>
      </c>
      <c r="B18" s="283">
        <f>'INGR 11'!B9</f>
        <v>4004245381</v>
      </c>
      <c r="C18" s="283">
        <f>'INGR 11'!C9</f>
        <v>4112650784</v>
      </c>
      <c r="D18" s="283">
        <f>'INGR 11'!D9</f>
        <v>4351045490</v>
      </c>
      <c r="E18" s="283">
        <f>D18-C18</f>
        <v>238394706</v>
      </c>
      <c r="F18" s="284">
        <f>(D18*100/C18)-100</f>
        <v>5.7966192249402582</v>
      </c>
      <c r="G18" s="39">
        <f t="shared" si="0"/>
        <v>5.9175461690153384</v>
      </c>
      <c r="H18" s="26"/>
      <c r="O18" s="282"/>
    </row>
    <row r="19" spans="1:15" s="281" customFormat="1" ht="23.25" x14ac:dyDescent="0.25">
      <c r="A19" s="54" t="s">
        <v>161</v>
      </c>
      <c r="B19" s="283">
        <f>'INGR 11'!B10</f>
        <v>817199611</v>
      </c>
      <c r="C19" s="283">
        <f>'INGR 11'!C10</f>
        <v>904092660</v>
      </c>
      <c r="D19" s="283">
        <f>'INGR 11'!D10</f>
        <v>834721812</v>
      </c>
      <c r="E19" s="283">
        <f>D19-C19</f>
        <v>-69370848</v>
      </c>
      <c r="F19" s="284">
        <f t="shared" si="1"/>
        <v>-7.6729798912425622</v>
      </c>
      <c r="G19" s="39">
        <f t="shared" si="0"/>
        <v>-0.43456830535936319</v>
      </c>
      <c r="H19" s="26"/>
      <c r="O19" s="282"/>
    </row>
    <row r="20" spans="1:15" s="281" customFormat="1" ht="23.25" x14ac:dyDescent="0.25">
      <c r="A20" s="54" t="s">
        <v>162</v>
      </c>
      <c r="B20" s="288">
        <f>B21+B22</f>
        <v>1708190148</v>
      </c>
      <c r="C20" s="288">
        <f>C21+C22</f>
        <v>1805595810</v>
      </c>
      <c r="D20" s="288">
        <f>D21+D22</f>
        <v>1803467649</v>
      </c>
      <c r="E20" s="288">
        <f>SUM(E21:E22)</f>
        <v>-2128161</v>
      </c>
      <c r="F20" s="284">
        <f>(D20*100/C20)-100</f>
        <v>-0.11786475069412461</v>
      </c>
      <c r="G20" s="39">
        <f t="shared" si="0"/>
        <v>2.9122595468006267</v>
      </c>
      <c r="H20" s="26"/>
      <c r="O20" s="282"/>
    </row>
    <row r="21" spans="1:15" s="281" customFormat="1" ht="15" x14ac:dyDescent="0.25">
      <c r="A21" s="289" t="s">
        <v>163</v>
      </c>
      <c r="B21" s="286">
        <f>'INGR 11'!B12</f>
        <v>1501132704</v>
      </c>
      <c r="C21" s="286">
        <f>'INGR 11'!C12</f>
        <v>1586731386</v>
      </c>
      <c r="D21" s="286">
        <f>'INGR 11'!D12</f>
        <v>1584861189</v>
      </c>
      <c r="E21" s="283">
        <f t="shared" ref="E21:E27" si="2">D21-C21</f>
        <v>-1870197</v>
      </c>
      <c r="F21" s="284">
        <f t="shared" si="1"/>
        <v>-0.11786475117975215</v>
      </c>
      <c r="G21" s="39">
        <f t="shared" si="0"/>
        <v>2.912259564951114</v>
      </c>
      <c r="H21" s="26"/>
      <c r="O21" s="282"/>
    </row>
    <row r="22" spans="1:15" s="281" customFormat="1" ht="15" x14ac:dyDescent="0.25">
      <c r="A22" s="289" t="s">
        <v>164</v>
      </c>
      <c r="B22" s="286">
        <f>'INGR 11'!B13</f>
        <v>207057444</v>
      </c>
      <c r="C22" s="286">
        <f>'INGR 11'!C13</f>
        <v>218864424</v>
      </c>
      <c r="D22" s="286">
        <f>'INGR 11'!D13</f>
        <v>218606460</v>
      </c>
      <c r="E22" s="283">
        <f t="shared" si="2"/>
        <v>-257964</v>
      </c>
      <c r="F22" s="284">
        <f t="shared" si="1"/>
        <v>-0.11786474717334272</v>
      </c>
      <c r="G22" s="39">
        <f t="shared" si="0"/>
        <v>2.9122594152124748</v>
      </c>
      <c r="H22" s="26"/>
      <c r="O22" s="282"/>
    </row>
    <row r="23" spans="1:15" s="281" customFormat="1" ht="34.5" x14ac:dyDescent="0.25">
      <c r="A23" s="54" t="s">
        <v>165</v>
      </c>
      <c r="B23" s="283">
        <f>'INGR 11'!B14</f>
        <v>488360232</v>
      </c>
      <c r="C23" s="283">
        <f>'INGR 11'!C14</f>
        <v>511383966</v>
      </c>
      <c r="D23" s="283">
        <f>'INGR 11'!D14</f>
        <v>510033432</v>
      </c>
      <c r="E23" s="283">
        <f t="shared" si="2"/>
        <v>-1350534</v>
      </c>
      <c r="F23" s="284">
        <f t="shared" si="1"/>
        <v>-0.26409392741891224</v>
      </c>
      <c r="G23" s="39">
        <f t="shared" si="0"/>
        <v>1.8012998325648937</v>
      </c>
      <c r="H23" s="26"/>
      <c r="J23" s="282"/>
      <c r="O23" s="282"/>
    </row>
    <row r="24" spans="1:15" s="281" customFormat="1" ht="15" x14ac:dyDescent="0.25">
      <c r="A24" s="54" t="s">
        <v>166</v>
      </c>
      <c r="B24" s="283">
        <f>'INGR 11'!B15</f>
        <v>309876423</v>
      </c>
      <c r="C24" s="283">
        <f>'INGR 11'!C15</f>
        <v>321071679</v>
      </c>
      <c r="D24" s="283">
        <f>'INGR 11'!D15</f>
        <v>321211752</v>
      </c>
      <c r="E24" s="283">
        <f t="shared" si="2"/>
        <v>140073</v>
      </c>
      <c r="F24" s="284">
        <f>(D24*100/C24)-100</f>
        <v>4.3626706795279802E-2</v>
      </c>
      <c r="G24" s="39">
        <f t="shared" si="0"/>
        <v>1.0410526921692735</v>
      </c>
      <c r="H24" s="26"/>
      <c r="J24" s="282"/>
      <c r="O24" s="282">
        <v>17739901908</v>
      </c>
    </row>
    <row r="25" spans="1:15" s="281" customFormat="1" ht="23.25" x14ac:dyDescent="0.25">
      <c r="A25" s="54" t="s">
        <v>167</v>
      </c>
      <c r="B25" s="283">
        <f>'INGR 11'!B16</f>
        <v>33520116</v>
      </c>
      <c r="C25" s="283">
        <f>'INGR 11'!C16</f>
        <v>28259149</v>
      </c>
      <c r="D25" s="283">
        <f>'INGR 11'!D16</f>
        <v>29499942</v>
      </c>
      <c r="E25" s="283">
        <f t="shared" si="2"/>
        <v>1240793</v>
      </c>
      <c r="F25" s="284">
        <f t="shared" si="1"/>
        <v>4.3907656242585347</v>
      </c>
      <c r="G25" s="39">
        <f t="shared" si="0"/>
        <v>-14.215145417899222</v>
      </c>
      <c r="H25" s="26"/>
      <c r="J25" s="282"/>
      <c r="O25" s="290">
        <v>2738811525</v>
      </c>
    </row>
    <row r="26" spans="1:15" s="281" customFormat="1" ht="23.25" x14ac:dyDescent="0.25">
      <c r="A26" s="54" t="s">
        <v>168</v>
      </c>
      <c r="B26" s="283">
        <f>'INGR 11'!B17</f>
        <v>78023703</v>
      </c>
      <c r="C26" s="283">
        <f>'INGR 11'!C17</f>
        <v>79985565</v>
      </c>
      <c r="D26" s="283">
        <f>'INGR 11'!D17</f>
        <v>66401601</v>
      </c>
      <c r="E26" s="283">
        <f t="shared" si="2"/>
        <v>-13583964</v>
      </c>
      <c r="F26" s="284">
        <f t="shared" si="1"/>
        <v>-16.983019373558221</v>
      </c>
      <c r="G26" s="39">
        <f t="shared" si="0"/>
        <v>-17.044160468145193</v>
      </c>
      <c r="H26" s="26"/>
      <c r="O26" s="282">
        <f>O24-O25</f>
        <v>15001090383</v>
      </c>
    </row>
    <row r="27" spans="1:15" s="281" customFormat="1" ht="23.25" x14ac:dyDescent="0.25">
      <c r="A27" s="54" t="s">
        <v>169</v>
      </c>
      <c r="B27" s="283">
        <f>'INGR 11'!B18</f>
        <v>311105676</v>
      </c>
      <c r="C27" s="283">
        <f>'INGR 11'!C18</f>
        <v>333954255</v>
      </c>
      <c r="D27" s="283">
        <f>'INGR 11'!D18</f>
        <v>329277069</v>
      </c>
      <c r="E27" s="283">
        <f t="shared" si="2"/>
        <v>-4677186</v>
      </c>
      <c r="F27" s="284">
        <f t="shared" si="1"/>
        <v>-1.4005469102347519</v>
      </c>
      <c r="G27" s="39">
        <f t="shared" si="0"/>
        <v>3.1688341295460276</v>
      </c>
      <c r="H27" s="26"/>
      <c r="O27" s="290">
        <v>2740565423</v>
      </c>
    </row>
    <row r="28" spans="1:15" s="281" customFormat="1" ht="15" x14ac:dyDescent="0.25">
      <c r="A28" s="54"/>
      <c r="B28" s="283"/>
      <c r="C28" s="283"/>
      <c r="D28" s="287"/>
      <c r="E28" s="283"/>
      <c r="F28" s="284"/>
      <c r="G28" s="39"/>
      <c r="H28" s="26"/>
      <c r="O28" s="282">
        <f>O26+O27</f>
        <v>17741655806</v>
      </c>
    </row>
    <row r="29" spans="1:15" s="291" customFormat="1" ht="15" x14ac:dyDescent="0.25">
      <c r="A29" s="59" t="s">
        <v>170</v>
      </c>
      <c r="B29" s="279">
        <v>2217617058</v>
      </c>
      <c r="C29" s="279">
        <v>938440302</v>
      </c>
      <c r="D29" s="279">
        <v>2740565423</v>
      </c>
      <c r="E29" s="279">
        <f>D29-C29</f>
        <v>1802125121</v>
      </c>
      <c r="F29" s="280">
        <f>(D29*100/C29)-100</f>
        <v>192.03407155034995</v>
      </c>
      <c r="G29" s="25">
        <f t="shared" si="0"/>
        <v>20.461589847307636</v>
      </c>
      <c r="H29" s="26"/>
      <c r="O29" s="292"/>
    </row>
    <row r="30" spans="1:15" s="281" customFormat="1" ht="15" x14ac:dyDescent="0.25">
      <c r="A30" s="54"/>
      <c r="B30" s="283"/>
      <c r="C30" s="283"/>
      <c r="D30" s="283"/>
      <c r="E30" s="283"/>
      <c r="F30" s="284"/>
      <c r="G30" s="285"/>
      <c r="H30" s="26"/>
      <c r="I30" s="293"/>
      <c r="J30" s="293"/>
      <c r="O30" s="282"/>
    </row>
    <row r="31" spans="1:15" s="281" customFormat="1" ht="15" x14ac:dyDescent="0.25">
      <c r="A31" s="54"/>
      <c r="B31" s="283"/>
      <c r="C31" s="283"/>
      <c r="D31" s="283"/>
      <c r="E31" s="283"/>
      <c r="F31" s="284"/>
      <c r="G31" s="285"/>
      <c r="H31" s="26"/>
      <c r="I31" s="294"/>
      <c r="K31" s="282"/>
      <c r="O31" s="282"/>
    </row>
    <row r="32" spans="1:15" s="281" customFormat="1" ht="23.25" x14ac:dyDescent="0.25">
      <c r="A32" s="59" t="s">
        <v>171</v>
      </c>
      <c r="B32" s="279">
        <v>524889711</v>
      </c>
      <c r="C32" s="34">
        <v>567745381</v>
      </c>
      <c r="D32" s="34">
        <v>624599565</v>
      </c>
      <c r="E32" s="279">
        <f>D32-C32</f>
        <v>56854184</v>
      </c>
      <c r="F32" s="280">
        <f t="shared" si="1"/>
        <v>10.014028454068566</v>
      </c>
      <c r="G32" s="295">
        <f t="shared" si="0"/>
        <v>15.992147174392457</v>
      </c>
      <c r="H32" s="26"/>
      <c r="K32" s="282"/>
      <c r="O32" s="282"/>
    </row>
    <row r="33" spans="1:15" s="281" customFormat="1" x14ac:dyDescent="0.2">
      <c r="A33" s="296"/>
      <c r="B33" s="297"/>
      <c r="C33" s="297"/>
      <c r="D33" s="297"/>
      <c r="E33" s="297"/>
      <c r="F33" s="298"/>
      <c r="G33" s="299"/>
      <c r="I33" s="300"/>
      <c r="J33" s="300"/>
      <c r="K33" s="282"/>
      <c r="O33" s="282"/>
    </row>
    <row r="34" spans="1:15" x14ac:dyDescent="0.2">
      <c r="A34" s="148" t="s">
        <v>33</v>
      </c>
      <c r="B34" s="148"/>
      <c r="C34" s="148"/>
      <c r="D34" s="149"/>
      <c r="E34" s="149"/>
      <c r="F34" s="149"/>
      <c r="G34" s="301"/>
      <c r="K34" s="276"/>
    </row>
    <row r="35" spans="1:15" x14ac:dyDescent="0.2">
      <c r="A35" s="150"/>
      <c r="B35" s="150"/>
      <c r="C35" s="5"/>
      <c r="D35" s="5"/>
      <c r="E35" s="5"/>
      <c r="F35" s="5"/>
      <c r="G35" s="5"/>
      <c r="K35" s="276"/>
    </row>
    <row r="37" spans="1:15" x14ac:dyDescent="0.2">
      <c r="B37" s="302"/>
      <c r="C37" s="302"/>
      <c r="D37" s="302"/>
    </row>
    <row r="39" spans="1:15" ht="13.5" x14ac:dyDescent="0.2">
      <c r="A39" s="303"/>
    </row>
    <row r="44" spans="1:15" x14ac:dyDescent="0.2">
      <c r="B44" s="302">
        <f>B32+B29</f>
        <v>2742506769</v>
      </c>
      <c r="C44" s="302">
        <f>C32+C29</f>
        <v>1506185683</v>
      </c>
      <c r="D44" s="302">
        <f>D32+D29</f>
        <v>3365164988</v>
      </c>
      <c r="E44" s="304">
        <f>D44-C44</f>
        <v>1858979305</v>
      </c>
      <c r="F44" s="305">
        <f>(D44*100/C44)-100</f>
        <v>123.42298336665309</v>
      </c>
      <c r="G44" s="305">
        <f>(D44/1.0259)/B44*100-100</f>
        <v>19.606181029566415</v>
      </c>
    </row>
    <row r="60" spans="9:11" ht="22.5" x14ac:dyDescent="0.2">
      <c r="I60" s="306" t="s">
        <v>172</v>
      </c>
      <c r="J60" s="307">
        <v>3952010021</v>
      </c>
      <c r="K60" s="307">
        <v>4745189102</v>
      </c>
    </row>
    <row r="61" spans="9:11" x14ac:dyDescent="0.2">
      <c r="I61" s="306" t="s">
        <v>52</v>
      </c>
      <c r="J61" s="307">
        <v>8096993868</v>
      </c>
      <c r="K61" s="307">
        <v>8245658747</v>
      </c>
    </row>
    <row r="62" spans="9:11" x14ac:dyDescent="0.2">
      <c r="I62" s="306" t="s">
        <v>30</v>
      </c>
      <c r="J62" s="307">
        <v>938440302</v>
      </c>
      <c r="K62" s="307">
        <v>2740565423</v>
      </c>
    </row>
    <row r="63" spans="9:11" ht="45" x14ac:dyDescent="0.2">
      <c r="I63" s="306" t="s">
        <v>173</v>
      </c>
      <c r="J63" s="307">
        <v>567745381</v>
      </c>
      <c r="K63" s="307">
        <v>624599565</v>
      </c>
    </row>
  </sheetData>
  <mergeCells count="10">
    <mergeCell ref="I30:J30"/>
    <mergeCell ref="A1:G1"/>
    <mergeCell ref="A2:G2"/>
    <mergeCell ref="A3:G3"/>
    <mergeCell ref="A5:A7"/>
    <mergeCell ref="B5:D5"/>
    <mergeCell ref="E5:G5"/>
    <mergeCell ref="B6:B7"/>
    <mergeCell ref="C6:D6"/>
    <mergeCell ref="E6:F6"/>
  </mergeCells>
  <pageMargins left="0.75" right="0.31" top="1" bottom="1" header="0" footer="0"/>
  <pageSetup scale="44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I33"/>
  <sheetViews>
    <sheetView showGridLines="0" zoomScale="80" zoomScaleNormal="80" workbookViewId="0">
      <selection activeCell="B25" sqref="B25"/>
    </sheetView>
  </sheetViews>
  <sheetFormatPr baseColWidth="10" defaultRowHeight="15" x14ac:dyDescent="0.25"/>
  <cols>
    <col min="1" max="1" width="29.85546875" customWidth="1"/>
    <col min="2" max="2" width="18.140625" bestFit="1" customWidth="1"/>
    <col min="3" max="3" width="15.85546875" customWidth="1"/>
    <col min="4" max="4" width="11.7109375" bestFit="1" customWidth="1"/>
  </cols>
  <sheetData>
    <row r="1" spans="1:9" x14ac:dyDescent="0.25">
      <c r="A1" s="3" t="s">
        <v>174</v>
      </c>
      <c r="B1" s="3"/>
      <c r="C1" s="3"/>
      <c r="D1" s="3"/>
      <c r="E1" s="3"/>
      <c r="F1" s="3"/>
      <c r="G1" s="3"/>
    </row>
    <row r="2" spans="1:9" x14ac:dyDescent="0.25">
      <c r="A2" s="3" t="str">
        <f>'INGR 4 '!A2:G2</f>
        <v>DEL 1 DE ABRIL AL 30 DE JUNIO DE 2016</v>
      </c>
      <c r="B2" s="3"/>
      <c r="C2" s="3"/>
      <c r="D2" s="3"/>
      <c r="E2" s="3"/>
      <c r="F2" s="3"/>
      <c r="G2" s="3"/>
    </row>
    <row r="3" spans="1:9" x14ac:dyDescent="0.25">
      <c r="A3" s="4" t="s">
        <v>50</v>
      </c>
      <c r="B3" s="4"/>
      <c r="C3" s="4"/>
      <c r="D3" s="4"/>
      <c r="E3" s="4"/>
      <c r="F3" s="4"/>
      <c r="G3" s="4"/>
    </row>
    <row r="4" spans="1:9" x14ac:dyDescent="0.25">
      <c r="A4" s="5"/>
      <c r="B4" s="6"/>
      <c r="C4" s="6"/>
      <c r="D4" s="6"/>
      <c r="E4" s="6"/>
      <c r="F4" s="6"/>
      <c r="G4" s="6"/>
    </row>
    <row r="5" spans="1:9" x14ac:dyDescent="0.25">
      <c r="A5" s="7" t="s">
        <v>3</v>
      </c>
      <c r="B5" s="8" t="s">
        <v>4</v>
      </c>
      <c r="C5" s="9"/>
      <c r="D5" s="10"/>
      <c r="E5" s="11" t="s">
        <v>5</v>
      </c>
      <c r="F5" s="9"/>
      <c r="G5" s="12"/>
    </row>
    <row r="6" spans="1:9" ht="15" customHeight="1" x14ac:dyDescent="0.25">
      <c r="A6" s="13"/>
      <c r="B6" s="14" t="s">
        <v>6</v>
      </c>
      <c r="C6" s="15" t="s">
        <v>7</v>
      </c>
      <c r="D6" s="10"/>
      <c r="E6" s="11" t="s">
        <v>8</v>
      </c>
      <c r="F6" s="10"/>
      <c r="G6" s="16">
        <v>2015</v>
      </c>
    </row>
    <row r="7" spans="1:9" x14ac:dyDescent="0.25">
      <c r="A7" s="17"/>
      <c r="B7" s="18"/>
      <c r="C7" s="19" t="s">
        <v>9</v>
      </c>
      <c r="D7" s="20" t="s">
        <v>10</v>
      </c>
      <c r="E7" s="20" t="s">
        <v>11</v>
      </c>
      <c r="F7" s="19" t="s">
        <v>12</v>
      </c>
      <c r="G7" s="21" t="s">
        <v>13</v>
      </c>
    </row>
    <row r="8" spans="1:9" x14ac:dyDescent="0.25">
      <c r="A8" s="59" t="s">
        <v>152</v>
      </c>
      <c r="B8" s="279">
        <f>B9+B10+B11+B12+B13</f>
        <v>3879980285</v>
      </c>
      <c r="C8" s="279">
        <f>C9+C10+C11+C12+C13</f>
        <v>3952010021</v>
      </c>
      <c r="D8" s="279">
        <f>D9+D10+D11+D12+D13</f>
        <v>4745189102</v>
      </c>
      <c r="E8" s="279">
        <f>SUM(E9:E13)</f>
        <v>793179081</v>
      </c>
      <c r="F8" s="280">
        <f t="shared" ref="F8:F13" si="0">(D8*100/C8)-100</f>
        <v>20.070269983761264</v>
      </c>
      <c r="G8" s="25">
        <f t="shared" ref="G8:G13" si="1">(D8/1.0259)/B8*100-100</f>
        <v>19.211725920034311</v>
      </c>
      <c r="H8" s="26"/>
      <c r="I8" s="2"/>
    </row>
    <row r="9" spans="1:9" x14ac:dyDescent="0.25">
      <c r="A9" s="54" t="s">
        <v>153</v>
      </c>
      <c r="B9" s="283">
        <v>3202851769</v>
      </c>
      <c r="C9" s="283">
        <v>3294593472</v>
      </c>
      <c r="D9" s="287">
        <v>4060549603</v>
      </c>
      <c r="E9" s="283">
        <f>D9-C9</f>
        <v>765956131</v>
      </c>
      <c r="F9" s="284">
        <f t="shared" si="0"/>
        <v>23.248881463211987</v>
      </c>
      <c r="G9" s="39">
        <f t="shared" si="1"/>
        <v>23.578508909731994</v>
      </c>
      <c r="H9" s="26"/>
      <c r="I9" s="133">
        <v>1.0259</v>
      </c>
    </row>
    <row r="10" spans="1:9" x14ac:dyDescent="0.25">
      <c r="A10" s="54" t="s">
        <v>154</v>
      </c>
      <c r="B10" s="283">
        <v>304433491</v>
      </c>
      <c r="C10" s="283">
        <v>296951691</v>
      </c>
      <c r="D10" s="287">
        <v>332320693</v>
      </c>
      <c r="E10" s="283">
        <f>D10-C10</f>
        <v>35369002</v>
      </c>
      <c r="F10" s="284">
        <f t="shared" si="0"/>
        <v>11.910692234448334</v>
      </c>
      <c r="G10" s="39">
        <f t="shared" si="1"/>
        <v>6.4044833119265547</v>
      </c>
      <c r="H10" s="26"/>
      <c r="I10" s="2"/>
    </row>
    <row r="11" spans="1:9" x14ac:dyDescent="0.25">
      <c r="A11" s="54" t="s">
        <v>155</v>
      </c>
      <c r="B11" s="283">
        <v>51254370</v>
      </c>
      <c r="C11" s="283">
        <v>50785183</v>
      </c>
      <c r="D11" s="287">
        <v>30072773</v>
      </c>
      <c r="E11" s="283">
        <f>D11-C11</f>
        <v>-20712410</v>
      </c>
      <c r="F11" s="284">
        <f t="shared" si="0"/>
        <v>-40.784356334799462</v>
      </c>
      <c r="G11" s="39">
        <f t="shared" si="1"/>
        <v>-42.80770204936826</v>
      </c>
      <c r="H11" s="26"/>
    </row>
    <row r="12" spans="1:9" x14ac:dyDescent="0.25">
      <c r="A12" s="54" t="s">
        <v>156</v>
      </c>
      <c r="B12" s="283">
        <v>185205607</v>
      </c>
      <c r="C12" s="283">
        <v>176872631</v>
      </c>
      <c r="D12" s="287">
        <v>183062383</v>
      </c>
      <c r="E12" s="283">
        <f>D12-C12</f>
        <v>6189752</v>
      </c>
      <c r="F12" s="284">
        <f t="shared" si="0"/>
        <v>3.4995533028510266</v>
      </c>
      <c r="G12" s="39">
        <f t="shared" si="1"/>
        <v>-3.6526107272230917</v>
      </c>
      <c r="H12" s="26"/>
    </row>
    <row r="13" spans="1:9" x14ac:dyDescent="0.25">
      <c r="A13" s="54" t="s">
        <v>158</v>
      </c>
      <c r="B13" s="286">
        <v>136235048</v>
      </c>
      <c r="C13" s="283">
        <v>132807044</v>
      </c>
      <c r="D13" s="287">
        <v>139183650</v>
      </c>
      <c r="E13" s="283">
        <f>D13-C13</f>
        <v>6376606</v>
      </c>
      <c r="F13" s="285">
        <f t="shared" si="0"/>
        <v>4.8014064675665793</v>
      </c>
      <c r="G13" s="308">
        <f t="shared" si="1"/>
        <v>-0.41490488925916225</v>
      </c>
      <c r="H13" s="26"/>
    </row>
    <row r="14" spans="1:9" x14ac:dyDescent="0.25">
      <c r="A14" s="296"/>
      <c r="B14" s="297"/>
      <c r="C14" s="297"/>
      <c r="D14" s="297"/>
      <c r="E14" s="297"/>
      <c r="F14" s="298"/>
      <c r="G14" s="299"/>
    </row>
    <row r="15" spans="1:9" x14ac:dyDescent="0.25">
      <c r="A15" s="148" t="s">
        <v>33</v>
      </c>
      <c r="B15" s="148"/>
      <c r="C15" s="148"/>
      <c r="D15" s="149"/>
      <c r="E15" s="149"/>
      <c r="F15" s="149"/>
      <c r="G15" s="301"/>
    </row>
    <row r="16" spans="1:9" x14ac:dyDescent="0.25">
      <c r="A16" s="150"/>
      <c r="B16" s="150"/>
      <c r="C16" s="5"/>
      <c r="D16" s="5"/>
      <c r="E16" s="5"/>
      <c r="F16" s="5"/>
      <c r="G16" s="5"/>
    </row>
    <row r="29" spans="1:3" x14ac:dyDescent="0.25">
      <c r="A29" s="54" t="s">
        <v>153</v>
      </c>
      <c r="B29" s="309">
        <v>3294593472</v>
      </c>
      <c r="C29" s="309">
        <v>4060549603</v>
      </c>
    </row>
    <row r="30" spans="1:3" x14ac:dyDescent="0.25">
      <c r="A30" s="54" t="s">
        <v>154</v>
      </c>
      <c r="B30" s="309">
        <v>296951691</v>
      </c>
      <c r="C30" s="309">
        <v>332320693</v>
      </c>
    </row>
    <row r="31" spans="1:3" x14ac:dyDescent="0.25">
      <c r="A31" s="54" t="s">
        <v>155</v>
      </c>
      <c r="B31" s="309">
        <v>50785183</v>
      </c>
      <c r="C31" s="309">
        <v>30072773</v>
      </c>
    </row>
    <row r="32" spans="1:3" x14ac:dyDescent="0.25">
      <c r="A32" s="54" t="s">
        <v>156</v>
      </c>
      <c r="B32" s="309">
        <v>176872631</v>
      </c>
      <c r="C32" s="309">
        <v>183062383</v>
      </c>
    </row>
    <row r="33" spans="1:3" x14ac:dyDescent="0.25">
      <c r="A33" s="54" t="s">
        <v>158</v>
      </c>
      <c r="B33" s="309">
        <v>132807044</v>
      </c>
      <c r="C33" s="309">
        <v>139183650</v>
      </c>
    </row>
  </sheetData>
  <mergeCells count="9">
    <mergeCell ref="A1:G1"/>
    <mergeCell ref="A2:G2"/>
    <mergeCell ref="A3:G3"/>
    <mergeCell ref="A5:A7"/>
    <mergeCell ref="B5:D5"/>
    <mergeCell ref="E5:G5"/>
    <mergeCell ref="B6:B7"/>
    <mergeCell ref="C6:D6"/>
    <mergeCell ref="E6:F6"/>
  </mergeCells>
  <pageMargins left="0.70866141732283472" right="0.70866141732283472" top="0.74803149606299213" bottom="0.74803149606299213" header="0.31496062992125984" footer="0.31496062992125984"/>
  <pageSetup scale="90" orientation="portrait" horizontalDpi="4294967295" verticalDpi="4294967295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I47"/>
  <sheetViews>
    <sheetView showGridLines="0" zoomScaleNormal="100" workbookViewId="0">
      <selection sqref="A1:G1"/>
    </sheetView>
  </sheetViews>
  <sheetFormatPr baseColWidth="10" defaultRowHeight="15" x14ac:dyDescent="0.25"/>
  <cols>
    <col min="1" max="1" width="34.42578125" customWidth="1"/>
    <col min="2" max="3" width="11.7109375" bestFit="1" customWidth="1"/>
    <col min="4" max="4" width="11.85546875" customWidth="1"/>
    <col min="6" max="7" width="17.85546875" bestFit="1" customWidth="1"/>
  </cols>
  <sheetData>
    <row r="1" spans="1:9" x14ac:dyDescent="0.25">
      <c r="A1" s="310" t="s">
        <v>159</v>
      </c>
      <c r="B1" s="310"/>
      <c r="C1" s="310"/>
      <c r="D1" s="310"/>
      <c r="E1" s="310"/>
      <c r="F1" s="310"/>
      <c r="G1" s="310"/>
    </row>
    <row r="2" spans="1:9" x14ac:dyDescent="0.25">
      <c r="A2" s="3" t="s">
        <v>1</v>
      </c>
      <c r="B2" s="3"/>
      <c r="C2" s="3"/>
      <c r="D2" s="3"/>
      <c r="E2" s="3"/>
      <c r="F2" s="3"/>
      <c r="G2" s="3"/>
    </row>
    <row r="3" spans="1:9" x14ac:dyDescent="0.25">
      <c r="A3" s="311" t="s">
        <v>175</v>
      </c>
      <c r="B3" s="311"/>
      <c r="C3" s="311"/>
      <c r="D3" s="311"/>
      <c r="E3" s="311"/>
      <c r="F3" s="311"/>
      <c r="G3" s="311"/>
    </row>
    <row r="4" spans="1:9" x14ac:dyDescent="0.25">
      <c r="A4" s="312"/>
      <c r="B4" s="313"/>
      <c r="C4" s="313"/>
      <c r="D4" s="313"/>
      <c r="E4" s="313"/>
      <c r="F4" s="313"/>
      <c r="G4" s="313"/>
    </row>
    <row r="5" spans="1:9" x14ac:dyDescent="0.25">
      <c r="A5" s="7" t="s">
        <v>3</v>
      </c>
      <c r="B5" s="8" t="s">
        <v>4</v>
      </c>
      <c r="C5" s="9"/>
      <c r="D5" s="10"/>
      <c r="E5" s="11" t="s">
        <v>5</v>
      </c>
      <c r="F5" s="9"/>
      <c r="G5" s="12"/>
    </row>
    <row r="6" spans="1:9" ht="15" customHeight="1" x14ac:dyDescent="0.25">
      <c r="A6" s="13"/>
      <c r="B6" s="14" t="s">
        <v>6</v>
      </c>
      <c r="C6" s="15" t="s">
        <v>7</v>
      </c>
      <c r="D6" s="10"/>
      <c r="E6" s="11" t="s">
        <v>8</v>
      </c>
      <c r="F6" s="10"/>
      <c r="G6" s="16">
        <v>2015</v>
      </c>
    </row>
    <row r="7" spans="1:9" x14ac:dyDescent="0.25">
      <c r="A7" s="17"/>
      <c r="B7" s="18"/>
      <c r="C7" s="19" t="s">
        <v>9</v>
      </c>
      <c r="D7" s="20" t="s">
        <v>10</v>
      </c>
      <c r="E7" s="20" t="s">
        <v>11</v>
      </c>
      <c r="F7" s="19" t="s">
        <v>12</v>
      </c>
      <c r="G7" s="21" t="s">
        <v>13</v>
      </c>
    </row>
    <row r="8" spans="1:9" x14ac:dyDescent="0.25">
      <c r="A8" s="314" t="s">
        <v>159</v>
      </c>
      <c r="B8" s="315">
        <f>SUM(B9,B10,B11,B14,B15,B16,B17,B18)</f>
        <v>7750521290</v>
      </c>
      <c r="C8" s="315">
        <f>SUM(C9,C10,C11,C14,C15,C16,C17,C18)</f>
        <v>8096993868</v>
      </c>
      <c r="D8" s="315">
        <f>SUM(D9,D10,D11,D14,D15,D16,D17,D18)</f>
        <v>8245658747</v>
      </c>
      <c r="E8" s="315">
        <f>SUM(E9,E10,E11,E14,E15,E16,E17,E18)</f>
        <v>148664879</v>
      </c>
      <c r="F8" s="316">
        <f>(D8*100/C8)-100</f>
        <v>1.8360502851253955</v>
      </c>
      <c r="G8" s="317">
        <f>(D8/1.0259)/B8*100-100</f>
        <v>3.702544795568258</v>
      </c>
      <c r="H8" s="26"/>
      <c r="I8" s="2"/>
    </row>
    <row r="9" spans="1:9" ht="32.25" customHeight="1" x14ac:dyDescent="0.25">
      <c r="A9" s="54" t="s">
        <v>160</v>
      </c>
      <c r="B9" s="318">
        <v>4004245381</v>
      </c>
      <c r="C9" s="318">
        <v>4112650784</v>
      </c>
      <c r="D9" s="319">
        <v>4351045490</v>
      </c>
      <c r="E9" s="320">
        <f>D9-C9</f>
        <v>238394706</v>
      </c>
      <c r="F9" s="321">
        <f t="shared" ref="F9:F18" si="0">(D9*100/C9)-100</f>
        <v>5.7966192249402582</v>
      </c>
      <c r="G9" s="322">
        <f t="shared" ref="G9:G18" si="1">(D9/1.0259)/B9*100-100</f>
        <v>5.9175461690153384</v>
      </c>
      <c r="H9" s="26"/>
      <c r="I9" s="133">
        <v>1.0259</v>
      </c>
    </row>
    <row r="10" spans="1:9" ht="32.25" customHeight="1" x14ac:dyDescent="0.25">
      <c r="A10" s="323" t="s">
        <v>161</v>
      </c>
      <c r="B10" s="318">
        <v>817199611</v>
      </c>
      <c r="C10" s="318">
        <v>904092660</v>
      </c>
      <c r="D10" s="319">
        <v>834721812</v>
      </c>
      <c r="E10" s="320">
        <f>D10-C10</f>
        <v>-69370848</v>
      </c>
      <c r="F10" s="321">
        <f t="shared" si="0"/>
        <v>-7.6729798912425622</v>
      </c>
      <c r="G10" s="322">
        <f t="shared" si="1"/>
        <v>-0.43456830535936319</v>
      </c>
      <c r="H10" s="26"/>
    </row>
    <row r="11" spans="1:9" ht="32.25" customHeight="1" x14ac:dyDescent="0.25">
      <c r="A11" s="323" t="s">
        <v>162</v>
      </c>
      <c r="B11" s="324">
        <f>+B12+B13</f>
        <v>1708190148</v>
      </c>
      <c r="C11" s="324">
        <f>+C12+C13</f>
        <v>1805595810</v>
      </c>
      <c r="D11" s="324">
        <f>+D12+D13</f>
        <v>1803467649</v>
      </c>
      <c r="E11" s="325">
        <f>SUM(E12:E13)</f>
        <v>-2128161</v>
      </c>
      <c r="F11" s="321">
        <f>(D11*100/C11)-100</f>
        <v>-0.11786475069412461</v>
      </c>
      <c r="G11" s="322">
        <f t="shared" si="1"/>
        <v>2.9122595468006267</v>
      </c>
      <c r="H11" s="26"/>
    </row>
    <row r="12" spans="1:9" ht="19.5" customHeight="1" x14ac:dyDescent="0.25">
      <c r="A12" s="323" t="s">
        <v>163</v>
      </c>
      <c r="B12" s="326">
        <v>1501132704</v>
      </c>
      <c r="C12" s="326">
        <v>1586731386</v>
      </c>
      <c r="D12" s="327">
        <v>1584861189</v>
      </c>
      <c r="E12" s="328">
        <f t="shared" ref="E12:E18" si="2">D12-C12</f>
        <v>-1870197</v>
      </c>
      <c r="F12" s="321">
        <f t="shared" si="0"/>
        <v>-0.11786475117975215</v>
      </c>
      <c r="G12" s="322">
        <f t="shared" si="1"/>
        <v>2.912259564951114</v>
      </c>
      <c r="H12" s="26"/>
    </row>
    <row r="13" spans="1:9" ht="19.5" customHeight="1" x14ac:dyDescent="0.25">
      <c r="A13" s="323" t="s">
        <v>164</v>
      </c>
      <c r="B13" s="326">
        <v>207057444</v>
      </c>
      <c r="C13" s="326">
        <v>218864424</v>
      </c>
      <c r="D13" s="327">
        <v>218606460</v>
      </c>
      <c r="E13" s="328">
        <f t="shared" si="2"/>
        <v>-257964</v>
      </c>
      <c r="F13" s="321">
        <f t="shared" si="0"/>
        <v>-0.11786474717334272</v>
      </c>
      <c r="G13" s="322">
        <f t="shared" si="1"/>
        <v>2.9122594152124748</v>
      </c>
      <c r="H13" s="26"/>
    </row>
    <row r="14" spans="1:9" ht="32.25" customHeight="1" x14ac:dyDescent="0.25">
      <c r="A14" s="323" t="s">
        <v>165</v>
      </c>
      <c r="B14" s="318">
        <v>488360232</v>
      </c>
      <c r="C14" s="318">
        <v>511383966</v>
      </c>
      <c r="D14" s="329">
        <v>510033432</v>
      </c>
      <c r="E14" s="319">
        <f t="shared" si="2"/>
        <v>-1350534</v>
      </c>
      <c r="F14" s="321">
        <f t="shared" si="0"/>
        <v>-0.26409392741891224</v>
      </c>
      <c r="G14" s="322">
        <f t="shared" si="1"/>
        <v>1.8012998325648937</v>
      </c>
      <c r="H14" s="26"/>
    </row>
    <row r="15" spans="1:9" ht="32.25" customHeight="1" x14ac:dyDescent="0.25">
      <c r="A15" s="323" t="s">
        <v>166</v>
      </c>
      <c r="B15" s="318">
        <v>309876423</v>
      </c>
      <c r="C15" s="318">
        <v>321071679</v>
      </c>
      <c r="D15" s="329">
        <v>321211752</v>
      </c>
      <c r="E15" s="319">
        <f t="shared" si="2"/>
        <v>140073</v>
      </c>
      <c r="F15" s="321">
        <f t="shared" si="0"/>
        <v>4.3626706795279802E-2</v>
      </c>
      <c r="G15" s="322">
        <f t="shared" si="1"/>
        <v>1.0410526921692735</v>
      </c>
      <c r="H15" s="26"/>
    </row>
    <row r="16" spans="1:9" ht="32.25" customHeight="1" x14ac:dyDescent="0.25">
      <c r="A16" s="323" t="s">
        <v>167</v>
      </c>
      <c r="B16" s="318">
        <v>33520116</v>
      </c>
      <c r="C16" s="318">
        <v>28259149</v>
      </c>
      <c r="D16" s="329">
        <v>29499942</v>
      </c>
      <c r="E16" s="319">
        <f t="shared" si="2"/>
        <v>1240793</v>
      </c>
      <c r="F16" s="321">
        <f t="shared" si="0"/>
        <v>4.3907656242585347</v>
      </c>
      <c r="G16" s="322">
        <f t="shared" si="1"/>
        <v>-14.215145417899222</v>
      </c>
      <c r="H16" s="26"/>
    </row>
    <row r="17" spans="1:8" ht="32.25" customHeight="1" x14ac:dyDescent="0.25">
      <c r="A17" s="323" t="s">
        <v>168</v>
      </c>
      <c r="B17" s="318">
        <v>78023703</v>
      </c>
      <c r="C17" s="318">
        <v>79985565</v>
      </c>
      <c r="D17" s="330">
        <v>66401601</v>
      </c>
      <c r="E17" s="319">
        <f t="shared" si="2"/>
        <v>-13583964</v>
      </c>
      <c r="F17" s="321">
        <f t="shared" si="0"/>
        <v>-16.983019373558221</v>
      </c>
      <c r="G17" s="322">
        <f t="shared" si="1"/>
        <v>-17.044160468145193</v>
      </c>
      <c r="H17" s="26"/>
    </row>
    <row r="18" spans="1:8" ht="32.25" customHeight="1" x14ac:dyDescent="0.25">
      <c r="A18" s="331" t="s">
        <v>169</v>
      </c>
      <c r="B18" s="332">
        <v>311105676</v>
      </c>
      <c r="C18" s="332">
        <v>333954255</v>
      </c>
      <c r="D18" s="333">
        <v>329277069</v>
      </c>
      <c r="E18" s="334">
        <f t="shared" si="2"/>
        <v>-4677186</v>
      </c>
      <c r="F18" s="335">
        <f t="shared" si="0"/>
        <v>-1.4005469102347519</v>
      </c>
      <c r="G18" s="336">
        <f t="shared" si="1"/>
        <v>3.1688341295460276</v>
      </c>
      <c r="H18" s="26"/>
    </row>
    <row r="19" spans="1:8" x14ac:dyDescent="0.25">
      <c r="A19" s="337"/>
      <c r="B19" s="337"/>
      <c r="C19" s="337"/>
      <c r="D19" s="337"/>
      <c r="E19" s="337"/>
      <c r="F19" s="338"/>
      <c r="G19" s="338"/>
    </row>
    <row r="20" spans="1:8" x14ac:dyDescent="0.25">
      <c r="A20" s="339" t="s">
        <v>33</v>
      </c>
      <c r="B20" s="339"/>
      <c r="C20" s="340"/>
      <c r="D20" s="341"/>
      <c r="E20" s="341"/>
      <c r="F20" s="341"/>
      <c r="G20" s="312"/>
    </row>
    <row r="21" spans="1:8" x14ac:dyDescent="0.25">
      <c r="A21" s="340"/>
      <c r="B21" s="312"/>
      <c r="C21" s="312"/>
      <c r="D21" s="312"/>
      <c r="E21" s="312"/>
      <c r="F21" s="312"/>
      <c r="G21" s="312"/>
    </row>
    <row r="40" spans="5:7" ht="68.25" x14ac:dyDescent="0.25">
      <c r="E40" s="54" t="s">
        <v>160</v>
      </c>
      <c r="F40" s="26">
        <v>4112650784</v>
      </c>
      <c r="G40" s="26">
        <v>4351045490</v>
      </c>
    </row>
    <row r="41" spans="5:7" ht="56.25" x14ac:dyDescent="0.25">
      <c r="E41" s="323" t="s">
        <v>161</v>
      </c>
      <c r="F41" s="26">
        <v>904092660</v>
      </c>
      <c r="G41" s="26">
        <v>834721812</v>
      </c>
    </row>
    <row r="42" spans="5:7" ht="56.25" x14ac:dyDescent="0.25">
      <c r="E42" s="323" t="s">
        <v>162</v>
      </c>
      <c r="F42" s="26">
        <v>1805595810</v>
      </c>
      <c r="G42" s="26">
        <v>1803467649</v>
      </c>
    </row>
    <row r="43" spans="5:7" ht="123.75" x14ac:dyDescent="0.25">
      <c r="E43" s="323" t="s">
        <v>165</v>
      </c>
      <c r="F43" s="26">
        <v>511383966</v>
      </c>
      <c r="G43" s="26">
        <v>510033432</v>
      </c>
    </row>
    <row r="44" spans="5:7" ht="33.75" x14ac:dyDescent="0.25">
      <c r="E44" s="323" t="s">
        <v>166</v>
      </c>
      <c r="F44" s="26">
        <v>321071679</v>
      </c>
      <c r="G44" s="26">
        <v>321211752</v>
      </c>
    </row>
    <row r="45" spans="5:7" ht="67.5" x14ac:dyDescent="0.25">
      <c r="E45" s="323" t="s">
        <v>167</v>
      </c>
      <c r="F45" s="26">
        <v>28259149</v>
      </c>
      <c r="G45" s="26">
        <v>29499942</v>
      </c>
    </row>
    <row r="46" spans="5:7" ht="78.75" x14ac:dyDescent="0.25">
      <c r="E46" s="323" t="s">
        <v>168</v>
      </c>
      <c r="F46" s="26">
        <v>79985565</v>
      </c>
      <c r="G46" s="26">
        <v>66401601</v>
      </c>
    </row>
    <row r="47" spans="5:7" ht="90" x14ac:dyDescent="0.25">
      <c r="E47" s="331" t="s">
        <v>169</v>
      </c>
      <c r="F47" s="26">
        <v>333954255</v>
      </c>
      <c r="G47" s="26">
        <v>329277069</v>
      </c>
    </row>
  </sheetData>
  <mergeCells count="10">
    <mergeCell ref="A20:B20"/>
    <mergeCell ref="A1:G1"/>
    <mergeCell ref="A2:G2"/>
    <mergeCell ref="A3:G3"/>
    <mergeCell ref="A5:A7"/>
    <mergeCell ref="B5:D5"/>
    <mergeCell ref="E5:G5"/>
    <mergeCell ref="B6:B7"/>
    <mergeCell ref="C6:D6"/>
    <mergeCell ref="E6:F6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I14"/>
  <sheetViews>
    <sheetView showGridLines="0" topLeftCell="A7" workbookViewId="0">
      <selection sqref="A1:G1"/>
    </sheetView>
  </sheetViews>
  <sheetFormatPr baseColWidth="10" defaultRowHeight="15" x14ac:dyDescent="0.25"/>
  <cols>
    <col min="1" max="1" width="34.42578125" customWidth="1"/>
    <col min="9" max="12" width="15.140625" bestFit="1" customWidth="1"/>
  </cols>
  <sheetData>
    <row r="1" spans="1:9" x14ac:dyDescent="0.25">
      <c r="A1" s="3" t="s">
        <v>176</v>
      </c>
      <c r="B1" s="3"/>
      <c r="C1" s="3"/>
      <c r="D1" s="3"/>
      <c r="E1" s="3"/>
      <c r="F1" s="3"/>
      <c r="G1" s="3"/>
    </row>
    <row r="2" spans="1:9" x14ac:dyDescent="0.25">
      <c r="A2" s="3" t="str">
        <f>'[1]INGR 4 '!A2:G2</f>
        <v>DEL 1 DE ABRIL AL 30 DE JUNIO DE 2016</v>
      </c>
      <c r="B2" s="3"/>
      <c r="C2" s="3"/>
      <c r="D2" s="3"/>
      <c r="E2" s="3"/>
      <c r="F2" s="3"/>
      <c r="G2" s="3"/>
    </row>
    <row r="3" spans="1:9" x14ac:dyDescent="0.25">
      <c r="A3" s="4" t="s">
        <v>2</v>
      </c>
      <c r="B3" s="4"/>
      <c r="C3" s="4"/>
      <c r="D3" s="4"/>
      <c r="E3" s="4"/>
      <c r="F3" s="4"/>
      <c r="G3" s="4"/>
    </row>
    <row r="4" spans="1:9" x14ac:dyDescent="0.25">
      <c r="A4" s="5"/>
      <c r="B4" s="6"/>
      <c r="C4" s="6"/>
      <c r="D4" s="6"/>
      <c r="E4" s="6"/>
      <c r="F4" s="6"/>
      <c r="G4" s="6"/>
    </row>
    <row r="5" spans="1:9" x14ac:dyDescent="0.25">
      <c r="A5" s="7" t="s">
        <v>3</v>
      </c>
      <c r="B5" s="8" t="s">
        <v>4</v>
      </c>
      <c r="C5" s="9"/>
      <c r="D5" s="10"/>
      <c r="E5" s="11" t="s">
        <v>5</v>
      </c>
      <c r="F5" s="9"/>
      <c r="G5" s="12"/>
    </row>
    <row r="6" spans="1:9" ht="15" customHeight="1" x14ac:dyDescent="0.25">
      <c r="A6" s="13"/>
      <c r="B6" s="14" t="s">
        <v>6</v>
      </c>
      <c r="C6" s="15" t="s">
        <v>7</v>
      </c>
      <c r="D6" s="10"/>
      <c r="E6" s="11" t="s">
        <v>8</v>
      </c>
      <c r="F6" s="10"/>
      <c r="G6" s="16">
        <v>2015</v>
      </c>
    </row>
    <row r="7" spans="1:9" x14ac:dyDescent="0.25">
      <c r="A7" s="17"/>
      <c r="B7" s="18"/>
      <c r="C7" s="19" t="s">
        <v>9</v>
      </c>
      <c r="D7" s="20" t="s">
        <v>10</v>
      </c>
      <c r="E7" s="20" t="s">
        <v>11</v>
      </c>
      <c r="F7" s="19" t="s">
        <v>12</v>
      </c>
      <c r="G7" s="21" t="s">
        <v>13</v>
      </c>
      <c r="I7" s="2"/>
    </row>
    <row r="8" spans="1:9" x14ac:dyDescent="0.25">
      <c r="A8" s="151" t="s">
        <v>14</v>
      </c>
      <c r="B8" s="23">
        <f>+B10+B11</f>
        <v>38810692.530000001</v>
      </c>
      <c r="C8" s="23">
        <f>+C10+C11</f>
        <v>0</v>
      </c>
      <c r="D8" s="23">
        <f>+D10+D11</f>
        <v>11688756</v>
      </c>
      <c r="E8" s="23">
        <f>+E10+E11</f>
        <v>11688756</v>
      </c>
      <c r="F8" s="342" t="s">
        <v>18</v>
      </c>
      <c r="G8" s="60">
        <f>(D8/1.0259)/B8*100-100</f>
        <v>-70.642986615113372</v>
      </c>
      <c r="I8" s="133">
        <v>1.0259</v>
      </c>
    </row>
    <row r="9" spans="1:9" x14ac:dyDescent="0.25">
      <c r="A9" s="343"/>
      <c r="B9" s="344"/>
      <c r="C9" s="344"/>
      <c r="D9" s="344"/>
      <c r="E9" s="345"/>
      <c r="F9" s="346"/>
      <c r="G9" s="347"/>
    </row>
    <row r="10" spans="1:9" ht="35.25" customHeight="1" x14ac:dyDescent="0.25">
      <c r="A10" s="348" t="s">
        <v>177</v>
      </c>
      <c r="B10" s="349">
        <v>27443168.530000001</v>
      </c>
      <c r="C10" s="349">
        <v>0</v>
      </c>
      <c r="D10" s="350">
        <v>11688756</v>
      </c>
      <c r="E10" s="349">
        <f>D10-C10</f>
        <v>11688756</v>
      </c>
      <c r="F10" s="351" t="s">
        <v>18</v>
      </c>
      <c r="G10" s="347">
        <f>(D10/1.0259)/B10*100-100</f>
        <v>-58.48270877196957</v>
      </c>
      <c r="I10" s="26"/>
    </row>
    <row r="11" spans="1:9" ht="35.25" customHeight="1" x14ac:dyDescent="0.25">
      <c r="A11" s="348" t="s">
        <v>178</v>
      </c>
      <c r="B11" s="352">
        <v>11367524</v>
      </c>
      <c r="C11" s="349">
        <v>0</v>
      </c>
      <c r="D11" s="350">
        <v>0</v>
      </c>
      <c r="E11" s="349">
        <f>D11-C11</f>
        <v>0</v>
      </c>
      <c r="F11" s="351" t="s">
        <v>18</v>
      </c>
      <c r="G11" s="353">
        <f>(D11/1.0259)/B11*100-100</f>
        <v>-100</v>
      </c>
      <c r="I11" s="354"/>
    </row>
    <row r="12" spans="1:9" x14ac:dyDescent="0.25">
      <c r="A12" s="148" t="s">
        <v>33</v>
      </c>
      <c r="B12" s="148"/>
      <c r="C12" s="148"/>
      <c r="D12" s="149"/>
      <c r="E12" s="149"/>
      <c r="F12" s="149"/>
      <c r="G12" s="301"/>
    </row>
    <row r="13" spans="1:9" x14ac:dyDescent="0.25">
      <c r="A13" s="150" t="s">
        <v>34</v>
      </c>
      <c r="B13" s="150"/>
      <c r="C13" s="5"/>
      <c r="D13" s="5"/>
      <c r="E13" s="5"/>
      <c r="F13" s="5"/>
      <c r="G13" s="5"/>
    </row>
    <row r="14" spans="1:9" x14ac:dyDescent="0.25">
      <c r="D14" s="354"/>
    </row>
  </sheetData>
  <mergeCells count="9">
    <mergeCell ref="A1:G1"/>
    <mergeCell ref="A2:G2"/>
    <mergeCell ref="A3:G3"/>
    <mergeCell ref="A5:A7"/>
    <mergeCell ref="B5:D5"/>
    <mergeCell ref="E5:G5"/>
    <mergeCell ref="B6:B7"/>
    <mergeCell ref="C6:D6"/>
    <mergeCell ref="E6:F6"/>
  </mergeCells>
  <pageMargins left="0.70866141732283472" right="0.70866141732283472" top="0.74803149606299213" bottom="0.74803149606299213" header="0.31496062992125984" footer="0.31496062992125984"/>
  <pageSetup scale="85" orientation="portrait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V68"/>
  <sheetViews>
    <sheetView showGridLines="0" zoomScale="80" zoomScaleNormal="80" workbookViewId="0"/>
  </sheetViews>
  <sheetFormatPr baseColWidth="10" defaultRowHeight="12.75" x14ac:dyDescent="0.25"/>
  <cols>
    <col min="1" max="1" width="2" style="392" customWidth="1"/>
    <col min="2" max="2" width="2.7109375" style="392" customWidth="1"/>
    <col min="3" max="3" width="38.85546875" style="392" customWidth="1"/>
    <col min="4" max="4" width="17.7109375" style="392" customWidth="1"/>
    <col min="5" max="5" width="16.5703125" style="392" bestFit="1" customWidth="1"/>
    <col min="6" max="6" width="17.5703125" style="392" bestFit="1" customWidth="1"/>
    <col min="7" max="7" width="17.7109375" style="392" customWidth="1"/>
    <col min="8" max="8" width="11.140625" style="418" customWidth="1"/>
    <col min="9" max="9" width="11.42578125" style="392"/>
    <col min="10" max="10" width="13.28515625" style="392" customWidth="1"/>
    <col min="11" max="11" width="13.5703125" style="392" customWidth="1"/>
    <col min="12" max="256" width="11.42578125" style="392"/>
    <col min="257" max="257" width="2" style="392" customWidth="1"/>
    <col min="258" max="258" width="2.7109375" style="392" customWidth="1"/>
    <col min="259" max="259" width="38.85546875" style="392" customWidth="1"/>
    <col min="260" max="260" width="17.7109375" style="392" customWidth="1"/>
    <col min="261" max="261" width="16.5703125" style="392" bestFit="1" customWidth="1"/>
    <col min="262" max="262" width="17.5703125" style="392" bestFit="1" customWidth="1"/>
    <col min="263" max="263" width="17.7109375" style="392" customWidth="1"/>
    <col min="264" max="264" width="11.140625" style="392" customWidth="1"/>
    <col min="265" max="265" width="11.42578125" style="392"/>
    <col min="266" max="266" width="13.28515625" style="392" customWidth="1"/>
    <col min="267" max="267" width="13.5703125" style="392" customWidth="1"/>
    <col min="268" max="512" width="11.42578125" style="392"/>
    <col min="513" max="513" width="2" style="392" customWidth="1"/>
    <col min="514" max="514" width="2.7109375" style="392" customWidth="1"/>
    <col min="515" max="515" width="38.85546875" style="392" customWidth="1"/>
    <col min="516" max="516" width="17.7109375" style="392" customWidth="1"/>
    <col min="517" max="517" width="16.5703125" style="392" bestFit="1" customWidth="1"/>
    <col min="518" max="518" width="17.5703125" style="392" bestFit="1" customWidth="1"/>
    <col min="519" max="519" width="17.7109375" style="392" customWidth="1"/>
    <col min="520" max="520" width="11.140625" style="392" customWidth="1"/>
    <col min="521" max="521" width="11.42578125" style="392"/>
    <col min="522" max="522" width="13.28515625" style="392" customWidth="1"/>
    <col min="523" max="523" width="13.5703125" style="392" customWidth="1"/>
    <col min="524" max="768" width="11.42578125" style="392"/>
    <col min="769" max="769" width="2" style="392" customWidth="1"/>
    <col min="770" max="770" width="2.7109375" style="392" customWidth="1"/>
    <col min="771" max="771" width="38.85546875" style="392" customWidth="1"/>
    <col min="772" max="772" width="17.7109375" style="392" customWidth="1"/>
    <col min="773" max="773" width="16.5703125" style="392" bestFit="1" customWidth="1"/>
    <col min="774" max="774" width="17.5703125" style="392" bestFit="1" customWidth="1"/>
    <col min="775" max="775" width="17.7109375" style="392" customWidth="1"/>
    <col min="776" max="776" width="11.140625" style="392" customWidth="1"/>
    <col min="777" max="777" width="11.42578125" style="392"/>
    <col min="778" max="778" width="13.28515625" style="392" customWidth="1"/>
    <col min="779" max="779" width="13.5703125" style="392" customWidth="1"/>
    <col min="780" max="1024" width="11.42578125" style="392"/>
    <col min="1025" max="1025" width="2" style="392" customWidth="1"/>
    <col min="1026" max="1026" width="2.7109375" style="392" customWidth="1"/>
    <col min="1027" max="1027" width="38.85546875" style="392" customWidth="1"/>
    <col min="1028" max="1028" width="17.7109375" style="392" customWidth="1"/>
    <col min="1029" max="1029" width="16.5703125" style="392" bestFit="1" customWidth="1"/>
    <col min="1030" max="1030" width="17.5703125" style="392" bestFit="1" customWidth="1"/>
    <col min="1031" max="1031" width="17.7109375" style="392" customWidth="1"/>
    <col min="1032" max="1032" width="11.140625" style="392" customWidth="1"/>
    <col min="1033" max="1033" width="11.42578125" style="392"/>
    <col min="1034" max="1034" width="13.28515625" style="392" customWidth="1"/>
    <col min="1035" max="1035" width="13.5703125" style="392" customWidth="1"/>
    <col min="1036" max="1280" width="11.42578125" style="392"/>
    <col min="1281" max="1281" width="2" style="392" customWidth="1"/>
    <col min="1282" max="1282" width="2.7109375" style="392" customWidth="1"/>
    <col min="1283" max="1283" width="38.85546875" style="392" customWidth="1"/>
    <col min="1284" max="1284" width="17.7109375" style="392" customWidth="1"/>
    <col min="1285" max="1285" width="16.5703125" style="392" bestFit="1" customWidth="1"/>
    <col min="1286" max="1286" width="17.5703125" style="392" bestFit="1" customWidth="1"/>
    <col min="1287" max="1287" width="17.7109375" style="392" customWidth="1"/>
    <col min="1288" max="1288" width="11.140625" style="392" customWidth="1"/>
    <col min="1289" max="1289" width="11.42578125" style="392"/>
    <col min="1290" max="1290" width="13.28515625" style="392" customWidth="1"/>
    <col min="1291" max="1291" width="13.5703125" style="392" customWidth="1"/>
    <col min="1292" max="1536" width="11.42578125" style="392"/>
    <col min="1537" max="1537" width="2" style="392" customWidth="1"/>
    <col min="1538" max="1538" width="2.7109375" style="392" customWidth="1"/>
    <col min="1539" max="1539" width="38.85546875" style="392" customWidth="1"/>
    <col min="1540" max="1540" width="17.7109375" style="392" customWidth="1"/>
    <col min="1541" max="1541" width="16.5703125" style="392" bestFit="1" customWidth="1"/>
    <col min="1542" max="1542" width="17.5703125" style="392" bestFit="1" customWidth="1"/>
    <col min="1543" max="1543" width="17.7109375" style="392" customWidth="1"/>
    <col min="1544" max="1544" width="11.140625" style="392" customWidth="1"/>
    <col min="1545" max="1545" width="11.42578125" style="392"/>
    <col min="1546" max="1546" width="13.28515625" style="392" customWidth="1"/>
    <col min="1547" max="1547" width="13.5703125" style="392" customWidth="1"/>
    <col min="1548" max="1792" width="11.42578125" style="392"/>
    <col min="1793" max="1793" width="2" style="392" customWidth="1"/>
    <col min="1794" max="1794" width="2.7109375" style="392" customWidth="1"/>
    <col min="1795" max="1795" width="38.85546875" style="392" customWidth="1"/>
    <col min="1796" max="1796" width="17.7109375" style="392" customWidth="1"/>
    <col min="1797" max="1797" width="16.5703125" style="392" bestFit="1" customWidth="1"/>
    <col min="1798" max="1798" width="17.5703125" style="392" bestFit="1" customWidth="1"/>
    <col min="1799" max="1799" width="17.7109375" style="392" customWidth="1"/>
    <col min="1800" max="1800" width="11.140625" style="392" customWidth="1"/>
    <col min="1801" max="1801" width="11.42578125" style="392"/>
    <col min="1802" max="1802" width="13.28515625" style="392" customWidth="1"/>
    <col min="1803" max="1803" width="13.5703125" style="392" customWidth="1"/>
    <col min="1804" max="2048" width="11.42578125" style="392"/>
    <col min="2049" max="2049" width="2" style="392" customWidth="1"/>
    <col min="2050" max="2050" width="2.7109375" style="392" customWidth="1"/>
    <col min="2051" max="2051" width="38.85546875" style="392" customWidth="1"/>
    <col min="2052" max="2052" width="17.7109375" style="392" customWidth="1"/>
    <col min="2053" max="2053" width="16.5703125" style="392" bestFit="1" customWidth="1"/>
    <col min="2054" max="2054" width="17.5703125" style="392" bestFit="1" customWidth="1"/>
    <col min="2055" max="2055" width="17.7109375" style="392" customWidth="1"/>
    <col min="2056" max="2056" width="11.140625" style="392" customWidth="1"/>
    <col min="2057" max="2057" width="11.42578125" style="392"/>
    <col min="2058" max="2058" width="13.28515625" style="392" customWidth="1"/>
    <col min="2059" max="2059" width="13.5703125" style="392" customWidth="1"/>
    <col min="2060" max="2304" width="11.42578125" style="392"/>
    <col min="2305" max="2305" width="2" style="392" customWidth="1"/>
    <col min="2306" max="2306" width="2.7109375" style="392" customWidth="1"/>
    <col min="2307" max="2307" width="38.85546875" style="392" customWidth="1"/>
    <col min="2308" max="2308" width="17.7109375" style="392" customWidth="1"/>
    <col min="2309" max="2309" width="16.5703125" style="392" bestFit="1" customWidth="1"/>
    <col min="2310" max="2310" width="17.5703125" style="392" bestFit="1" customWidth="1"/>
    <col min="2311" max="2311" width="17.7109375" style="392" customWidth="1"/>
    <col min="2312" max="2312" width="11.140625" style="392" customWidth="1"/>
    <col min="2313" max="2313" width="11.42578125" style="392"/>
    <col min="2314" max="2314" width="13.28515625" style="392" customWidth="1"/>
    <col min="2315" max="2315" width="13.5703125" style="392" customWidth="1"/>
    <col min="2316" max="2560" width="11.42578125" style="392"/>
    <col min="2561" max="2561" width="2" style="392" customWidth="1"/>
    <col min="2562" max="2562" width="2.7109375" style="392" customWidth="1"/>
    <col min="2563" max="2563" width="38.85546875" style="392" customWidth="1"/>
    <col min="2564" max="2564" width="17.7109375" style="392" customWidth="1"/>
    <col min="2565" max="2565" width="16.5703125" style="392" bestFit="1" customWidth="1"/>
    <col min="2566" max="2566" width="17.5703125" style="392" bestFit="1" customWidth="1"/>
    <col min="2567" max="2567" width="17.7109375" style="392" customWidth="1"/>
    <col min="2568" max="2568" width="11.140625" style="392" customWidth="1"/>
    <col min="2569" max="2569" width="11.42578125" style="392"/>
    <col min="2570" max="2570" width="13.28515625" style="392" customWidth="1"/>
    <col min="2571" max="2571" width="13.5703125" style="392" customWidth="1"/>
    <col min="2572" max="2816" width="11.42578125" style="392"/>
    <col min="2817" max="2817" width="2" style="392" customWidth="1"/>
    <col min="2818" max="2818" width="2.7109375" style="392" customWidth="1"/>
    <col min="2819" max="2819" width="38.85546875" style="392" customWidth="1"/>
    <col min="2820" max="2820" width="17.7109375" style="392" customWidth="1"/>
    <col min="2821" max="2821" width="16.5703125" style="392" bestFit="1" customWidth="1"/>
    <col min="2822" max="2822" width="17.5703125" style="392" bestFit="1" customWidth="1"/>
    <col min="2823" max="2823" width="17.7109375" style="392" customWidth="1"/>
    <col min="2824" max="2824" width="11.140625" style="392" customWidth="1"/>
    <col min="2825" max="2825" width="11.42578125" style="392"/>
    <col min="2826" max="2826" width="13.28515625" style="392" customWidth="1"/>
    <col min="2827" max="2827" width="13.5703125" style="392" customWidth="1"/>
    <col min="2828" max="3072" width="11.42578125" style="392"/>
    <col min="3073" max="3073" width="2" style="392" customWidth="1"/>
    <col min="3074" max="3074" width="2.7109375" style="392" customWidth="1"/>
    <col min="3075" max="3075" width="38.85546875" style="392" customWidth="1"/>
    <col min="3076" max="3076" width="17.7109375" style="392" customWidth="1"/>
    <col min="3077" max="3077" width="16.5703125" style="392" bestFit="1" customWidth="1"/>
    <col min="3078" max="3078" width="17.5703125" style="392" bestFit="1" customWidth="1"/>
    <col min="3079" max="3079" width="17.7109375" style="392" customWidth="1"/>
    <col min="3080" max="3080" width="11.140625" style="392" customWidth="1"/>
    <col min="3081" max="3081" width="11.42578125" style="392"/>
    <col min="3082" max="3082" width="13.28515625" style="392" customWidth="1"/>
    <col min="3083" max="3083" width="13.5703125" style="392" customWidth="1"/>
    <col min="3084" max="3328" width="11.42578125" style="392"/>
    <col min="3329" max="3329" width="2" style="392" customWidth="1"/>
    <col min="3330" max="3330" width="2.7109375" style="392" customWidth="1"/>
    <col min="3331" max="3331" width="38.85546875" style="392" customWidth="1"/>
    <col min="3332" max="3332" width="17.7109375" style="392" customWidth="1"/>
    <col min="3333" max="3333" width="16.5703125" style="392" bestFit="1" customWidth="1"/>
    <col min="3334" max="3334" width="17.5703125" style="392" bestFit="1" customWidth="1"/>
    <col min="3335" max="3335" width="17.7109375" style="392" customWidth="1"/>
    <col min="3336" max="3336" width="11.140625" style="392" customWidth="1"/>
    <col min="3337" max="3337" width="11.42578125" style="392"/>
    <col min="3338" max="3338" width="13.28515625" style="392" customWidth="1"/>
    <col min="3339" max="3339" width="13.5703125" style="392" customWidth="1"/>
    <col min="3340" max="3584" width="11.42578125" style="392"/>
    <col min="3585" max="3585" width="2" style="392" customWidth="1"/>
    <col min="3586" max="3586" width="2.7109375" style="392" customWidth="1"/>
    <col min="3587" max="3587" width="38.85546875" style="392" customWidth="1"/>
    <col min="3588" max="3588" width="17.7109375" style="392" customWidth="1"/>
    <col min="3589" max="3589" width="16.5703125" style="392" bestFit="1" customWidth="1"/>
    <col min="3590" max="3590" width="17.5703125" style="392" bestFit="1" customWidth="1"/>
    <col min="3591" max="3591" width="17.7109375" style="392" customWidth="1"/>
    <col min="3592" max="3592" width="11.140625" style="392" customWidth="1"/>
    <col min="3593" max="3593" width="11.42578125" style="392"/>
    <col min="3594" max="3594" width="13.28515625" style="392" customWidth="1"/>
    <col min="3595" max="3595" width="13.5703125" style="392" customWidth="1"/>
    <col min="3596" max="3840" width="11.42578125" style="392"/>
    <col min="3841" max="3841" width="2" style="392" customWidth="1"/>
    <col min="3842" max="3842" width="2.7109375" style="392" customWidth="1"/>
    <col min="3843" max="3843" width="38.85546875" style="392" customWidth="1"/>
    <col min="3844" max="3844" width="17.7109375" style="392" customWidth="1"/>
    <col min="3845" max="3845" width="16.5703125" style="392" bestFit="1" customWidth="1"/>
    <col min="3846" max="3846" width="17.5703125" style="392" bestFit="1" customWidth="1"/>
    <col min="3847" max="3847" width="17.7109375" style="392" customWidth="1"/>
    <col min="3848" max="3848" width="11.140625" style="392" customWidth="1"/>
    <col min="3849" max="3849" width="11.42578125" style="392"/>
    <col min="3850" max="3850" width="13.28515625" style="392" customWidth="1"/>
    <col min="3851" max="3851" width="13.5703125" style="392" customWidth="1"/>
    <col min="3852" max="4096" width="11.42578125" style="392"/>
    <col min="4097" max="4097" width="2" style="392" customWidth="1"/>
    <col min="4098" max="4098" width="2.7109375" style="392" customWidth="1"/>
    <col min="4099" max="4099" width="38.85546875" style="392" customWidth="1"/>
    <col min="4100" max="4100" width="17.7109375" style="392" customWidth="1"/>
    <col min="4101" max="4101" width="16.5703125" style="392" bestFit="1" customWidth="1"/>
    <col min="4102" max="4102" width="17.5703125" style="392" bestFit="1" customWidth="1"/>
    <col min="4103" max="4103" width="17.7109375" style="392" customWidth="1"/>
    <col min="4104" max="4104" width="11.140625" style="392" customWidth="1"/>
    <col min="4105" max="4105" width="11.42578125" style="392"/>
    <col min="4106" max="4106" width="13.28515625" style="392" customWidth="1"/>
    <col min="4107" max="4107" width="13.5703125" style="392" customWidth="1"/>
    <col min="4108" max="4352" width="11.42578125" style="392"/>
    <col min="4353" max="4353" width="2" style="392" customWidth="1"/>
    <col min="4354" max="4354" width="2.7109375" style="392" customWidth="1"/>
    <col min="4355" max="4355" width="38.85546875" style="392" customWidth="1"/>
    <col min="4356" max="4356" width="17.7109375" style="392" customWidth="1"/>
    <col min="4357" max="4357" width="16.5703125" style="392" bestFit="1" customWidth="1"/>
    <col min="4358" max="4358" width="17.5703125" style="392" bestFit="1" customWidth="1"/>
    <col min="4359" max="4359" width="17.7109375" style="392" customWidth="1"/>
    <col min="4360" max="4360" width="11.140625" style="392" customWidth="1"/>
    <col min="4361" max="4361" width="11.42578125" style="392"/>
    <col min="4362" max="4362" width="13.28515625" style="392" customWidth="1"/>
    <col min="4363" max="4363" width="13.5703125" style="392" customWidth="1"/>
    <col min="4364" max="4608" width="11.42578125" style="392"/>
    <col min="4609" max="4609" width="2" style="392" customWidth="1"/>
    <col min="4610" max="4610" width="2.7109375" style="392" customWidth="1"/>
    <col min="4611" max="4611" width="38.85546875" style="392" customWidth="1"/>
    <col min="4612" max="4612" width="17.7109375" style="392" customWidth="1"/>
    <col min="4613" max="4613" width="16.5703125" style="392" bestFit="1" customWidth="1"/>
    <col min="4614" max="4614" width="17.5703125" style="392" bestFit="1" customWidth="1"/>
    <col min="4615" max="4615" width="17.7109375" style="392" customWidth="1"/>
    <col min="4616" max="4616" width="11.140625" style="392" customWidth="1"/>
    <col min="4617" max="4617" width="11.42578125" style="392"/>
    <col min="4618" max="4618" width="13.28515625" style="392" customWidth="1"/>
    <col min="4619" max="4619" width="13.5703125" style="392" customWidth="1"/>
    <col min="4620" max="4864" width="11.42578125" style="392"/>
    <col min="4865" max="4865" width="2" style="392" customWidth="1"/>
    <col min="4866" max="4866" width="2.7109375" style="392" customWidth="1"/>
    <col min="4867" max="4867" width="38.85546875" style="392" customWidth="1"/>
    <col min="4868" max="4868" width="17.7109375" style="392" customWidth="1"/>
    <col min="4869" max="4869" width="16.5703125" style="392" bestFit="1" customWidth="1"/>
    <col min="4870" max="4870" width="17.5703125" style="392" bestFit="1" customWidth="1"/>
    <col min="4871" max="4871" width="17.7109375" style="392" customWidth="1"/>
    <col min="4872" max="4872" width="11.140625" style="392" customWidth="1"/>
    <col min="4873" max="4873" width="11.42578125" style="392"/>
    <col min="4874" max="4874" width="13.28515625" style="392" customWidth="1"/>
    <col min="4875" max="4875" width="13.5703125" style="392" customWidth="1"/>
    <col min="4876" max="5120" width="11.42578125" style="392"/>
    <col min="5121" max="5121" width="2" style="392" customWidth="1"/>
    <col min="5122" max="5122" width="2.7109375" style="392" customWidth="1"/>
    <col min="5123" max="5123" width="38.85546875" style="392" customWidth="1"/>
    <col min="5124" max="5124" width="17.7109375" style="392" customWidth="1"/>
    <col min="5125" max="5125" width="16.5703125" style="392" bestFit="1" customWidth="1"/>
    <col min="5126" max="5126" width="17.5703125" style="392" bestFit="1" customWidth="1"/>
    <col min="5127" max="5127" width="17.7109375" style="392" customWidth="1"/>
    <col min="5128" max="5128" width="11.140625" style="392" customWidth="1"/>
    <col min="5129" max="5129" width="11.42578125" style="392"/>
    <col min="5130" max="5130" width="13.28515625" style="392" customWidth="1"/>
    <col min="5131" max="5131" width="13.5703125" style="392" customWidth="1"/>
    <col min="5132" max="5376" width="11.42578125" style="392"/>
    <col min="5377" max="5377" width="2" style="392" customWidth="1"/>
    <col min="5378" max="5378" width="2.7109375" style="392" customWidth="1"/>
    <col min="5379" max="5379" width="38.85546875" style="392" customWidth="1"/>
    <col min="5380" max="5380" width="17.7109375" style="392" customWidth="1"/>
    <col min="5381" max="5381" width="16.5703125" style="392" bestFit="1" customWidth="1"/>
    <col min="5382" max="5382" width="17.5703125" style="392" bestFit="1" customWidth="1"/>
    <col min="5383" max="5383" width="17.7109375" style="392" customWidth="1"/>
    <col min="5384" max="5384" width="11.140625" style="392" customWidth="1"/>
    <col min="5385" max="5385" width="11.42578125" style="392"/>
    <col min="5386" max="5386" width="13.28515625" style="392" customWidth="1"/>
    <col min="5387" max="5387" width="13.5703125" style="392" customWidth="1"/>
    <col min="5388" max="5632" width="11.42578125" style="392"/>
    <col min="5633" max="5633" width="2" style="392" customWidth="1"/>
    <col min="5634" max="5634" width="2.7109375" style="392" customWidth="1"/>
    <col min="5635" max="5635" width="38.85546875" style="392" customWidth="1"/>
    <col min="5636" max="5636" width="17.7109375" style="392" customWidth="1"/>
    <col min="5637" max="5637" width="16.5703125" style="392" bestFit="1" customWidth="1"/>
    <col min="5638" max="5638" width="17.5703125" style="392" bestFit="1" customWidth="1"/>
    <col min="5639" max="5639" width="17.7109375" style="392" customWidth="1"/>
    <col min="5640" max="5640" width="11.140625" style="392" customWidth="1"/>
    <col min="5641" max="5641" width="11.42578125" style="392"/>
    <col min="5642" max="5642" width="13.28515625" style="392" customWidth="1"/>
    <col min="5643" max="5643" width="13.5703125" style="392" customWidth="1"/>
    <col min="5644" max="5888" width="11.42578125" style="392"/>
    <col min="5889" max="5889" width="2" style="392" customWidth="1"/>
    <col min="5890" max="5890" width="2.7109375" style="392" customWidth="1"/>
    <col min="5891" max="5891" width="38.85546875" style="392" customWidth="1"/>
    <col min="5892" max="5892" width="17.7109375" style="392" customWidth="1"/>
    <col min="5893" max="5893" width="16.5703125" style="392" bestFit="1" customWidth="1"/>
    <col min="5894" max="5894" width="17.5703125" style="392" bestFit="1" customWidth="1"/>
    <col min="5895" max="5895" width="17.7109375" style="392" customWidth="1"/>
    <col min="5896" max="5896" width="11.140625" style="392" customWidth="1"/>
    <col min="5897" max="5897" width="11.42578125" style="392"/>
    <col min="5898" max="5898" width="13.28515625" style="392" customWidth="1"/>
    <col min="5899" max="5899" width="13.5703125" style="392" customWidth="1"/>
    <col min="5900" max="6144" width="11.42578125" style="392"/>
    <col min="6145" max="6145" width="2" style="392" customWidth="1"/>
    <col min="6146" max="6146" width="2.7109375" style="392" customWidth="1"/>
    <col min="6147" max="6147" width="38.85546875" style="392" customWidth="1"/>
    <col min="6148" max="6148" width="17.7109375" style="392" customWidth="1"/>
    <col min="6149" max="6149" width="16.5703125" style="392" bestFit="1" customWidth="1"/>
    <col min="6150" max="6150" width="17.5703125" style="392" bestFit="1" customWidth="1"/>
    <col min="6151" max="6151" width="17.7109375" style="392" customWidth="1"/>
    <col min="6152" max="6152" width="11.140625" style="392" customWidth="1"/>
    <col min="6153" max="6153" width="11.42578125" style="392"/>
    <col min="6154" max="6154" width="13.28515625" style="392" customWidth="1"/>
    <col min="6155" max="6155" width="13.5703125" style="392" customWidth="1"/>
    <col min="6156" max="6400" width="11.42578125" style="392"/>
    <col min="6401" max="6401" width="2" style="392" customWidth="1"/>
    <col min="6402" max="6402" width="2.7109375" style="392" customWidth="1"/>
    <col min="6403" max="6403" width="38.85546875" style="392" customWidth="1"/>
    <col min="6404" max="6404" width="17.7109375" style="392" customWidth="1"/>
    <col min="6405" max="6405" width="16.5703125" style="392" bestFit="1" customWidth="1"/>
    <col min="6406" max="6406" width="17.5703125" style="392" bestFit="1" customWidth="1"/>
    <col min="6407" max="6407" width="17.7109375" style="392" customWidth="1"/>
    <col min="6408" max="6408" width="11.140625" style="392" customWidth="1"/>
    <col min="6409" max="6409" width="11.42578125" style="392"/>
    <col min="6410" max="6410" width="13.28515625" style="392" customWidth="1"/>
    <col min="6411" max="6411" width="13.5703125" style="392" customWidth="1"/>
    <col min="6412" max="6656" width="11.42578125" style="392"/>
    <col min="6657" max="6657" width="2" style="392" customWidth="1"/>
    <col min="6658" max="6658" width="2.7109375" style="392" customWidth="1"/>
    <col min="6659" max="6659" width="38.85546875" style="392" customWidth="1"/>
    <col min="6660" max="6660" width="17.7109375" style="392" customWidth="1"/>
    <col min="6661" max="6661" width="16.5703125" style="392" bestFit="1" customWidth="1"/>
    <col min="6662" max="6662" width="17.5703125" style="392" bestFit="1" customWidth="1"/>
    <col min="6663" max="6663" width="17.7109375" style="392" customWidth="1"/>
    <col min="6664" max="6664" width="11.140625" style="392" customWidth="1"/>
    <col min="6665" max="6665" width="11.42578125" style="392"/>
    <col min="6666" max="6666" width="13.28515625" style="392" customWidth="1"/>
    <col min="6667" max="6667" width="13.5703125" style="392" customWidth="1"/>
    <col min="6668" max="6912" width="11.42578125" style="392"/>
    <col min="6913" max="6913" width="2" style="392" customWidth="1"/>
    <col min="6914" max="6914" width="2.7109375" style="392" customWidth="1"/>
    <col min="6915" max="6915" width="38.85546875" style="392" customWidth="1"/>
    <col min="6916" max="6916" width="17.7109375" style="392" customWidth="1"/>
    <col min="6917" max="6917" width="16.5703125" style="392" bestFit="1" customWidth="1"/>
    <col min="6918" max="6918" width="17.5703125" style="392" bestFit="1" customWidth="1"/>
    <col min="6919" max="6919" width="17.7109375" style="392" customWidth="1"/>
    <col min="6920" max="6920" width="11.140625" style="392" customWidth="1"/>
    <col min="6921" max="6921" width="11.42578125" style="392"/>
    <col min="6922" max="6922" width="13.28515625" style="392" customWidth="1"/>
    <col min="6923" max="6923" width="13.5703125" style="392" customWidth="1"/>
    <col min="6924" max="7168" width="11.42578125" style="392"/>
    <col min="7169" max="7169" width="2" style="392" customWidth="1"/>
    <col min="7170" max="7170" width="2.7109375" style="392" customWidth="1"/>
    <col min="7171" max="7171" width="38.85546875" style="392" customWidth="1"/>
    <col min="7172" max="7172" width="17.7109375" style="392" customWidth="1"/>
    <col min="7173" max="7173" width="16.5703125" style="392" bestFit="1" customWidth="1"/>
    <col min="7174" max="7174" width="17.5703125" style="392" bestFit="1" customWidth="1"/>
    <col min="7175" max="7175" width="17.7109375" style="392" customWidth="1"/>
    <col min="7176" max="7176" width="11.140625" style="392" customWidth="1"/>
    <col min="7177" max="7177" width="11.42578125" style="392"/>
    <col min="7178" max="7178" width="13.28515625" style="392" customWidth="1"/>
    <col min="7179" max="7179" width="13.5703125" style="392" customWidth="1"/>
    <col min="7180" max="7424" width="11.42578125" style="392"/>
    <col min="7425" max="7425" width="2" style="392" customWidth="1"/>
    <col min="7426" max="7426" width="2.7109375" style="392" customWidth="1"/>
    <col min="7427" max="7427" width="38.85546875" style="392" customWidth="1"/>
    <col min="7428" max="7428" width="17.7109375" style="392" customWidth="1"/>
    <col min="7429" max="7429" width="16.5703125" style="392" bestFit="1" customWidth="1"/>
    <col min="7430" max="7430" width="17.5703125" style="392" bestFit="1" customWidth="1"/>
    <col min="7431" max="7431" width="17.7109375" style="392" customWidth="1"/>
    <col min="7432" max="7432" width="11.140625" style="392" customWidth="1"/>
    <col min="7433" max="7433" width="11.42578125" style="392"/>
    <col min="7434" max="7434" width="13.28515625" style="392" customWidth="1"/>
    <col min="7435" max="7435" width="13.5703125" style="392" customWidth="1"/>
    <col min="7436" max="7680" width="11.42578125" style="392"/>
    <col min="7681" max="7681" width="2" style="392" customWidth="1"/>
    <col min="7682" max="7682" width="2.7109375" style="392" customWidth="1"/>
    <col min="7683" max="7683" width="38.85546875" style="392" customWidth="1"/>
    <col min="7684" max="7684" width="17.7109375" style="392" customWidth="1"/>
    <col min="7685" max="7685" width="16.5703125" style="392" bestFit="1" customWidth="1"/>
    <col min="7686" max="7686" width="17.5703125" style="392" bestFit="1" customWidth="1"/>
    <col min="7687" max="7687" width="17.7109375" style="392" customWidth="1"/>
    <col min="7688" max="7688" width="11.140625" style="392" customWidth="1"/>
    <col min="7689" max="7689" width="11.42578125" style="392"/>
    <col min="7690" max="7690" width="13.28515625" style="392" customWidth="1"/>
    <col min="7691" max="7691" width="13.5703125" style="392" customWidth="1"/>
    <col min="7692" max="7936" width="11.42578125" style="392"/>
    <col min="7937" max="7937" width="2" style="392" customWidth="1"/>
    <col min="7938" max="7938" width="2.7109375" style="392" customWidth="1"/>
    <col min="7939" max="7939" width="38.85546875" style="392" customWidth="1"/>
    <col min="7940" max="7940" width="17.7109375" style="392" customWidth="1"/>
    <col min="7941" max="7941" width="16.5703125" style="392" bestFit="1" customWidth="1"/>
    <col min="7942" max="7942" width="17.5703125" style="392" bestFit="1" customWidth="1"/>
    <col min="7943" max="7943" width="17.7109375" style="392" customWidth="1"/>
    <col min="7944" max="7944" width="11.140625" style="392" customWidth="1"/>
    <col min="7945" max="7945" width="11.42578125" style="392"/>
    <col min="7946" max="7946" width="13.28515625" style="392" customWidth="1"/>
    <col min="7947" max="7947" width="13.5703125" style="392" customWidth="1"/>
    <col min="7948" max="8192" width="11.42578125" style="392"/>
    <col min="8193" max="8193" width="2" style="392" customWidth="1"/>
    <col min="8194" max="8194" width="2.7109375" style="392" customWidth="1"/>
    <col min="8195" max="8195" width="38.85546875" style="392" customWidth="1"/>
    <col min="8196" max="8196" width="17.7109375" style="392" customWidth="1"/>
    <col min="8197" max="8197" width="16.5703125" style="392" bestFit="1" customWidth="1"/>
    <col min="8198" max="8198" width="17.5703125" style="392" bestFit="1" customWidth="1"/>
    <col min="8199" max="8199" width="17.7109375" style="392" customWidth="1"/>
    <col min="8200" max="8200" width="11.140625" style="392" customWidth="1"/>
    <col min="8201" max="8201" width="11.42578125" style="392"/>
    <col min="8202" max="8202" width="13.28515625" style="392" customWidth="1"/>
    <col min="8203" max="8203" width="13.5703125" style="392" customWidth="1"/>
    <col min="8204" max="8448" width="11.42578125" style="392"/>
    <col min="8449" max="8449" width="2" style="392" customWidth="1"/>
    <col min="8450" max="8450" width="2.7109375" style="392" customWidth="1"/>
    <col min="8451" max="8451" width="38.85546875" style="392" customWidth="1"/>
    <col min="8452" max="8452" width="17.7109375" style="392" customWidth="1"/>
    <col min="8453" max="8453" width="16.5703125" style="392" bestFit="1" customWidth="1"/>
    <col min="8454" max="8454" width="17.5703125" style="392" bestFit="1" customWidth="1"/>
    <col min="8455" max="8455" width="17.7109375" style="392" customWidth="1"/>
    <col min="8456" max="8456" width="11.140625" style="392" customWidth="1"/>
    <col min="8457" max="8457" width="11.42578125" style="392"/>
    <col min="8458" max="8458" width="13.28515625" style="392" customWidth="1"/>
    <col min="8459" max="8459" width="13.5703125" style="392" customWidth="1"/>
    <col min="8460" max="8704" width="11.42578125" style="392"/>
    <col min="8705" max="8705" width="2" style="392" customWidth="1"/>
    <col min="8706" max="8706" width="2.7109375" style="392" customWidth="1"/>
    <col min="8707" max="8707" width="38.85546875" style="392" customWidth="1"/>
    <col min="8708" max="8708" width="17.7109375" style="392" customWidth="1"/>
    <col min="8709" max="8709" width="16.5703125" style="392" bestFit="1" customWidth="1"/>
    <col min="8710" max="8710" width="17.5703125" style="392" bestFit="1" customWidth="1"/>
    <col min="8711" max="8711" width="17.7109375" style="392" customWidth="1"/>
    <col min="8712" max="8712" width="11.140625" style="392" customWidth="1"/>
    <col min="8713" max="8713" width="11.42578125" style="392"/>
    <col min="8714" max="8714" width="13.28515625" style="392" customWidth="1"/>
    <col min="8715" max="8715" width="13.5703125" style="392" customWidth="1"/>
    <col min="8716" max="8960" width="11.42578125" style="392"/>
    <col min="8961" max="8961" width="2" style="392" customWidth="1"/>
    <col min="8962" max="8962" width="2.7109375" style="392" customWidth="1"/>
    <col min="8963" max="8963" width="38.85546875" style="392" customWidth="1"/>
    <col min="8964" max="8964" width="17.7109375" style="392" customWidth="1"/>
    <col min="8965" max="8965" width="16.5703125" style="392" bestFit="1" customWidth="1"/>
    <col min="8966" max="8966" width="17.5703125" style="392" bestFit="1" customWidth="1"/>
    <col min="8967" max="8967" width="17.7109375" style="392" customWidth="1"/>
    <col min="8968" max="8968" width="11.140625" style="392" customWidth="1"/>
    <col min="8969" max="8969" width="11.42578125" style="392"/>
    <col min="8970" max="8970" width="13.28515625" style="392" customWidth="1"/>
    <col min="8971" max="8971" width="13.5703125" style="392" customWidth="1"/>
    <col min="8972" max="9216" width="11.42578125" style="392"/>
    <col min="9217" max="9217" width="2" style="392" customWidth="1"/>
    <col min="9218" max="9218" width="2.7109375" style="392" customWidth="1"/>
    <col min="9219" max="9219" width="38.85546875" style="392" customWidth="1"/>
    <col min="9220" max="9220" width="17.7109375" style="392" customWidth="1"/>
    <col min="9221" max="9221" width="16.5703125" style="392" bestFit="1" customWidth="1"/>
    <col min="9222" max="9222" width="17.5703125" style="392" bestFit="1" customWidth="1"/>
    <col min="9223" max="9223" width="17.7109375" style="392" customWidth="1"/>
    <col min="9224" max="9224" width="11.140625" style="392" customWidth="1"/>
    <col min="9225" max="9225" width="11.42578125" style="392"/>
    <col min="9226" max="9226" width="13.28515625" style="392" customWidth="1"/>
    <col min="9227" max="9227" width="13.5703125" style="392" customWidth="1"/>
    <col min="9228" max="9472" width="11.42578125" style="392"/>
    <col min="9473" max="9473" width="2" style="392" customWidth="1"/>
    <col min="9474" max="9474" width="2.7109375" style="392" customWidth="1"/>
    <col min="9475" max="9475" width="38.85546875" style="392" customWidth="1"/>
    <col min="9476" max="9476" width="17.7109375" style="392" customWidth="1"/>
    <col min="9477" max="9477" width="16.5703125" style="392" bestFit="1" customWidth="1"/>
    <col min="9478" max="9478" width="17.5703125" style="392" bestFit="1" customWidth="1"/>
    <col min="9479" max="9479" width="17.7109375" style="392" customWidth="1"/>
    <col min="9480" max="9480" width="11.140625" style="392" customWidth="1"/>
    <col min="9481" max="9481" width="11.42578125" style="392"/>
    <col min="9482" max="9482" width="13.28515625" style="392" customWidth="1"/>
    <col min="9483" max="9483" width="13.5703125" style="392" customWidth="1"/>
    <col min="9484" max="9728" width="11.42578125" style="392"/>
    <col min="9729" max="9729" width="2" style="392" customWidth="1"/>
    <col min="9730" max="9730" width="2.7109375" style="392" customWidth="1"/>
    <col min="9731" max="9731" width="38.85546875" style="392" customWidth="1"/>
    <col min="9732" max="9732" width="17.7109375" style="392" customWidth="1"/>
    <col min="9733" max="9733" width="16.5703125" style="392" bestFit="1" customWidth="1"/>
    <col min="9734" max="9734" width="17.5703125" style="392" bestFit="1" customWidth="1"/>
    <col min="9735" max="9735" width="17.7109375" style="392" customWidth="1"/>
    <col min="9736" max="9736" width="11.140625" style="392" customWidth="1"/>
    <col min="9737" max="9737" width="11.42578125" style="392"/>
    <col min="9738" max="9738" width="13.28515625" style="392" customWidth="1"/>
    <col min="9739" max="9739" width="13.5703125" style="392" customWidth="1"/>
    <col min="9740" max="9984" width="11.42578125" style="392"/>
    <col min="9985" max="9985" width="2" style="392" customWidth="1"/>
    <col min="9986" max="9986" width="2.7109375" style="392" customWidth="1"/>
    <col min="9987" max="9987" width="38.85546875" style="392" customWidth="1"/>
    <col min="9988" max="9988" width="17.7109375" style="392" customWidth="1"/>
    <col min="9989" max="9989" width="16.5703125" style="392" bestFit="1" customWidth="1"/>
    <col min="9990" max="9990" width="17.5703125" style="392" bestFit="1" customWidth="1"/>
    <col min="9991" max="9991" width="17.7109375" style="392" customWidth="1"/>
    <col min="9992" max="9992" width="11.140625" style="392" customWidth="1"/>
    <col min="9993" max="9993" width="11.42578125" style="392"/>
    <col min="9994" max="9994" width="13.28515625" style="392" customWidth="1"/>
    <col min="9995" max="9995" width="13.5703125" style="392" customWidth="1"/>
    <col min="9996" max="10240" width="11.42578125" style="392"/>
    <col min="10241" max="10241" width="2" style="392" customWidth="1"/>
    <col min="10242" max="10242" width="2.7109375" style="392" customWidth="1"/>
    <col min="10243" max="10243" width="38.85546875" style="392" customWidth="1"/>
    <col min="10244" max="10244" width="17.7109375" style="392" customWidth="1"/>
    <col min="10245" max="10245" width="16.5703125" style="392" bestFit="1" customWidth="1"/>
    <col min="10246" max="10246" width="17.5703125" style="392" bestFit="1" customWidth="1"/>
    <col min="10247" max="10247" width="17.7109375" style="392" customWidth="1"/>
    <col min="10248" max="10248" width="11.140625" style="392" customWidth="1"/>
    <col min="10249" max="10249" width="11.42578125" style="392"/>
    <col min="10250" max="10250" width="13.28515625" style="392" customWidth="1"/>
    <col min="10251" max="10251" width="13.5703125" style="392" customWidth="1"/>
    <col min="10252" max="10496" width="11.42578125" style="392"/>
    <col min="10497" max="10497" width="2" style="392" customWidth="1"/>
    <col min="10498" max="10498" width="2.7109375" style="392" customWidth="1"/>
    <col min="10499" max="10499" width="38.85546875" style="392" customWidth="1"/>
    <col min="10500" max="10500" width="17.7109375" style="392" customWidth="1"/>
    <col min="10501" max="10501" width="16.5703125" style="392" bestFit="1" customWidth="1"/>
    <col min="10502" max="10502" width="17.5703125" style="392" bestFit="1" customWidth="1"/>
    <col min="10503" max="10503" width="17.7109375" style="392" customWidth="1"/>
    <col min="10504" max="10504" width="11.140625" style="392" customWidth="1"/>
    <col min="10505" max="10505" width="11.42578125" style="392"/>
    <col min="10506" max="10506" width="13.28515625" style="392" customWidth="1"/>
    <col min="10507" max="10507" width="13.5703125" style="392" customWidth="1"/>
    <col min="10508" max="10752" width="11.42578125" style="392"/>
    <col min="10753" max="10753" width="2" style="392" customWidth="1"/>
    <col min="10754" max="10754" width="2.7109375" style="392" customWidth="1"/>
    <col min="10755" max="10755" width="38.85546875" style="392" customWidth="1"/>
    <col min="10756" max="10756" width="17.7109375" style="392" customWidth="1"/>
    <col min="10757" max="10757" width="16.5703125" style="392" bestFit="1" customWidth="1"/>
    <col min="10758" max="10758" width="17.5703125" style="392" bestFit="1" customWidth="1"/>
    <col min="10759" max="10759" width="17.7109375" style="392" customWidth="1"/>
    <col min="10760" max="10760" width="11.140625" style="392" customWidth="1"/>
    <col min="10761" max="10761" width="11.42578125" style="392"/>
    <col min="10762" max="10762" width="13.28515625" style="392" customWidth="1"/>
    <col min="10763" max="10763" width="13.5703125" style="392" customWidth="1"/>
    <col min="10764" max="11008" width="11.42578125" style="392"/>
    <col min="11009" max="11009" width="2" style="392" customWidth="1"/>
    <col min="11010" max="11010" width="2.7109375" style="392" customWidth="1"/>
    <col min="11011" max="11011" width="38.85546875" style="392" customWidth="1"/>
    <col min="11012" max="11012" width="17.7109375" style="392" customWidth="1"/>
    <col min="11013" max="11013" width="16.5703125" style="392" bestFit="1" customWidth="1"/>
    <col min="11014" max="11014" width="17.5703125" style="392" bestFit="1" customWidth="1"/>
    <col min="11015" max="11015" width="17.7109375" style="392" customWidth="1"/>
    <col min="11016" max="11016" width="11.140625" style="392" customWidth="1"/>
    <col min="11017" max="11017" width="11.42578125" style="392"/>
    <col min="11018" max="11018" width="13.28515625" style="392" customWidth="1"/>
    <col min="11019" max="11019" width="13.5703125" style="392" customWidth="1"/>
    <col min="11020" max="11264" width="11.42578125" style="392"/>
    <col min="11265" max="11265" width="2" style="392" customWidth="1"/>
    <col min="11266" max="11266" width="2.7109375" style="392" customWidth="1"/>
    <col min="11267" max="11267" width="38.85546875" style="392" customWidth="1"/>
    <col min="11268" max="11268" width="17.7109375" style="392" customWidth="1"/>
    <col min="11269" max="11269" width="16.5703125" style="392" bestFit="1" customWidth="1"/>
    <col min="11270" max="11270" width="17.5703125" style="392" bestFit="1" customWidth="1"/>
    <col min="11271" max="11271" width="17.7109375" style="392" customWidth="1"/>
    <col min="11272" max="11272" width="11.140625" style="392" customWidth="1"/>
    <col min="11273" max="11273" width="11.42578125" style="392"/>
    <col min="11274" max="11274" width="13.28515625" style="392" customWidth="1"/>
    <col min="11275" max="11275" width="13.5703125" style="392" customWidth="1"/>
    <col min="11276" max="11520" width="11.42578125" style="392"/>
    <col min="11521" max="11521" width="2" style="392" customWidth="1"/>
    <col min="11522" max="11522" width="2.7109375" style="392" customWidth="1"/>
    <col min="11523" max="11523" width="38.85546875" style="392" customWidth="1"/>
    <col min="11524" max="11524" width="17.7109375" style="392" customWidth="1"/>
    <col min="11525" max="11525" width="16.5703125" style="392" bestFit="1" customWidth="1"/>
    <col min="11526" max="11526" width="17.5703125" style="392" bestFit="1" customWidth="1"/>
    <col min="11527" max="11527" width="17.7109375" style="392" customWidth="1"/>
    <col min="11528" max="11528" width="11.140625" style="392" customWidth="1"/>
    <col min="11529" max="11529" width="11.42578125" style="392"/>
    <col min="11530" max="11530" width="13.28515625" style="392" customWidth="1"/>
    <col min="11531" max="11531" width="13.5703125" style="392" customWidth="1"/>
    <col min="11532" max="11776" width="11.42578125" style="392"/>
    <col min="11777" max="11777" width="2" style="392" customWidth="1"/>
    <col min="11778" max="11778" width="2.7109375" style="392" customWidth="1"/>
    <col min="11779" max="11779" width="38.85546875" style="392" customWidth="1"/>
    <col min="11780" max="11780" width="17.7109375" style="392" customWidth="1"/>
    <col min="11781" max="11781" width="16.5703125" style="392" bestFit="1" customWidth="1"/>
    <col min="11782" max="11782" width="17.5703125" style="392" bestFit="1" customWidth="1"/>
    <col min="11783" max="11783" width="17.7109375" style="392" customWidth="1"/>
    <col min="11784" max="11784" width="11.140625" style="392" customWidth="1"/>
    <col min="11785" max="11785" width="11.42578125" style="392"/>
    <col min="11786" max="11786" width="13.28515625" style="392" customWidth="1"/>
    <col min="11787" max="11787" width="13.5703125" style="392" customWidth="1"/>
    <col min="11788" max="12032" width="11.42578125" style="392"/>
    <col min="12033" max="12033" width="2" style="392" customWidth="1"/>
    <col min="12034" max="12034" width="2.7109375" style="392" customWidth="1"/>
    <col min="12035" max="12035" width="38.85546875" style="392" customWidth="1"/>
    <col min="12036" max="12036" width="17.7109375" style="392" customWidth="1"/>
    <col min="12037" max="12037" width="16.5703125" style="392" bestFit="1" customWidth="1"/>
    <col min="12038" max="12038" width="17.5703125" style="392" bestFit="1" customWidth="1"/>
    <col min="12039" max="12039" width="17.7109375" style="392" customWidth="1"/>
    <col min="12040" max="12040" width="11.140625" style="392" customWidth="1"/>
    <col min="12041" max="12041" width="11.42578125" style="392"/>
    <col min="12042" max="12042" width="13.28515625" style="392" customWidth="1"/>
    <col min="12043" max="12043" width="13.5703125" style="392" customWidth="1"/>
    <col min="12044" max="12288" width="11.42578125" style="392"/>
    <col min="12289" max="12289" width="2" style="392" customWidth="1"/>
    <col min="12290" max="12290" width="2.7109375" style="392" customWidth="1"/>
    <col min="12291" max="12291" width="38.85546875" style="392" customWidth="1"/>
    <col min="12292" max="12292" width="17.7109375" style="392" customWidth="1"/>
    <col min="12293" max="12293" width="16.5703125" style="392" bestFit="1" customWidth="1"/>
    <col min="12294" max="12294" width="17.5703125" style="392" bestFit="1" customWidth="1"/>
    <col min="12295" max="12295" width="17.7109375" style="392" customWidth="1"/>
    <col min="12296" max="12296" width="11.140625" style="392" customWidth="1"/>
    <col min="12297" max="12297" width="11.42578125" style="392"/>
    <col min="12298" max="12298" width="13.28515625" style="392" customWidth="1"/>
    <col min="12299" max="12299" width="13.5703125" style="392" customWidth="1"/>
    <col min="12300" max="12544" width="11.42578125" style="392"/>
    <col min="12545" max="12545" width="2" style="392" customWidth="1"/>
    <col min="12546" max="12546" width="2.7109375" style="392" customWidth="1"/>
    <col min="12547" max="12547" width="38.85546875" style="392" customWidth="1"/>
    <col min="12548" max="12548" width="17.7109375" style="392" customWidth="1"/>
    <col min="12549" max="12549" width="16.5703125" style="392" bestFit="1" customWidth="1"/>
    <col min="12550" max="12550" width="17.5703125" style="392" bestFit="1" customWidth="1"/>
    <col min="12551" max="12551" width="17.7109375" style="392" customWidth="1"/>
    <col min="12552" max="12552" width="11.140625" style="392" customWidth="1"/>
    <col min="12553" max="12553" width="11.42578125" style="392"/>
    <col min="12554" max="12554" width="13.28515625" style="392" customWidth="1"/>
    <col min="12555" max="12555" width="13.5703125" style="392" customWidth="1"/>
    <col min="12556" max="12800" width="11.42578125" style="392"/>
    <col min="12801" max="12801" width="2" style="392" customWidth="1"/>
    <col min="12802" max="12802" width="2.7109375" style="392" customWidth="1"/>
    <col min="12803" max="12803" width="38.85546875" style="392" customWidth="1"/>
    <col min="12804" max="12804" width="17.7109375" style="392" customWidth="1"/>
    <col min="12805" max="12805" width="16.5703125" style="392" bestFit="1" customWidth="1"/>
    <col min="12806" max="12806" width="17.5703125" style="392" bestFit="1" customWidth="1"/>
    <col min="12807" max="12807" width="17.7109375" style="392" customWidth="1"/>
    <col min="12808" max="12808" width="11.140625" style="392" customWidth="1"/>
    <col min="12809" max="12809" width="11.42578125" style="392"/>
    <col min="12810" max="12810" width="13.28515625" style="392" customWidth="1"/>
    <col min="12811" max="12811" width="13.5703125" style="392" customWidth="1"/>
    <col min="12812" max="13056" width="11.42578125" style="392"/>
    <col min="13057" max="13057" width="2" style="392" customWidth="1"/>
    <col min="13058" max="13058" width="2.7109375" style="392" customWidth="1"/>
    <col min="13059" max="13059" width="38.85546875" style="392" customWidth="1"/>
    <col min="13060" max="13060" width="17.7109375" style="392" customWidth="1"/>
    <col min="13061" max="13061" width="16.5703125" style="392" bestFit="1" customWidth="1"/>
    <col min="13062" max="13062" width="17.5703125" style="392" bestFit="1" customWidth="1"/>
    <col min="13063" max="13063" width="17.7109375" style="392" customWidth="1"/>
    <col min="13064" max="13064" width="11.140625" style="392" customWidth="1"/>
    <col min="13065" max="13065" width="11.42578125" style="392"/>
    <col min="13066" max="13066" width="13.28515625" style="392" customWidth="1"/>
    <col min="13067" max="13067" width="13.5703125" style="392" customWidth="1"/>
    <col min="13068" max="13312" width="11.42578125" style="392"/>
    <col min="13313" max="13313" width="2" style="392" customWidth="1"/>
    <col min="13314" max="13314" width="2.7109375" style="392" customWidth="1"/>
    <col min="13315" max="13315" width="38.85546875" style="392" customWidth="1"/>
    <col min="13316" max="13316" width="17.7109375" style="392" customWidth="1"/>
    <col min="13317" max="13317" width="16.5703125" style="392" bestFit="1" customWidth="1"/>
    <col min="13318" max="13318" width="17.5703125" style="392" bestFit="1" customWidth="1"/>
    <col min="13319" max="13319" width="17.7109375" style="392" customWidth="1"/>
    <col min="13320" max="13320" width="11.140625" style="392" customWidth="1"/>
    <col min="13321" max="13321" width="11.42578125" style="392"/>
    <col min="13322" max="13322" width="13.28515625" style="392" customWidth="1"/>
    <col min="13323" max="13323" width="13.5703125" style="392" customWidth="1"/>
    <col min="13324" max="13568" width="11.42578125" style="392"/>
    <col min="13569" max="13569" width="2" style="392" customWidth="1"/>
    <col min="13570" max="13570" width="2.7109375" style="392" customWidth="1"/>
    <col min="13571" max="13571" width="38.85546875" style="392" customWidth="1"/>
    <col min="13572" max="13572" width="17.7109375" style="392" customWidth="1"/>
    <col min="13573" max="13573" width="16.5703125" style="392" bestFit="1" customWidth="1"/>
    <col min="13574" max="13574" width="17.5703125" style="392" bestFit="1" customWidth="1"/>
    <col min="13575" max="13575" width="17.7109375" style="392" customWidth="1"/>
    <col min="13576" max="13576" width="11.140625" style="392" customWidth="1"/>
    <col min="13577" max="13577" width="11.42578125" style="392"/>
    <col min="13578" max="13578" width="13.28515625" style="392" customWidth="1"/>
    <col min="13579" max="13579" width="13.5703125" style="392" customWidth="1"/>
    <col min="13580" max="13824" width="11.42578125" style="392"/>
    <col min="13825" max="13825" width="2" style="392" customWidth="1"/>
    <col min="13826" max="13826" width="2.7109375" style="392" customWidth="1"/>
    <col min="13827" max="13827" width="38.85546875" style="392" customWidth="1"/>
    <col min="13828" max="13828" width="17.7109375" style="392" customWidth="1"/>
    <col min="13829" max="13829" width="16.5703125" style="392" bestFit="1" customWidth="1"/>
    <col min="13830" max="13830" width="17.5703125" style="392" bestFit="1" customWidth="1"/>
    <col min="13831" max="13831" width="17.7109375" style="392" customWidth="1"/>
    <col min="13832" max="13832" width="11.140625" style="392" customWidth="1"/>
    <col min="13833" max="13833" width="11.42578125" style="392"/>
    <col min="13834" max="13834" width="13.28515625" style="392" customWidth="1"/>
    <col min="13835" max="13835" width="13.5703125" style="392" customWidth="1"/>
    <col min="13836" max="14080" width="11.42578125" style="392"/>
    <col min="14081" max="14081" width="2" style="392" customWidth="1"/>
    <col min="14082" max="14082" width="2.7109375" style="392" customWidth="1"/>
    <col min="14083" max="14083" width="38.85546875" style="392" customWidth="1"/>
    <col min="14084" max="14084" width="17.7109375" style="392" customWidth="1"/>
    <col min="14085" max="14085" width="16.5703125" style="392" bestFit="1" customWidth="1"/>
    <col min="14086" max="14086" width="17.5703125" style="392" bestFit="1" customWidth="1"/>
    <col min="14087" max="14087" width="17.7109375" style="392" customWidth="1"/>
    <col min="14088" max="14088" width="11.140625" style="392" customWidth="1"/>
    <col min="14089" max="14089" width="11.42578125" style="392"/>
    <col min="14090" max="14090" width="13.28515625" style="392" customWidth="1"/>
    <col min="14091" max="14091" width="13.5703125" style="392" customWidth="1"/>
    <col min="14092" max="14336" width="11.42578125" style="392"/>
    <col min="14337" max="14337" width="2" style="392" customWidth="1"/>
    <col min="14338" max="14338" width="2.7109375" style="392" customWidth="1"/>
    <col min="14339" max="14339" width="38.85546875" style="392" customWidth="1"/>
    <col min="14340" max="14340" width="17.7109375" style="392" customWidth="1"/>
    <col min="14341" max="14341" width="16.5703125" style="392" bestFit="1" customWidth="1"/>
    <col min="14342" max="14342" width="17.5703125" style="392" bestFit="1" customWidth="1"/>
    <col min="14343" max="14343" width="17.7109375" style="392" customWidth="1"/>
    <col min="14344" max="14344" width="11.140625" style="392" customWidth="1"/>
    <col min="14345" max="14345" width="11.42578125" style="392"/>
    <col min="14346" max="14346" width="13.28515625" style="392" customWidth="1"/>
    <col min="14347" max="14347" width="13.5703125" style="392" customWidth="1"/>
    <col min="14348" max="14592" width="11.42578125" style="392"/>
    <col min="14593" max="14593" width="2" style="392" customWidth="1"/>
    <col min="14594" max="14594" width="2.7109375" style="392" customWidth="1"/>
    <col min="14595" max="14595" width="38.85546875" style="392" customWidth="1"/>
    <col min="14596" max="14596" width="17.7109375" style="392" customWidth="1"/>
    <col min="14597" max="14597" width="16.5703125" style="392" bestFit="1" customWidth="1"/>
    <col min="14598" max="14598" width="17.5703125" style="392" bestFit="1" customWidth="1"/>
    <col min="14599" max="14599" width="17.7109375" style="392" customWidth="1"/>
    <col min="14600" max="14600" width="11.140625" style="392" customWidth="1"/>
    <col min="14601" max="14601" width="11.42578125" style="392"/>
    <col min="14602" max="14602" width="13.28515625" style="392" customWidth="1"/>
    <col min="14603" max="14603" width="13.5703125" style="392" customWidth="1"/>
    <col min="14604" max="14848" width="11.42578125" style="392"/>
    <col min="14849" max="14849" width="2" style="392" customWidth="1"/>
    <col min="14850" max="14850" width="2.7109375" style="392" customWidth="1"/>
    <col min="14851" max="14851" width="38.85546875" style="392" customWidth="1"/>
    <col min="14852" max="14852" width="17.7109375" style="392" customWidth="1"/>
    <col min="14853" max="14853" width="16.5703125" style="392" bestFit="1" customWidth="1"/>
    <col min="14854" max="14854" width="17.5703125" style="392" bestFit="1" customWidth="1"/>
    <col min="14855" max="14855" width="17.7109375" style="392" customWidth="1"/>
    <col min="14856" max="14856" width="11.140625" style="392" customWidth="1"/>
    <col min="14857" max="14857" width="11.42578125" style="392"/>
    <col min="14858" max="14858" width="13.28515625" style="392" customWidth="1"/>
    <col min="14859" max="14859" width="13.5703125" style="392" customWidth="1"/>
    <col min="14860" max="15104" width="11.42578125" style="392"/>
    <col min="15105" max="15105" width="2" style="392" customWidth="1"/>
    <col min="15106" max="15106" width="2.7109375" style="392" customWidth="1"/>
    <col min="15107" max="15107" width="38.85546875" style="392" customWidth="1"/>
    <col min="15108" max="15108" width="17.7109375" style="392" customWidth="1"/>
    <col min="15109" max="15109" width="16.5703125" style="392" bestFit="1" customWidth="1"/>
    <col min="15110" max="15110" width="17.5703125" style="392" bestFit="1" customWidth="1"/>
    <col min="15111" max="15111" width="17.7109375" style="392" customWidth="1"/>
    <col min="15112" max="15112" width="11.140625" style="392" customWidth="1"/>
    <col min="15113" max="15113" width="11.42578125" style="392"/>
    <col min="15114" max="15114" width="13.28515625" style="392" customWidth="1"/>
    <col min="15115" max="15115" width="13.5703125" style="392" customWidth="1"/>
    <col min="15116" max="15360" width="11.42578125" style="392"/>
    <col min="15361" max="15361" width="2" style="392" customWidth="1"/>
    <col min="15362" max="15362" width="2.7109375" style="392" customWidth="1"/>
    <col min="15363" max="15363" width="38.85546875" style="392" customWidth="1"/>
    <col min="15364" max="15364" width="17.7109375" style="392" customWidth="1"/>
    <col min="15365" max="15365" width="16.5703125" style="392" bestFit="1" customWidth="1"/>
    <col min="15366" max="15366" width="17.5703125" style="392" bestFit="1" customWidth="1"/>
    <col min="15367" max="15367" width="17.7109375" style="392" customWidth="1"/>
    <col min="15368" max="15368" width="11.140625" style="392" customWidth="1"/>
    <col min="15369" max="15369" width="11.42578125" style="392"/>
    <col min="15370" max="15370" width="13.28515625" style="392" customWidth="1"/>
    <col min="15371" max="15371" width="13.5703125" style="392" customWidth="1"/>
    <col min="15372" max="15616" width="11.42578125" style="392"/>
    <col min="15617" max="15617" width="2" style="392" customWidth="1"/>
    <col min="15618" max="15618" width="2.7109375" style="392" customWidth="1"/>
    <col min="15619" max="15619" width="38.85546875" style="392" customWidth="1"/>
    <col min="15620" max="15620" width="17.7109375" style="392" customWidth="1"/>
    <col min="15621" max="15621" width="16.5703125" style="392" bestFit="1" customWidth="1"/>
    <col min="15622" max="15622" width="17.5703125" style="392" bestFit="1" customWidth="1"/>
    <col min="15623" max="15623" width="17.7109375" style="392" customWidth="1"/>
    <col min="15624" max="15624" width="11.140625" style="392" customWidth="1"/>
    <col min="15625" max="15625" width="11.42578125" style="392"/>
    <col min="15626" max="15626" width="13.28515625" style="392" customWidth="1"/>
    <col min="15627" max="15627" width="13.5703125" style="392" customWidth="1"/>
    <col min="15628" max="15872" width="11.42578125" style="392"/>
    <col min="15873" max="15873" width="2" style="392" customWidth="1"/>
    <col min="15874" max="15874" width="2.7109375" style="392" customWidth="1"/>
    <col min="15875" max="15875" width="38.85546875" style="392" customWidth="1"/>
    <col min="15876" max="15876" width="17.7109375" style="392" customWidth="1"/>
    <col min="15877" max="15877" width="16.5703125" style="392" bestFit="1" customWidth="1"/>
    <col min="15878" max="15878" width="17.5703125" style="392" bestFit="1" customWidth="1"/>
    <col min="15879" max="15879" width="17.7109375" style="392" customWidth="1"/>
    <col min="15880" max="15880" width="11.140625" style="392" customWidth="1"/>
    <col min="15881" max="15881" width="11.42578125" style="392"/>
    <col min="15882" max="15882" width="13.28515625" style="392" customWidth="1"/>
    <col min="15883" max="15883" width="13.5703125" style="392" customWidth="1"/>
    <col min="15884" max="16128" width="11.42578125" style="392"/>
    <col min="16129" max="16129" width="2" style="392" customWidth="1"/>
    <col min="16130" max="16130" width="2.7109375" style="392" customWidth="1"/>
    <col min="16131" max="16131" width="38.85546875" style="392" customWidth="1"/>
    <col min="16132" max="16132" width="17.7109375" style="392" customWidth="1"/>
    <col min="16133" max="16133" width="16.5703125" style="392" bestFit="1" customWidth="1"/>
    <col min="16134" max="16134" width="17.5703125" style="392" bestFit="1" customWidth="1"/>
    <col min="16135" max="16135" width="17.7109375" style="392" customWidth="1"/>
    <col min="16136" max="16136" width="11.140625" style="392" customWidth="1"/>
    <col min="16137" max="16137" width="11.42578125" style="392"/>
    <col min="16138" max="16138" width="13.28515625" style="392" customWidth="1"/>
    <col min="16139" max="16139" width="13.5703125" style="392" customWidth="1"/>
    <col min="16140" max="16384" width="11.42578125" style="392"/>
  </cols>
  <sheetData>
    <row r="1" spans="1:256" s="355" customFormat="1" x14ac:dyDescent="0.25">
      <c r="C1" s="356" t="s">
        <v>179</v>
      </c>
      <c r="D1" s="356"/>
      <c r="E1" s="356"/>
      <c r="F1" s="356"/>
      <c r="H1" s="357"/>
    </row>
    <row r="2" spans="1:256" s="355" customFormat="1" x14ac:dyDescent="0.25">
      <c r="C2" s="356" t="s">
        <v>180</v>
      </c>
      <c r="D2" s="356"/>
      <c r="E2" s="356"/>
      <c r="F2" s="356"/>
      <c r="H2" s="357"/>
      <c r="L2" s="358"/>
      <c r="M2" s="358"/>
      <c r="N2" s="358"/>
      <c r="O2" s="358"/>
      <c r="P2" s="358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  <c r="AK2" s="359"/>
      <c r="AL2" s="359"/>
      <c r="AM2" s="359"/>
      <c r="AN2" s="359"/>
      <c r="AO2" s="359"/>
      <c r="AP2" s="359"/>
      <c r="AQ2" s="359"/>
      <c r="AR2" s="359"/>
      <c r="AS2" s="359"/>
      <c r="AT2" s="359"/>
      <c r="AU2" s="359"/>
      <c r="AV2" s="359"/>
      <c r="AW2" s="359"/>
      <c r="AX2" s="359"/>
      <c r="AY2" s="359"/>
      <c r="AZ2" s="359"/>
      <c r="BA2" s="359"/>
      <c r="BB2" s="359"/>
      <c r="BC2" s="359"/>
      <c r="BD2" s="359"/>
      <c r="BE2" s="359"/>
      <c r="BF2" s="359"/>
      <c r="BG2" s="359"/>
      <c r="BH2" s="359"/>
      <c r="BI2" s="359"/>
      <c r="BJ2" s="359"/>
      <c r="BK2" s="359"/>
      <c r="BL2" s="359"/>
      <c r="BM2" s="359"/>
      <c r="BN2" s="359"/>
      <c r="BO2" s="359"/>
      <c r="BP2" s="359"/>
      <c r="BQ2" s="359"/>
      <c r="BR2" s="359"/>
      <c r="BS2" s="359"/>
      <c r="BT2" s="359"/>
      <c r="BU2" s="359"/>
      <c r="BV2" s="359"/>
      <c r="BW2" s="359"/>
      <c r="BX2" s="359"/>
      <c r="BY2" s="359"/>
      <c r="BZ2" s="359"/>
      <c r="CA2" s="359"/>
      <c r="CB2" s="359"/>
      <c r="CC2" s="359"/>
      <c r="CD2" s="359"/>
      <c r="CE2" s="359"/>
      <c r="CF2" s="359"/>
      <c r="CG2" s="359"/>
      <c r="CH2" s="359"/>
      <c r="CI2" s="359"/>
      <c r="CJ2" s="359"/>
      <c r="CK2" s="359"/>
      <c r="CL2" s="359"/>
      <c r="CM2" s="359"/>
      <c r="CN2" s="359"/>
      <c r="CO2" s="359"/>
      <c r="CP2" s="359"/>
      <c r="CQ2" s="359"/>
      <c r="CR2" s="359"/>
      <c r="CS2" s="359"/>
      <c r="CT2" s="359"/>
      <c r="CU2" s="359"/>
      <c r="CV2" s="359"/>
      <c r="CW2" s="359"/>
      <c r="CX2" s="359"/>
      <c r="CY2" s="359"/>
      <c r="CZ2" s="359"/>
      <c r="DA2" s="359"/>
      <c r="DB2" s="359"/>
      <c r="DC2" s="359"/>
      <c r="DD2" s="359"/>
      <c r="DE2" s="359"/>
      <c r="DF2" s="359"/>
      <c r="DG2" s="359"/>
      <c r="DH2" s="359"/>
      <c r="DI2" s="359"/>
      <c r="DJ2" s="359"/>
      <c r="DK2" s="359"/>
      <c r="DL2" s="359"/>
      <c r="DM2" s="359"/>
      <c r="DN2" s="359"/>
      <c r="DO2" s="359"/>
      <c r="DP2" s="359"/>
      <c r="DQ2" s="359"/>
      <c r="DR2" s="359"/>
      <c r="DS2" s="359"/>
      <c r="DT2" s="359"/>
      <c r="DU2" s="359"/>
      <c r="DV2" s="359"/>
      <c r="DW2" s="359"/>
      <c r="DX2" s="359"/>
      <c r="DY2" s="359"/>
      <c r="DZ2" s="359"/>
      <c r="EA2" s="359"/>
      <c r="EB2" s="359"/>
      <c r="EC2" s="359"/>
      <c r="ED2" s="359"/>
      <c r="EE2" s="359"/>
      <c r="EF2" s="359"/>
      <c r="EG2" s="359"/>
      <c r="EH2" s="359"/>
      <c r="EI2" s="359"/>
      <c r="EJ2" s="359"/>
      <c r="EK2" s="359"/>
      <c r="EL2" s="359"/>
      <c r="EM2" s="359"/>
      <c r="EN2" s="359"/>
      <c r="EO2" s="359"/>
      <c r="EP2" s="359"/>
      <c r="EQ2" s="359"/>
      <c r="ER2" s="359"/>
      <c r="ES2" s="359"/>
      <c r="ET2" s="359"/>
      <c r="EU2" s="359"/>
      <c r="EV2" s="359"/>
      <c r="EW2" s="359"/>
      <c r="EX2" s="359"/>
      <c r="EY2" s="359"/>
      <c r="EZ2" s="359"/>
      <c r="FA2" s="359"/>
      <c r="FB2" s="359"/>
      <c r="FC2" s="359"/>
      <c r="FD2" s="359"/>
      <c r="FE2" s="359"/>
      <c r="FF2" s="359"/>
      <c r="FG2" s="359"/>
      <c r="FH2" s="359"/>
      <c r="FI2" s="359"/>
      <c r="FJ2" s="359"/>
      <c r="FK2" s="359"/>
      <c r="FL2" s="359"/>
      <c r="FM2" s="359"/>
      <c r="FN2" s="359"/>
      <c r="FO2" s="359"/>
      <c r="FP2" s="359"/>
      <c r="FQ2" s="359"/>
      <c r="FR2" s="359"/>
      <c r="FS2" s="359"/>
      <c r="FT2" s="359"/>
      <c r="FU2" s="359"/>
      <c r="FV2" s="359"/>
      <c r="FW2" s="359"/>
      <c r="FX2" s="359"/>
      <c r="FY2" s="359"/>
      <c r="FZ2" s="359"/>
      <c r="GA2" s="359"/>
      <c r="GB2" s="359"/>
      <c r="GC2" s="359"/>
      <c r="GD2" s="359"/>
      <c r="GE2" s="359"/>
      <c r="GF2" s="359"/>
      <c r="GG2" s="359"/>
      <c r="GH2" s="359"/>
      <c r="GI2" s="359"/>
      <c r="GJ2" s="359"/>
      <c r="GK2" s="359"/>
      <c r="GL2" s="359"/>
      <c r="GM2" s="359"/>
      <c r="GN2" s="359"/>
      <c r="GO2" s="359"/>
      <c r="GP2" s="359"/>
      <c r="GQ2" s="359"/>
      <c r="GR2" s="359"/>
      <c r="GS2" s="359"/>
      <c r="GT2" s="359"/>
      <c r="GU2" s="359"/>
      <c r="GV2" s="359"/>
      <c r="GW2" s="359"/>
      <c r="GX2" s="359"/>
      <c r="GY2" s="359"/>
      <c r="GZ2" s="359"/>
      <c r="HA2" s="359"/>
      <c r="HB2" s="359"/>
      <c r="HC2" s="359"/>
      <c r="HD2" s="359"/>
      <c r="HE2" s="359"/>
      <c r="HF2" s="359"/>
      <c r="HG2" s="359"/>
      <c r="HH2" s="359"/>
      <c r="HI2" s="359"/>
      <c r="HJ2" s="359"/>
      <c r="HK2" s="359"/>
      <c r="HL2" s="359"/>
      <c r="HM2" s="359"/>
      <c r="HN2" s="359"/>
      <c r="HO2" s="359"/>
      <c r="HP2" s="359"/>
      <c r="HQ2" s="359"/>
      <c r="HR2" s="359"/>
      <c r="HS2" s="359"/>
      <c r="HT2" s="359"/>
      <c r="HU2" s="359"/>
      <c r="HV2" s="359"/>
      <c r="HW2" s="359"/>
      <c r="HX2" s="359"/>
      <c r="HY2" s="359"/>
      <c r="HZ2" s="359"/>
      <c r="IA2" s="359"/>
      <c r="IB2" s="359"/>
      <c r="IC2" s="359"/>
      <c r="ID2" s="359"/>
      <c r="IE2" s="359"/>
      <c r="IF2" s="359"/>
      <c r="IG2" s="359"/>
      <c r="IH2" s="359"/>
      <c r="II2" s="359"/>
      <c r="IJ2" s="359"/>
      <c r="IK2" s="359"/>
      <c r="IL2" s="359"/>
      <c r="IM2" s="359"/>
      <c r="IN2" s="359"/>
      <c r="IO2" s="359"/>
      <c r="IP2" s="359"/>
      <c r="IQ2" s="359"/>
      <c r="IR2" s="359"/>
      <c r="IS2" s="359"/>
      <c r="IT2" s="359"/>
      <c r="IU2" s="359"/>
      <c r="IV2" s="359"/>
    </row>
    <row r="3" spans="1:256" s="355" customFormat="1" ht="15" customHeight="1" x14ac:dyDescent="0.25">
      <c r="A3" s="356" t="s">
        <v>223</v>
      </c>
      <c r="B3" s="356"/>
      <c r="C3" s="356"/>
      <c r="D3" s="356"/>
      <c r="E3" s="356"/>
      <c r="F3" s="356"/>
      <c r="G3" s="356"/>
      <c r="H3" s="356"/>
      <c r="L3" s="358"/>
      <c r="M3" s="358"/>
      <c r="N3" s="358"/>
      <c r="O3" s="358"/>
      <c r="P3" s="358"/>
      <c r="Q3" s="359"/>
      <c r="R3" s="359"/>
      <c r="S3" s="359"/>
      <c r="T3" s="359"/>
      <c r="U3" s="359"/>
      <c r="V3" s="359"/>
      <c r="W3" s="359"/>
      <c r="X3" s="359"/>
      <c r="Y3" s="359"/>
      <c r="Z3" s="359"/>
      <c r="AA3" s="359"/>
      <c r="AB3" s="359"/>
      <c r="AC3" s="359"/>
      <c r="AD3" s="359"/>
      <c r="AE3" s="359"/>
      <c r="AF3" s="359"/>
      <c r="AG3" s="359"/>
      <c r="AH3" s="359"/>
      <c r="AI3" s="359"/>
      <c r="AJ3" s="359"/>
      <c r="AK3" s="359"/>
      <c r="AL3" s="359"/>
      <c r="AM3" s="359"/>
      <c r="AN3" s="359"/>
      <c r="AO3" s="359"/>
      <c r="AP3" s="359"/>
      <c r="AQ3" s="359"/>
      <c r="AR3" s="359"/>
      <c r="AS3" s="359"/>
      <c r="AT3" s="359"/>
      <c r="AU3" s="359"/>
      <c r="AV3" s="359"/>
      <c r="AW3" s="359"/>
      <c r="AX3" s="359"/>
      <c r="AY3" s="359"/>
      <c r="AZ3" s="359"/>
      <c r="BA3" s="359"/>
      <c r="BB3" s="359"/>
      <c r="BC3" s="359"/>
      <c r="BD3" s="359"/>
      <c r="BE3" s="359"/>
      <c r="BF3" s="359"/>
      <c r="BG3" s="359"/>
      <c r="BH3" s="359"/>
      <c r="BI3" s="359"/>
      <c r="BJ3" s="359"/>
      <c r="BK3" s="359"/>
      <c r="BL3" s="359"/>
      <c r="BM3" s="359"/>
      <c r="BN3" s="359"/>
      <c r="BO3" s="359"/>
      <c r="BP3" s="359"/>
      <c r="BQ3" s="359"/>
      <c r="BR3" s="359"/>
      <c r="BS3" s="359"/>
      <c r="BT3" s="359"/>
      <c r="BU3" s="359"/>
      <c r="BV3" s="359"/>
      <c r="BW3" s="359"/>
      <c r="BX3" s="359"/>
      <c r="BY3" s="359"/>
      <c r="BZ3" s="359"/>
      <c r="CA3" s="359"/>
      <c r="CB3" s="359"/>
      <c r="CC3" s="359"/>
      <c r="CD3" s="359"/>
      <c r="CE3" s="359"/>
      <c r="CF3" s="359"/>
      <c r="CG3" s="359"/>
      <c r="CH3" s="359"/>
      <c r="CI3" s="359"/>
      <c r="CJ3" s="359"/>
      <c r="CK3" s="359"/>
      <c r="CL3" s="359"/>
      <c r="CM3" s="359"/>
      <c r="CN3" s="359"/>
      <c r="CO3" s="359"/>
      <c r="CP3" s="359"/>
      <c r="CQ3" s="359"/>
      <c r="CR3" s="359"/>
      <c r="CS3" s="359"/>
      <c r="CT3" s="359"/>
      <c r="CU3" s="359"/>
      <c r="CV3" s="359"/>
      <c r="CW3" s="359"/>
      <c r="CX3" s="359"/>
      <c r="CY3" s="359"/>
      <c r="CZ3" s="359"/>
      <c r="DA3" s="359"/>
      <c r="DB3" s="359"/>
      <c r="DC3" s="359"/>
      <c r="DD3" s="359"/>
      <c r="DE3" s="359"/>
      <c r="DF3" s="359"/>
      <c r="DG3" s="359"/>
      <c r="DH3" s="359"/>
      <c r="DI3" s="359"/>
      <c r="DJ3" s="359"/>
      <c r="DK3" s="359"/>
      <c r="DL3" s="359"/>
      <c r="DM3" s="359"/>
      <c r="DN3" s="359"/>
      <c r="DO3" s="359"/>
      <c r="DP3" s="359"/>
      <c r="DQ3" s="359"/>
      <c r="DR3" s="359"/>
      <c r="DS3" s="359"/>
      <c r="DT3" s="359"/>
      <c r="DU3" s="359"/>
      <c r="DV3" s="359"/>
      <c r="DW3" s="359"/>
      <c r="DX3" s="359"/>
      <c r="DY3" s="359"/>
      <c r="DZ3" s="359"/>
      <c r="EA3" s="359"/>
      <c r="EB3" s="359"/>
      <c r="EC3" s="359"/>
      <c r="ED3" s="359"/>
      <c r="EE3" s="359"/>
      <c r="EF3" s="359"/>
      <c r="EG3" s="359"/>
      <c r="EH3" s="359"/>
      <c r="EI3" s="359"/>
      <c r="EJ3" s="359"/>
      <c r="EK3" s="359"/>
      <c r="EL3" s="359"/>
      <c r="EM3" s="359"/>
      <c r="EN3" s="359"/>
      <c r="EO3" s="359"/>
      <c r="EP3" s="359"/>
      <c r="EQ3" s="359"/>
      <c r="ER3" s="359"/>
      <c r="ES3" s="359"/>
      <c r="ET3" s="359"/>
      <c r="EU3" s="359"/>
      <c r="EV3" s="359"/>
      <c r="EW3" s="359"/>
      <c r="EX3" s="359"/>
      <c r="EY3" s="359"/>
      <c r="EZ3" s="359"/>
      <c r="FA3" s="359"/>
      <c r="FB3" s="359"/>
      <c r="FC3" s="359"/>
      <c r="FD3" s="359"/>
      <c r="FE3" s="359"/>
      <c r="FF3" s="359"/>
      <c r="FG3" s="359"/>
      <c r="FH3" s="359"/>
      <c r="FI3" s="359"/>
      <c r="FJ3" s="359"/>
      <c r="FK3" s="359"/>
      <c r="FL3" s="359"/>
      <c r="FM3" s="359"/>
      <c r="FN3" s="359"/>
      <c r="FO3" s="359"/>
      <c r="FP3" s="359"/>
      <c r="FQ3" s="359"/>
      <c r="FR3" s="359"/>
      <c r="FS3" s="359"/>
      <c r="FT3" s="359"/>
      <c r="FU3" s="359"/>
      <c r="FV3" s="359"/>
      <c r="FW3" s="359"/>
      <c r="FX3" s="359"/>
      <c r="FY3" s="359"/>
      <c r="FZ3" s="359"/>
      <c r="GA3" s="359"/>
      <c r="GB3" s="359"/>
      <c r="GC3" s="359"/>
      <c r="GD3" s="359"/>
      <c r="GE3" s="359"/>
      <c r="GF3" s="359"/>
      <c r="GG3" s="359"/>
      <c r="GH3" s="359"/>
      <c r="GI3" s="359"/>
      <c r="GJ3" s="359"/>
      <c r="GK3" s="359"/>
      <c r="GL3" s="359"/>
      <c r="GM3" s="359"/>
      <c r="GN3" s="359"/>
      <c r="GO3" s="359"/>
      <c r="GP3" s="359"/>
      <c r="GQ3" s="359"/>
      <c r="GR3" s="359"/>
      <c r="GS3" s="359"/>
      <c r="GT3" s="359"/>
      <c r="GU3" s="359"/>
      <c r="GV3" s="359"/>
      <c r="GW3" s="359"/>
      <c r="GX3" s="359"/>
      <c r="GY3" s="359"/>
      <c r="GZ3" s="359"/>
      <c r="HA3" s="359"/>
      <c r="HB3" s="359"/>
      <c r="HC3" s="359"/>
      <c r="HD3" s="359"/>
      <c r="HE3" s="359"/>
      <c r="HF3" s="359"/>
      <c r="HG3" s="359"/>
      <c r="HH3" s="359"/>
      <c r="HI3" s="359"/>
      <c r="HJ3" s="359"/>
      <c r="HK3" s="359"/>
      <c r="HL3" s="359"/>
      <c r="HM3" s="359"/>
      <c r="HN3" s="359"/>
      <c r="HO3" s="359"/>
      <c r="HP3" s="359"/>
      <c r="HQ3" s="359"/>
      <c r="HR3" s="359"/>
      <c r="HS3" s="359"/>
      <c r="HT3" s="359"/>
      <c r="HU3" s="359"/>
      <c r="HV3" s="359"/>
      <c r="HW3" s="359"/>
      <c r="HX3" s="359"/>
      <c r="HY3" s="359"/>
      <c r="HZ3" s="359"/>
      <c r="IA3" s="359"/>
      <c r="IB3" s="359"/>
      <c r="IC3" s="359"/>
      <c r="ID3" s="359"/>
      <c r="IE3" s="359"/>
      <c r="IF3" s="359"/>
      <c r="IG3" s="359"/>
      <c r="IH3" s="359"/>
      <c r="II3" s="359"/>
      <c r="IJ3" s="359"/>
      <c r="IK3" s="359"/>
      <c r="IL3" s="359"/>
      <c r="IM3" s="359"/>
      <c r="IN3" s="359"/>
      <c r="IO3" s="359"/>
      <c r="IP3" s="359"/>
      <c r="IQ3" s="359"/>
      <c r="IR3" s="359"/>
      <c r="IS3" s="359"/>
      <c r="IT3" s="359"/>
      <c r="IU3" s="359"/>
      <c r="IV3" s="359"/>
    </row>
    <row r="4" spans="1:256" s="355" customFormat="1" ht="15" customHeight="1" x14ac:dyDescent="0.25">
      <c r="A4" s="356" t="s">
        <v>182</v>
      </c>
      <c r="B4" s="356"/>
      <c r="C4" s="356"/>
      <c r="D4" s="356"/>
      <c r="E4" s="356"/>
      <c r="F4" s="356"/>
      <c r="G4" s="356"/>
      <c r="H4" s="356"/>
      <c r="L4" s="358"/>
      <c r="M4" s="358"/>
      <c r="N4" s="358"/>
      <c r="O4" s="358"/>
      <c r="P4" s="358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  <c r="CZ4" s="359"/>
      <c r="DA4" s="359"/>
      <c r="DB4" s="359"/>
      <c r="DC4" s="359"/>
      <c r="DD4" s="359"/>
      <c r="DE4" s="359"/>
      <c r="DF4" s="359"/>
      <c r="DG4" s="359"/>
      <c r="DH4" s="359"/>
      <c r="DI4" s="359"/>
      <c r="DJ4" s="359"/>
      <c r="DK4" s="359"/>
      <c r="DL4" s="359"/>
      <c r="DM4" s="359"/>
      <c r="DN4" s="359"/>
      <c r="DO4" s="359"/>
      <c r="DP4" s="359"/>
      <c r="DQ4" s="359"/>
      <c r="DR4" s="359"/>
      <c r="DS4" s="359"/>
      <c r="DT4" s="359"/>
      <c r="DU4" s="359"/>
      <c r="DV4" s="359"/>
      <c r="DW4" s="359"/>
      <c r="DX4" s="359"/>
      <c r="DY4" s="359"/>
      <c r="DZ4" s="359"/>
      <c r="EA4" s="359"/>
      <c r="EB4" s="359"/>
      <c r="EC4" s="359"/>
      <c r="ED4" s="359"/>
      <c r="EE4" s="359"/>
      <c r="EF4" s="359"/>
      <c r="EG4" s="359"/>
      <c r="EH4" s="359"/>
      <c r="EI4" s="359"/>
      <c r="EJ4" s="359"/>
      <c r="EK4" s="359"/>
      <c r="EL4" s="359"/>
      <c r="EM4" s="359"/>
      <c r="EN4" s="359"/>
      <c r="EO4" s="359"/>
      <c r="EP4" s="359"/>
      <c r="EQ4" s="359"/>
      <c r="ER4" s="359"/>
      <c r="ES4" s="359"/>
      <c r="ET4" s="359"/>
      <c r="EU4" s="359"/>
      <c r="EV4" s="359"/>
      <c r="EW4" s="359"/>
      <c r="EX4" s="359"/>
      <c r="EY4" s="359"/>
      <c r="EZ4" s="359"/>
      <c r="FA4" s="359"/>
      <c r="FB4" s="359"/>
      <c r="FC4" s="359"/>
      <c r="FD4" s="359"/>
      <c r="FE4" s="359"/>
      <c r="FF4" s="359"/>
      <c r="FG4" s="359"/>
      <c r="FH4" s="359"/>
      <c r="FI4" s="359"/>
      <c r="FJ4" s="359"/>
      <c r="FK4" s="359"/>
      <c r="FL4" s="359"/>
      <c r="FM4" s="359"/>
      <c r="FN4" s="359"/>
      <c r="FO4" s="359"/>
      <c r="FP4" s="359"/>
      <c r="FQ4" s="359"/>
      <c r="FR4" s="359"/>
      <c r="FS4" s="359"/>
      <c r="FT4" s="359"/>
      <c r="FU4" s="359"/>
      <c r="FV4" s="359"/>
      <c r="FW4" s="359"/>
      <c r="FX4" s="359"/>
      <c r="FY4" s="359"/>
      <c r="FZ4" s="359"/>
      <c r="GA4" s="359"/>
      <c r="GB4" s="359"/>
      <c r="GC4" s="359"/>
      <c r="GD4" s="359"/>
      <c r="GE4" s="359"/>
      <c r="GF4" s="359"/>
      <c r="GG4" s="359"/>
      <c r="GH4" s="359"/>
      <c r="GI4" s="359"/>
      <c r="GJ4" s="359"/>
      <c r="GK4" s="359"/>
      <c r="GL4" s="359"/>
      <c r="GM4" s="359"/>
      <c r="GN4" s="359"/>
      <c r="GO4" s="359"/>
      <c r="GP4" s="359"/>
      <c r="GQ4" s="359"/>
      <c r="GR4" s="359"/>
      <c r="GS4" s="359"/>
      <c r="GT4" s="359"/>
      <c r="GU4" s="359"/>
      <c r="GV4" s="359"/>
      <c r="GW4" s="359"/>
      <c r="GX4" s="359"/>
      <c r="GY4" s="359"/>
      <c r="GZ4" s="359"/>
      <c r="HA4" s="359"/>
      <c r="HB4" s="359"/>
      <c r="HC4" s="359"/>
      <c r="HD4" s="359"/>
      <c r="HE4" s="359"/>
      <c r="HF4" s="359"/>
      <c r="HG4" s="359"/>
      <c r="HH4" s="359"/>
      <c r="HI4" s="359"/>
      <c r="HJ4" s="359"/>
      <c r="HK4" s="359"/>
      <c r="HL4" s="359"/>
      <c r="HM4" s="359"/>
      <c r="HN4" s="359"/>
      <c r="HO4" s="359"/>
      <c r="HP4" s="359"/>
      <c r="HQ4" s="359"/>
      <c r="HR4" s="359"/>
      <c r="HS4" s="359"/>
      <c r="HT4" s="359"/>
      <c r="HU4" s="359"/>
      <c r="HV4" s="359"/>
      <c r="HW4" s="359"/>
      <c r="HX4" s="359"/>
      <c r="HY4" s="359"/>
      <c r="HZ4" s="359"/>
      <c r="IA4" s="359"/>
      <c r="IB4" s="359"/>
      <c r="IC4" s="359"/>
      <c r="ID4" s="359"/>
      <c r="IE4" s="359"/>
      <c r="IF4" s="359"/>
      <c r="IG4" s="359"/>
      <c r="IH4" s="359"/>
      <c r="II4" s="359"/>
      <c r="IJ4" s="359"/>
      <c r="IK4" s="359"/>
      <c r="IL4" s="359"/>
      <c r="IM4" s="359"/>
      <c r="IN4" s="359"/>
      <c r="IO4" s="359"/>
      <c r="IP4" s="359"/>
      <c r="IQ4" s="359"/>
      <c r="IR4" s="359"/>
      <c r="IS4" s="359"/>
      <c r="IT4" s="359"/>
      <c r="IU4" s="359"/>
      <c r="IV4" s="359"/>
    </row>
    <row r="5" spans="1:256" s="360" customFormat="1" x14ac:dyDescent="0.25">
      <c r="C5" s="361"/>
      <c r="D5" s="362"/>
      <c r="E5" s="362"/>
      <c r="F5" s="362"/>
      <c r="H5" s="363"/>
    </row>
    <row r="6" spans="1:256" s="368" customFormat="1" ht="15" customHeight="1" x14ac:dyDescent="0.25">
      <c r="A6" s="364" t="s">
        <v>3</v>
      </c>
      <c r="B6" s="364"/>
      <c r="C6" s="364"/>
      <c r="D6" s="365">
        <v>2015</v>
      </c>
      <c r="E6" s="366">
        <v>2016</v>
      </c>
      <c r="F6" s="366"/>
      <c r="G6" s="367" t="s">
        <v>224</v>
      </c>
      <c r="H6" s="367"/>
    </row>
    <row r="7" spans="1:256" s="368" customFormat="1" ht="25.5" x14ac:dyDescent="0.25">
      <c r="A7" s="364"/>
      <c r="B7" s="369"/>
      <c r="C7" s="364"/>
      <c r="D7" s="370" t="s">
        <v>225</v>
      </c>
      <c r="E7" s="365" t="s">
        <v>226</v>
      </c>
      <c r="F7" s="365" t="s">
        <v>225</v>
      </c>
      <c r="G7" s="371" t="s">
        <v>227</v>
      </c>
      <c r="H7" s="372" t="s">
        <v>12</v>
      </c>
    </row>
    <row r="8" spans="1:256" s="368" customFormat="1" x14ac:dyDescent="0.25">
      <c r="A8" s="373"/>
      <c r="B8" s="374"/>
      <c r="C8" s="375"/>
      <c r="D8" s="376"/>
      <c r="E8" s="377"/>
      <c r="F8" s="377"/>
      <c r="G8" s="378"/>
      <c r="H8" s="379"/>
    </row>
    <row r="9" spans="1:256" s="355" customFormat="1" x14ac:dyDescent="0.25">
      <c r="A9" s="380"/>
      <c r="C9" s="381" t="s">
        <v>228</v>
      </c>
      <c r="D9" s="382">
        <v>10414026177.129999</v>
      </c>
      <c r="E9" s="382">
        <v>9611444876.7900009</v>
      </c>
      <c r="F9" s="382">
        <v>17612997845.849998</v>
      </c>
      <c r="G9" s="383">
        <f>F9-E9</f>
        <v>8001552969.0599976</v>
      </c>
      <c r="H9" s="384">
        <f>(F9*100/E9)-100</f>
        <v>83.250261242015569</v>
      </c>
    </row>
    <row r="10" spans="1:256" s="355" customFormat="1" x14ac:dyDescent="0.25">
      <c r="A10" s="380"/>
      <c r="C10" s="385"/>
      <c r="D10" s="382"/>
      <c r="E10" s="382"/>
      <c r="F10" s="382"/>
      <c r="G10" s="386"/>
      <c r="H10" s="387"/>
    </row>
    <row r="11" spans="1:256" ht="15" customHeight="1" x14ac:dyDescent="0.25">
      <c r="A11" s="388" t="s">
        <v>229</v>
      </c>
      <c r="B11" s="388"/>
      <c r="C11" s="388"/>
      <c r="D11" s="389">
        <v>6498248124.6700001</v>
      </c>
      <c r="E11" s="389">
        <v>9215431693.9200001</v>
      </c>
      <c r="F11" s="389">
        <v>12140781096.75</v>
      </c>
      <c r="G11" s="389">
        <f>F11-E11</f>
        <v>2925349402.8299999</v>
      </c>
      <c r="H11" s="390">
        <f t="shared" ref="H11:H37" si="0">(F11*100/E11)-100</f>
        <v>31.744030013917154</v>
      </c>
      <c r="I11" s="391"/>
    </row>
    <row r="12" spans="1:256" x14ac:dyDescent="0.25">
      <c r="A12" s="393"/>
      <c r="B12" s="394" t="s">
        <v>230</v>
      </c>
      <c r="C12" s="395"/>
      <c r="D12" s="396">
        <v>1972750080.6300001</v>
      </c>
      <c r="E12" s="396">
        <v>1765358803.6500001</v>
      </c>
      <c r="F12" s="396">
        <v>2097659223.8</v>
      </c>
      <c r="G12" s="397">
        <f t="shared" ref="G12:G40" si="1">F12-E12</f>
        <v>332300420.14999986</v>
      </c>
      <c r="H12" s="398">
        <f t="shared" si="0"/>
        <v>18.823392698580378</v>
      </c>
      <c r="I12" s="399"/>
    </row>
    <row r="13" spans="1:256" x14ac:dyDescent="0.25">
      <c r="A13" s="393"/>
      <c r="C13" s="400" t="s">
        <v>231</v>
      </c>
      <c r="D13" s="401">
        <v>1262199409.28</v>
      </c>
      <c r="E13" s="401">
        <v>1121500016.5599999</v>
      </c>
      <c r="F13" s="401">
        <v>1419497462.01</v>
      </c>
      <c r="G13" s="402">
        <f t="shared" si="1"/>
        <v>297997445.45000005</v>
      </c>
      <c r="H13" s="398">
        <f t="shared" si="0"/>
        <v>26.571327779740372</v>
      </c>
    </row>
    <row r="14" spans="1:256" x14ac:dyDescent="0.25">
      <c r="A14" s="393"/>
      <c r="C14" s="400" t="s">
        <v>232</v>
      </c>
      <c r="D14" s="401">
        <v>139152972.61000001</v>
      </c>
      <c r="E14" s="401">
        <v>68871455.030000001</v>
      </c>
      <c r="F14" s="401">
        <v>121882815.38</v>
      </c>
      <c r="G14" s="402">
        <f t="shared" si="1"/>
        <v>53011360.349999994</v>
      </c>
      <c r="H14" s="398">
        <f t="shared" si="0"/>
        <v>76.971454032601116</v>
      </c>
    </row>
    <row r="15" spans="1:256" x14ac:dyDescent="0.25">
      <c r="A15" s="393"/>
      <c r="C15" s="400" t="s">
        <v>233</v>
      </c>
      <c r="D15" s="401">
        <v>444096515.85000002</v>
      </c>
      <c r="E15" s="401">
        <v>200410832.06</v>
      </c>
      <c r="F15" s="401">
        <v>428774401.41000003</v>
      </c>
      <c r="G15" s="402">
        <f t="shared" si="1"/>
        <v>228363569.35000002</v>
      </c>
      <c r="H15" s="398">
        <f t="shared" si="0"/>
        <v>113.94771779682614</v>
      </c>
    </row>
    <row r="16" spans="1:256" x14ac:dyDescent="0.25">
      <c r="A16" s="393"/>
      <c r="C16" s="400" t="s">
        <v>234</v>
      </c>
      <c r="D16" s="401">
        <v>127301182.89</v>
      </c>
      <c r="E16" s="401">
        <v>128776500</v>
      </c>
      <c r="F16" s="401">
        <v>127504545</v>
      </c>
      <c r="G16" s="402">
        <f t="shared" si="1"/>
        <v>-1271955</v>
      </c>
      <c r="H16" s="398">
        <f t="shared" si="0"/>
        <v>-0.9877229152834559</v>
      </c>
    </row>
    <row r="17" spans="1:9" x14ac:dyDescent="0.25">
      <c r="A17" s="393"/>
      <c r="C17" s="400" t="s">
        <v>235</v>
      </c>
      <c r="D17" s="401">
        <v>0</v>
      </c>
      <c r="E17" s="401">
        <v>245800000</v>
      </c>
      <c r="F17" s="401">
        <v>0</v>
      </c>
      <c r="G17" s="402">
        <f t="shared" si="1"/>
        <v>-245800000</v>
      </c>
      <c r="H17" s="398">
        <f t="shared" si="0"/>
        <v>-100</v>
      </c>
      <c r="I17" s="403"/>
    </row>
    <row r="18" spans="1:9" x14ac:dyDescent="0.25">
      <c r="A18" s="393"/>
      <c r="B18" s="394" t="s">
        <v>236</v>
      </c>
      <c r="C18" s="395"/>
      <c r="D18" s="396">
        <v>4525498044.04</v>
      </c>
      <c r="E18" s="396">
        <v>7450072890.2700005</v>
      </c>
      <c r="F18" s="396">
        <v>10043121872.950001</v>
      </c>
      <c r="G18" s="402">
        <f t="shared" si="1"/>
        <v>2593048982.6800003</v>
      </c>
      <c r="H18" s="398">
        <f t="shared" si="0"/>
        <v>34.805686076797912</v>
      </c>
      <c r="I18" s="391"/>
    </row>
    <row r="19" spans="1:9" x14ac:dyDescent="0.25">
      <c r="A19" s="393"/>
      <c r="C19" s="400" t="s">
        <v>237</v>
      </c>
      <c r="D19" s="401">
        <v>3398002025.52</v>
      </c>
      <c r="E19" s="401">
        <v>7450072890.2700005</v>
      </c>
      <c r="F19" s="401">
        <v>9361797086.0300007</v>
      </c>
      <c r="G19" s="402">
        <f t="shared" si="1"/>
        <v>1911724195.7600002</v>
      </c>
      <c r="H19" s="398">
        <f t="shared" si="0"/>
        <v>25.660476399590195</v>
      </c>
    </row>
    <row r="20" spans="1:9" x14ac:dyDescent="0.25">
      <c r="A20" s="393"/>
      <c r="C20" s="400" t="s">
        <v>238</v>
      </c>
      <c r="D20" s="401">
        <v>1127496018.52</v>
      </c>
      <c r="E20" s="401">
        <v>0</v>
      </c>
      <c r="F20" s="401">
        <v>681324786.91999996</v>
      </c>
      <c r="G20" s="402">
        <f t="shared" si="1"/>
        <v>681324786.91999996</v>
      </c>
      <c r="H20" s="398" t="s">
        <v>18</v>
      </c>
      <c r="I20" s="404"/>
    </row>
    <row r="21" spans="1:9" ht="8.25" customHeight="1" x14ac:dyDescent="0.25">
      <c r="A21" s="393"/>
      <c r="C21" s="405"/>
      <c r="D21" s="406"/>
      <c r="E21" s="406"/>
      <c r="F21" s="406"/>
      <c r="G21" s="402"/>
      <c r="H21" s="407"/>
    </row>
    <row r="22" spans="1:9" ht="15" customHeight="1" x14ac:dyDescent="0.25">
      <c r="A22" s="388" t="s">
        <v>239</v>
      </c>
      <c r="B22" s="388"/>
      <c r="C22" s="388"/>
      <c r="D22" s="389">
        <v>2618188866.6199999</v>
      </c>
      <c r="E22" s="389">
        <v>17496087.32</v>
      </c>
      <c r="F22" s="389">
        <v>3508689386.1399999</v>
      </c>
      <c r="G22" s="389">
        <f t="shared" si="1"/>
        <v>3491193298.8199997</v>
      </c>
      <c r="H22" s="390">
        <f t="shared" si="0"/>
        <v>19954.137373498201</v>
      </c>
    </row>
    <row r="23" spans="1:9" x14ac:dyDescent="0.25">
      <c r="A23" s="393"/>
      <c r="B23" s="394" t="s">
        <v>240</v>
      </c>
      <c r="C23" s="395"/>
      <c r="D23" s="408">
        <v>1117056999.6199999</v>
      </c>
      <c r="E23" s="396">
        <v>17496087.32</v>
      </c>
      <c r="F23" s="396">
        <v>1923829082.1400001</v>
      </c>
      <c r="G23" s="397">
        <f t="shared" si="1"/>
        <v>1906332994.8200002</v>
      </c>
      <c r="H23" s="398">
        <f t="shared" si="0"/>
        <v>10895.767493346049</v>
      </c>
    </row>
    <row r="24" spans="1:9" x14ac:dyDescent="0.25">
      <c r="A24" s="393"/>
      <c r="C24" s="400" t="s">
        <v>241</v>
      </c>
      <c r="D24" s="409">
        <v>1117056999.6199999</v>
      </c>
      <c r="E24" s="401">
        <v>4612658.5999999996</v>
      </c>
      <c r="F24" s="401">
        <v>328645730.41000003</v>
      </c>
      <c r="G24" s="402">
        <f t="shared" si="1"/>
        <v>324033071.81</v>
      </c>
      <c r="H24" s="398">
        <f t="shared" si="0"/>
        <v>7024.8656991436583</v>
      </c>
    </row>
    <row r="25" spans="1:9" x14ac:dyDescent="0.25">
      <c r="A25" s="393"/>
      <c r="C25" s="400" t="s">
        <v>242</v>
      </c>
      <c r="D25" s="409">
        <v>1036370854.33</v>
      </c>
      <c r="E25" s="401">
        <v>100000</v>
      </c>
      <c r="F25" s="401">
        <v>1532922621.6300001</v>
      </c>
      <c r="G25" s="402">
        <f t="shared" si="1"/>
        <v>1532822621.6300001</v>
      </c>
      <c r="H25" s="398">
        <f t="shared" si="0"/>
        <v>1532822.62163</v>
      </c>
    </row>
    <row r="26" spans="1:9" x14ac:dyDescent="0.25">
      <c r="A26" s="393"/>
      <c r="C26" s="400" t="s">
        <v>243</v>
      </c>
      <c r="D26" s="409">
        <v>106333000</v>
      </c>
      <c r="E26" s="401">
        <v>2640000</v>
      </c>
      <c r="F26" s="401">
        <v>21168459</v>
      </c>
      <c r="G26" s="402">
        <f t="shared" si="1"/>
        <v>18528459</v>
      </c>
      <c r="H26" s="398">
        <f t="shared" si="0"/>
        <v>701.83556818181819</v>
      </c>
    </row>
    <row r="27" spans="1:9" x14ac:dyDescent="0.25">
      <c r="A27" s="393"/>
      <c r="C27" s="400" t="s">
        <v>244</v>
      </c>
      <c r="D27" s="409">
        <v>106333000</v>
      </c>
      <c r="E27" s="401">
        <v>10143428.720000001</v>
      </c>
      <c r="F27" s="401">
        <v>41092271.100000001</v>
      </c>
      <c r="G27" s="402">
        <f t="shared" si="1"/>
        <v>30948842.380000003</v>
      </c>
      <c r="H27" s="398">
        <f t="shared" si="0"/>
        <v>305.11223802438269</v>
      </c>
    </row>
    <row r="28" spans="1:9" x14ac:dyDescent="0.25">
      <c r="A28" s="393"/>
      <c r="B28" s="394" t="s">
        <v>245</v>
      </c>
      <c r="C28" s="395"/>
      <c r="D28" s="408">
        <v>1501131867</v>
      </c>
      <c r="E28" s="396">
        <v>0</v>
      </c>
      <c r="F28" s="396">
        <v>1584860304</v>
      </c>
      <c r="G28" s="397">
        <f t="shared" si="1"/>
        <v>1584860304</v>
      </c>
      <c r="H28" s="398" t="s">
        <v>18</v>
      </c>
    </row>
    <row r="29" spans="1:9" x14ac:dyDescent="0.25">
      <c r="A29" s="393"/>
      <c r="C29" s="400" t="s">
        <v>238</v>
      </c>
      <c r="D29" s="409">
        <v>1501131867</v>
      </c>
      <c r="E29" s="401">
        <v>0</v>
      </c>
      <c r="F29" s="401">
        <v>1584860304</v>
      </c>
      <c r="G29" s="402">
        <f t="shared" si="1"/>
        <v>1584860304</v>
      </c>
      <c r="H29" s="398" t="s">
        <v>18</v>
      </c>
    </row>
    <row r="30" spans="1:9" ht="7.5" customHeight="1" x14ac:dyDescent="0.25">
      <c r="A30" s="393"/>
      <c r="C30" s="405"/>
      <c r="D30" s="406"/>
      <c r="E30" s="406"/>
      <c r="F30" s="406"/>
      <c r="G30" s="402"/>
      <c r="H30" s="398"/>
    </row>
    <row r="31" spans="1:9" ht="15" customHeight="1" x14ac:dyDescent="0.25">
      <c r="A31" s="388" t="s">
        <v>246</v>
      </c>
      <c r="B31" s="388"/>
      <c r="C31" s="388"/>
      <c r="D31" s="389">
        <v>171599004.52000001</v>
      </c>
      <c r="E31" s="389">
        <v>301746395</v>
      </c>
      <c r="F31" s="389">
        <v>795959244.92999995</v>
      </c>
      <c r="G31" s="389">
        <f t="shared" si="1"/>
        <v>494212849.92999995</v>
      </c>
      <c r="H31" s="390">
        <f t="shared" si="0"/>
        <v>163.78417708354061</v>
      </c>
    </row>
    <row r="32" spans="1:9" x14ac:dyDescent="0.25">
      <c r="A32" s="393"/>
      <c r="C32" s="400" t="s">
        <v>247</v>
      </c>
      <c r="D32" s="401">
        <v>171599004.52000001</v>
      </c>
      <c r="E32" s="401">
        <v>301746395</v>
      </c>
      <c r="F32" s="401">
        <v>793024404.75999999</v>
      </c>
      <c r="G32" s="402">
        <f t="shared" si="1"/>
        <v>491278009.75999999</v>
      </c>
      <c r="H32" s="398">
        <f t="shared" si="0"/>
        <v>162.81155894505383</v>
      </c>
    </row>
    <row r="33" spans="1:11" x14ac:dyDescent="0.25">
      <c r="A33" s="393"/>
      <c r="C33" s="400" t="s">
        <v>248</v>
      </c>
      <c r="D33" s="401">
        <v>0</v>
      </c>
      <c r="E33" s="401">
        <v>0</v>
      </c>
      <c r="F33" s="401">
        <v>2934840.17</v>
      </c>
      <c r="G33" s="402">
        <f t="shared" si="1"/>
        <v>2934840.17</v>
      </c>
      <c r="H33" s="398" t="s">
        <v>18</v>
      </c>
    </row>
    <row r="34" spans="1:11" ht="7.5" customHeight="1" x14ac:dyDescent="0.25">
      <c r="A34" s="393"/>
      <c r="C34" s="405"/>
      <c r="D34" s="406"/>
      <c r="E34" s="406"/>
      <c r="F34" s="406"/>
      <c r="G34" s="402"/>
      <c r="H34" s="398"/>
    </row>
    <row r="35" spans="1:11" ht="15" customHeight="1" x14ac:dyDescent="0.25">
      <c r="A35" s="388" t="s">
        <v>249</v>
      </c>
      <c r="B35" s="388"/>
      <c r="C35" s="388"/>
      <c r="D35" s="389">
        <v>86282325.620000005</v>
      </c>
      <c r="E35" s="389">
        <v>76770700.549999997</v>
      </c>
      <c r="F35" s="389">
        <v>85138875.030000001</v>
      </c>
      <c r="G35" s="389">
        <f t="shared" si="1"/>
        <v>8368174.4800000042</v>
      </c>
      <c r="H35" s="390">
        <f t="shared" si="0"/>
        <v>10.900218989860448</v>
      </c>
    </row>
    <row r="36" spans="1:11" x14ac:dyDescent="0.25">
      <c r="A36" s="393"/>
      <c r="C36" s="400" t="s">
        <v>231</v>
      </c>
      <c r="D36" s="409">
        <v>60582033.25</v>
      </c>
      <c r="E36" s="401">
        <v>58551715.280000001</v>
      </c>
      <c r="F36" s="401">
        <v>67293214.549999997</v>
      </c>
      <c r="G36" s="402">
        <f t="shared" si="1"/>
        <v>8741499.2699999958</v>
      </c>
      <c r="H36" s="398">
        <f t="shared" si="0"/>
        <v>14.929535758597851</v>
      </c>
    </row>
    <row r="37" spans="1:11" x14ac:dyDescent="0.25">
      <c r="A37" s="393"/>
      <c r="C37" s="400" t="s">
        <v>231</v>
      </c>
      <c r="D37" s="409">
        <v>25700292.370000001</v>
      </c>
      <c r="E37" s="401">
        <v>18218985.27</v>
      </c>
      <c r="F37" s="401">
        <v>17845660.48</v>
      </c>
      <c r="G37" s="402">
        <f t="shared" si="1"/>
        <v>-373324.78999999911</v>
      </c>
      <c r="H37" s="398">
        <f t="shared" si="0"/>
        <v>-2.0490976004834351</v>
      </c>
    </row>
    <row r="38" spans="1:11" ht="8.25" customHeight="1" x14ac:dyDescent="0.25">
      <c r="A38" s="393"/>
      <c r="C38" s="405"/>
      <c r="D38" s="406"/>
      <c r="E38" s="406"/>
      <c r="F38" s="406"/>
      <c r="G38" s="402"/>
      <c r="H38" s="398"/>
    </row>
    <row r="39" spans="1:11" ht="15" customHeight="1" x14ac:dyDescent="0.25">
      <c r="A39" s="410" t="s">
        <v>174</v>
      </c>
      <c r="B39" s="410"/>
      <c r="C39" s="410"/>
      <c r="D39" s="389">
        <v>1039707855.7</v>
      </c>
      <c r="E39" s="389">
        <v>0</v>
      </c>
      <c r="F39" s="389">
        <v>1082429243</v>
      </c>
      <c r="G39" s="389">
        <f t="shared" si="1"/>
        <v>1082429243</v>
      </c>
      <c r="H39" s="390" t="s">
        <v>18</v>
      </c>
    </row>
    <row r="40" spans="1:11" x14ac:dyDescent="0.25">
      <c r="A40" s="393"/>
      <c r="C40" s="400" t="s">
        <v>174</v>
      </c>
      <c r="D40" s="409">
        <v>1039707855.7</v>
      </c>
      <c r="E40" s="401">
        <v>0</v>
      </c>
      <c r="F40" s="401">
        <v>1082429243</v>
      </c>
      <c r="G40" s="402">
        <f t="shared" si="1"/>
        <v>1082429243</v>
      </c>
      <c r="H40" s="398" t="s">
        <v>18</v>
      </c>
    </row>
    <row r="41" spans="1:11" ht="7.5" customHeight="1" x14ac:dyDescent="0.25">
      <c r="A41" s="411"/>
      <c r="B41" s="412"/>
      <c r="C41" s="413"/>
      <c r="D41" s="414"/>
      <c r="E41" s="414"/>
      <c r="F41" s="414"/>
      <c r="G41" s="415"/>
      <c r="H41" s="416"/>
      <c r="J41" s="417"/>
      <c r="K41" s="417"/>
    </row>
    <row r="42" spans="1:11" x14ac:dyDescent="0.25">
      <c r="J42" s="417"/>
      <c r="K42" s="417"/>
    </row>
    <row r="43" spans="1:11" x14ac:dyDescent="0.25">
      <c r="J43" s="417"/>
      <c r="K43" s="417"/>
    </row>
    <row r="56" spans="1:8" x14ac:dyDescent="0.25">
      <c r="A56" s="419"/>
      <c r="B56" s="419"/>
      <c r="C56" s="419"/>
      <c r="D56" s="420"/>
      <c r="E56" s="420"/>
      <c r="H56" s="392"/>
    </row>
    <row r="57" spans="1:8" x14ac:dyDescent="0.25">
      <c r="A57" s="419"/>
      <c r="B57" s="419"/>
      <c r="C57" s="419"/>
      <c r="D57" s="420"/>
      <c r="E57" s="420"/>
      <c r="H57" s="392"/>
    </row>
    <row r="58" spans="1:8" x14ac:dyDescent="0.25">
      <c r="A58" s="419"/>
      <c r="B58" s="419"/>
      <c r="C58" s="419"/>
      <c r="D58" s="420"/>
      <c r="E58" s="420"/>
      <c r="H58" s="392"/>
    </row>
    <row r="59" spans="1:8" x14ac:dyDescent="0.25">
      <c r="A59" s="419"/>
      <c r="B59" s="419"/>
      <c r="C59" s="419"/>
      <c r="D59" s="420"/>
      <c r="E59" s="420"/>
      <c r="H59" s="392"/>
    </row>
    <row r="60" spans="1:8" x14ac:dyDescent="0.25">
      <c r="A60" s="421"/>
      <c r="B60" s="421"/>
      <c r="C60" s="421"/>
      <c r="D60" s="420"/>
      <c r="E60" s="420"/>
      <c r="H60" s="392"/>
    </row>
    <row r="61" spans="1:8" x14ac:dyDescent="0.25">
      <c r="F61" s="418"/>
      <c r="H61" s="392"/>
    </row>
    <row r="64" spans="1:8" x14ac:dyDescent="0.25">
      <c r="C64" s="422" t="s">
        <v>229</v>
      </c>
      <c r="D64" s="423">
        <v>9215431693.9200001</v>
      </c>
      <c r="E64" s="423">
        <v>12140781096.75</v>
      </c>
    </row>
    <row r="65" spans="3:5" x14ac:dyDescent="0.25">
      <c r="C65" s="422" t="s">
        <v>239</v>
      </c>
      <c r="D65" s="423">
        <v>17496087.32</v>
      </c>
      <c r="E65" s="423">
        <v>3508689386.1399999</v>
      </c>
    </row>
    <row r="66" spans="3:5" x14ac:dyDescent="0.25">
      <c r="C66" s="422" t="s">
        <v>246</v>
      </c>
      <c r="D66" s="423">
        <v>301746395</v>
      </c>
      <c r="E66" s="423">
        <v>795959244.92999995</v>
      </c>
    </row>
    <row r="67" spans="3:5" x14ac:dyDescent="0.25">
      <c r="C67" s="422" t="s">
        <v>249</v>
      </c>
      <c r="D67" s="423">
        <v>76770700.549999997</v>
      </c>
      <c r="E67" s="423">
        <v>85138875.030000001</v>
      </c>
    </row>
    <row r="68" spans="3:5" x14ac:dyDescent="0.25">
      <c r="C68" s="424" t="s">
        <v>174</v>
      </c>
      <c r="D68" s="425">
        <v>0</v>
      </c>
      <c r="E68" s="423">
        <v>1082429243</v>
      </c>
    </row>
  </sheetData>
  <mergeCells count="153">
    <mergeCell ref="A60:C60"/>
    <mergeCell ref="IM4:IQ4"/>
    <mergeCell ref="IR4:IV4"/>
    <mergeCell ref="A6:C7"/>
    <mergeCell ref="E6:F6"/>
    <mergeCell ref="G6:H6"/>
    <mergeCell ref="A39:C39"/>
    <mergeCell ref="HI4:HM4"/>
    <mergeCell ref="HN4:HR4"/>
    <mergeCell ref="HS4:HW4"/>
    <mergeCell ref="HX4:IB4"/>
    <mergeCell ref="IC4:IG4"/>
    <mergeCell ref="IH4:IL4"/>
    <mergeCell ref="GE4:GI4"/>
    <mergeCell ref="GJ4:GN4"/>
    <mergeCell ref="GO4:GS4"/>
    <mergeCell ref="GT4:GX4"/>
    <mergeCell ref="GY4:HC4"/>
    <mergeCell ref="HD4:HH4"/>
    <mergeCell ref="FA4:FE4"/>
    <mergeCell ref="FF4:FJ4"/>
    <mergeCell ref="FK4:FO4"/>
    <mergeCell ref="FP4:FT4"/>
    <mergeCell ref="FU4:FY4"/>
    <mergeCell ref="FZ4:GD4"/>
    <mergeCell ref="DW4:EA4"/>
    <mergeCell ref="EB4:EF4"/>
    <mergeCell ref="EG4:EK4"/>
    <mergeCell ref="EL4:EP4"/>
    <mergeCell ref="EQ4:EU4"/>
    <mergeCell ref="EV4:EZ4"/>
    <mergeCell ref="CS4:CW4"/>
    <mergeCell ref="CX4:DB4"/>
    <mergeCell ref="DC4:DG4"/>
    <mergeCell ref="DH4:DL4"/>
    <mergeCell ref="DM4:DQ4"/>
    <mergeCell ref="DR4:DV4"/>
    <mergeCell ref="BO4:BS4"/>
    <mergeCell ref="BT4:BX4"/>
    <mergeCell ref="BY4:CC4"/>
    <mergeCell ref="CD4:CH4"/>
    <mergeCell ref="CI4:CM4"/>
    <mergeCell ref="CN4:CR4"/>
    <mergeCell ref="AK4:AO4"/>
    <mergeCell ref="AP4:AT4"/>
    <mergeCell ref="AU4:AY4"/>
    <mergeCell ref="AZ4:BD4"/>
    <mergeCell ref="BE4:BI4"/>
    <mergeCell ref="BJ4:BN4"/>
    <mergeCell ref="HX3:IB3"/>
    <mergeCell ref="IC3:IG3"/>
    <mergeCell ref="IH3:IL3"/>
    <mergeCell ref="IM3:IQ3"/>
    <mergeCell ref="IR3:IV3"/>
    <mergeCell ref="A4:H4"/>
    <mergeCell ref="Q4:U4"/>
    <mergeCell ref="V4:Z4"/>
    <mergeCell ref="AA4:AE4"/>
    <mergeCell ref="AF4:AJ4"/>
    <mergeCell ref="GT3:GX3"/>
    <mergeCell ref="GY3:HC3"/>
    <mergeCell ref="HD3:HH3"/>
    <mergeCell ref="HI3:HM3"/>
    <mergeCell ref="HN3:HR3"/>
    <mergeCell ref="HS3:HW3"/>
    <mergeCell ref="FP3:FT3"/>
    <mergeCell ref="FU3:FY3"/>
    <mergeCell ref="FZ3:GD3"/>
    <mergeCell ref="GE3:GI3"/>
    <mergeCell ref="GJ3:GN3"/>
    <mergeCell ref="GO3:GS3"/>
    <mergeCell ref="EL3:EP3"/>
    <mergeCell ref="EQ3:EU3"/>
    <mergeCell ref="EV3:EZ3"/>
    <mergeCell ref="FA3:FE3"/>
    <mergeCell ref="FF3:FJ3"/>
    <mergeCell ref="FK3:FO3"/>
    <mergeCell ref="DH3:DL3"/>
    <mergeCell ref="DM3:DQ3"/>
    <mergeCell ref="DR3:DV3"/>
    <mergeCell ref="DW3:EA3"/>
    <mergeCell ref="EB3:EF3"/>
    <mergeCell ref="EG3:EK3"/>
    <mergeCell ref="CD3:CH3"/>
    <mergeCell ref="CI3:CM3"/>
    <mergeCell ref="CN3:CR3"/>
    <mergeCell ref="CS3:CW3"/>
    <mergeCell ref="CX3:DB3"/>
    <mergeCell ref="DC3:DG3"/>
    <mergeCell ref="AZ3:BD3"/>
    <mergeCell ref="BE3:BI3"/>
    <mergeCell ref="BJ3:BN3"/>
    <mergeCell ref="BO3:BS3"/>
    <mergeCell ref="BT3:BX3"/>
    <mergeCell ref="BY3:CC3"/>
    <mergeCell ref="IM2:IQ2"/>
    <mergeCell ref="IR2:IV2"/>
    <mergeCell ref="A3:H3"/>
    <mergeCell ref="Q3:U3"/>
    <mergeCell ref="V3:Z3"/>
    <mergeCell ref="AA3:AE3"/>
    <mergeCell ref="AF3:AJ3"/>
    <mergeCell ref="AK3:AO3"/>
    <mergeCell ref="AP3:AT3"/>
    <mergeCell ref="AU3:AY3"/>
    <mergeCell ref="HI2:HM2"/>
    <mergeCell ref="HN2:HR2"/>
    <mergeCell ref="HS2:HW2"/>
    <mergeCell ref="HX2:IB2"/>
    <mergeCell ref="IC2:IG2"/>
    <mergeCell ref="IH2:IL2"/>
    <mergeCell ref="GE2:GI2"/>
    <mergeCell ref="GJ2:GN2"/>
    <mergeCell ref="GO2:GS2"/>
    <mergeCell ref="GT2:GX2"/>
    <mergeCell ref="GY2:HC2"/>
    <mergeCell ref="HD2:HH2"/>
    <mergeCell ref="FA2:FE2"/>
    <mergeCell ref="FF2:FJ2"/>
    <mergeCell ref="FK2:FO2"/>
    <mergeCell ref="FP2:FT2"/>
    <mergeCell ref="FU2:FY2"/>
    <mergeCell ref="FZ2:GD2"/>
    <mergeCell ref="DW2:EA2"/>
    <mergeCell ref="EB2:EF2"/>
    <mergeCell ref="EG2:EK2"/>
    <mergeCell ref="EL2:EP2"/>
    <mergeCell ref="EQ2:EU2"/>
    <mergeCell ref="EV2:EZ2"/>
    <mergeCell ref="CS2:CW2"/>
    <mergeCell ref="CX2:DB2"/>
    <mergeCell ref="DC2:DG2"/>
    <mergeCell ref="DH2:DL2"/>
    <mergeCell ref="DM2:DQ2"/>
    <mergeCell ref="DR2:DV2"/>
    <mergeCell ref="BO2:BS2"/>
    <mergeCell ref="BT2:BX2"/>
    <mergeCell ref="BY2:CC2"/>
    <mergeCell ref="CD2:CH2"/>
    <mergeCell ref="CI2:CM2"/>
    <mergeCell ref="CN2:CR2"/>
    <mergeCell ref="AK2:AO2"/>
    <mergeCell ref="AP2:AT2"/>
    <mergeCell ref="AU2:AY2"/>
    <mergeCell ref="AZ2:BD2"/>
    <mergeCell ref="BE2:BI2"/>
    <mergeCell ref="BJ2:BN2"/>
    <mergeCell ref="C1:F1"/>
    <mergeCell ref="C2:F2"/>
    <mergeCell ref="Q2:U2"/>
    <mergeCell ref="V2:Z2"/>
    <mergeCell ref="AA2:AE2"/>
    <mergeCell ref="AF2:AJ2"/>
  </mergeCells>
  <pageMargins left="0.39370078740157477" right="0.19719757252565651" top="0.39370078740157477" bottom="0.19719757252565651" header="1.1126239316962329E-308" footer="0.19719757252565651"/>
  <pageSetup scale="81" orientation="portrait" errors="NA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G40"/>
  <sheetViews>
    <sheetView showGridLines="0" topLeftCell="A16" zoomScaleNormal="100" workbookViewId="0">
      <selection activeCell="M62" sqref="M62"/>
    </sheetView>
  </sheetViews>
  <sheetFormatPr baseColWidth="10" defaultRowHeight="12.75" x14ac:dyDescent="0.25"/>
  <cols>
    <col min="1" max="1" width="3.140625" style="392" customWidth="1"/>
    <col min="2" max="2" width="2.7109375" style="392" customWidth="1"/>
    <col min="3" max="3" width="47.7109375" style="392" customWidth="1"/>
    <col min="4" max="4" width="13.5703125" style="392" customWidth="1"/>
    <col min="5" max="5" width="13.42578125" style="392" customWidth="1"/>
    <col min="6" max="6" width="13.7109375" style="392" customWidth="1"/>
    <col min="7" max="7" width="13.5703125" style="392" customWidth="1"/>
    <col min="8" max="256" width="11.42578125" style="392"/>
    <col min="257" max="257" width="3.140625" style="392" customWidth="1"/>
    <col min="258" max="258" width="2.7109375" style="392" customWidth="1"/>
    <col min="259" max="259" width="47.7109375" style="392" customWidth="1"/>
    <col min="260" max="260" width="13.5703125" style="392" customWidth="1"/>
    <col min="261" max="261" width="13.42578125" style="392" customWidth="1"/>
    <col min="262" max="262" width="13.7109375" style="392" customWidth="1"/>
    <col min="263" max="263" width="13.5703125" style="392" customWidth="1"/>
    <col min="264" max="512" width="11.42578125" style="392"/>
    <col min="513" max="513" width="3.140625" style="392" customWidth="1"/>
    <col min="514" max="514" width="2.7109375" style="392" customWidth="1"/>
    <col min="515" max="515" width="47.7109375" style="392" customWidth="1"/>
    <col min="516" max="516" width="13.5703125" style="392" customWidth="1"/>
    <col min="517" max="517" width="13.42578125" style="392" customWidth="1"/>
    <col min="518" max="518" width="13.7109375" style="392" customWidth="1"/>
    <col min="519" max="519" width="13.5703125" style="392" customWidth="1"/>
    <col min="520" max="768" width="11.42578125" style="392"/>
    <col min="769" max="769" width="3.140625" style="392" customWidth="1"/>
    <col min="770" max="770" width="2.7109375" style="392" customWidth="1"/>
    <col min="771" max="771" width="47.7109375" style="392" customWidth="1"/>
    <col min="772" max="772" width="13.5703125" style="392" customWidth="1"/>
    <col min="773" max="773" width="13.42578125" style="392" customWidth="1"/>
    <col min="774" max="774" width="13.7109375" style="392" customWidth="1"/>
    <col min="775" max="775" width="13.5703125" style="392" customWidth="1"/>
    <col min="776" max="1024" width="11.42578125" style="392"/>
    <col min="1025" max="1025" width="3.140625" style="392" customWidth="1"/>
    <col min="1026" max="1026" width="2.7109375" style="392" customWidth="1"/>
    <col min="1027" max="1027" width="47.7109375" style="392" customWidth="1"/>
    <col min="1028" max="1028" width="13.5703125" style="392" customWidth="1"/>
    <col min="1029" max="1029" width="13.42578125" style="392" customWidth="1"/>
    <col min="1030" max="1030" width="13.7109375" style="392" customWidth="1"/>
    <col min="1031" max="1031" width="13.5703125" style="392" customWidth="1"/>
    <col min="1032" max="1280" width="11.42578125" style="392"/>
    <col min="1281" max="1281" width="3.140625" style="392" customWidth="1"/>
    <col min="1282" max="1282" width="2.7109375" style="392" customWidth="1"/>
    <col min="1283" max="1283" width="47.7109375" style="392" customWidth="1"/>
    <col min="1284" max="1284" width="13.5703125" style="392" customWidth="1"/>
    <col min="1285" max="1285" width="13.42578125" style="392" customWidth="1"/>
    <col min="1286" max="1286" width="13.7109375" style="392" customWidth="1"/>
    <col min="1287" max="1287" width="13.5703125" style="392" customWidth="1"/>
    <col min="1288" max="1536" width="11.42578125" style="392"/>
    <col min="1537" max="1537" width="3.140625" style="392" customWidth="1"/>
    <col min="1538" max="1538" width="2.7109375" style="392" customWidth="1"/>
    <col min="1539" max="1539" width="47.7109375" style="392" customWidth="1"/>
    <col min="1540" max="1540" width="13.5703125" style="392" customWidth="1"/>
    <col min="1541" max="1541" width="13.42578125" style="392" customWidth="1"/>
    <col min="1542" max="1542" width="13.7109375" style="392" customWidth="1"/>
    <col min="1543" max="1543" width="13.5703125" style="392" customWidth="1"/>
    <col min="1544" max="1792" width="11.42578125" style="392"/>
    <col min="1793" max="1793" width="3.140625" style="392" customWidth="1"/>
    <col min="1794" max="1794" width="2.7109375" style="392" customWidth="1"/>
    <col min="1795" max="1795" width="47.7109375" style="392" customWidth="1"/>
    <col min="1796" max="1796" width="13.5703125" style="392" customWidth="1"/>
    <col min="1797" max="1797" width="13.42578125" style="392" customWidth="1"/>
    <col min="1798" max="1798" width="13.7109375" style="392" customWidth="1"/>
    <col min="1799" max="1799" width="13.5703125" style="392" customWidth="1"/>
    <col min="1800" max="2048" width="11.42578125" style="392"/>
    <col min="2049" max="2049" width="3.140625" style="392" customWidth="1"/>
    <col min="2050" max="2050" width="2.7109375" style="392" customWidth="1"/>
    <col min="2051" max="2051" width="47.7109375" style="392" customWidth="1"/>
    <col min="2052" max="2052" width="13.5703125" style="392" customWidth="1"/>
    <col min="2053" max="2053" width="13.42578125" style="392" customWidth="1"/>
    <col min="2054" max="2054" width="13.7109375" style="392" customWidth="1"/>
    <col min="2055" max="2055" width="13.5703125" style="392" customWidth="1"/>
    <col min="2056" max="2304" width="11.42578125" style="392"/>
    <col min="2305" max="2305" width="3.140625" style="392" customWidth="1"/>
    <col min="2306" max="2306" width="2.7109375" style="392" customWidth="1"/>
    <col min="2307" max="2307" width="47.7109375" style="392" customWidth="1"/>
    <col min="2308" max="2308" width="13.5703125" style="392" customWidth="1"/>
    <col min="2309" max="2309" width="13.42578125" style="392" customWidth="1"/>
    <col min="2310" max="2310" width="13.7109375" style="392" customWidth="1"/>
    <col min="2311" max="2311" width="13.5703125" style="392" customWidth="1"/>
    <col min="2312" max="2560" width="11.42578125" style="392"/>
    <col min="2561" max="2561" width="3.140625" style="392" customWidth="1"/>
    <col min="2562" max="2562" width="2.7109375" style="392" customWidth="1"/>
    <col min="2563" max="2563" width="47.7109375" style="392" customWidth="1"/>
    <col min="2564" max="2564" width="13.5703125" style="392" customWidth="1"/>
    <col min="2565" max="2565" width="13.42578125" style="392" customWidth="1"/>
    <col min="2566" max="2566" width="13.7109375" style="392" customWidth="1"/>
    <col min="2567" max="2567" width="13.5703125" style="392" customWidth="1"/>
    <col min="2568" max="2816" width="11.42578125" style="392"/>
    <col min="2817" max="2817" width="3.140625" style="392" customWidth="1"/>
    <col min="2818" max="2818" width="2.7109375" style="392" customWidth="1"/>
    <col min="2819" max="2819" width="47.7109375" style="392" customWidth="1"/>
    <col min="2820" max="2820" width="13.5703125" style="392" customWidth="1"/>
    <col min="2821" max="2821" width="13.42578125" style="392" customWidth="1"/>
    <col min="2822" max="2822" width="13.7109375" style="392" customWidth="1"/>
    <col min="2823" max="2823" width="13.5703125" style="392" customWidth="1"/>
    <col min="2824" max="3072" width="11.42578125" style="392"/>
    <col min="3073" max="3073" width="3.140625" style="392" customWidth="1"/>
    <col min="3074" max="3074" width="2.7109375" style="392" customWidth="1"/>
    <col min="3075" max="3075" width="47.7109375" style="392" customWidth="1"/>
    <col min="3076" max="3076" width="13.5703125" style="392" customWidth="1"/>
    <col min="3077" max="3077" width="13.42578125" style="392" customWidth="1"/>
    <col min="3078" max="3078" width="13.7109375" style="392" customWidth="1"/>
    <col min="3079" max="3079" width="13.5703125" style="392" customWidth="1"/>
    <col min="3080" max="3328" width="11.42578125" style="392"/>
    <col min="3329" max="3329" width="3.140625" style="392" customWidth="1"/>
    <col min="3330" max="3330" width="2.7109375" style="392" customWidth="1"/>
    <col min="3331" max="3331" width="47.7109375" style="392" customWidth="1"/>
    <col min="3332" max="3332" width="13.5703125" style="392" customWidth="1"/>
    <col min="3333" max="3333" width="13.42578125" style="392" customWidth="1"/>
    <col min="3334" max="3334" width="13.7109375" style="392" customWidth="1"/>
    <col min="3335" max="3335" width="13.5703125" style="392" customWidth="1"/>
    <col min="3336" max="3584" width="11.42578125" style="392"/>
    <col min="3585" max="3585" width="3.140625" style="392" customWidth="1"/>
    <col min="3586" max="3586" width="2.7109375" style="392" customWidth="1"/>
    <col min="3587" max="3587" width="47.7109375" style="392" customWidth="1"/>
    <col min="3588" max="3588" width="13.5703125" style="392" customWidth="1"/>
    <col min="3589" max="3589" width="13.42578125" style="392" customWidth="1"/>
    <col min="3590" max="3590" width="13.7109375" style="392" customWidth="1"/>
    <col min="3591" max="3591" width="13.5703125" style="392" customWidth="1"/>
    <col min="3592" max="3840" width="11.42578125" style="392"/>
    <col min="3841" max="3841" width="3.140625" style="392" customWidth="1"/>
    <col min="3842" max="3842" width="2.7109375" style="392" customWidth="1"/>
    <col min="3843" max="3843" width="47.7109375" style="392" customWidth="1"/>
    <col min="3844" max="3844" width="13.5703125" style="392" customWidth="1"/>
    <col min="3845" max="3845" width="13.42578125" style="392" customWidth="1"/>
    <col min="3846" max="3846" width="13.7109375" style="392" customWidth="1"/>
    <col min="3847" max="3847" width="13.5703125" style="392" customWidth="1"/>
    <col min="3848" max="4096" width="11.42578125" style="392"/>
    <col min="4097" max="4097" width="3.140625" style="392" customWidth="1"/>
    <col min="4098" max="4098" width="2.7109375" style="392" customWidth="1"/>
    <col min="4099" max="4099" width="47.7109375" style="392" customWidth="1"/>
    <col min="4100" max="4100" width="13.5703125" style="392" customWidth="1"/>
    <col min="4101" max="4101" width="13.42578125" style="392" customWidth="1"/>
    <col min="4102" max="4102" width="13.7109375" style="392" customWidth="1"/>
    <col min="4103" max="4103" width="13.5703125" style="392" customWidth="1"/>
    <col min="4104" max="4352" width="11.42578125" style="392"/>
    <col min="4353" max="4353" width="3.140625" style="392" customWidth="1"/>
    <col min="4354" max="4354" width="2.7109375" style="392" customWidth="1"/>
    <col min="4355" max="4355" width="47.7109375" style="392" customWidth="1"/>
    <col min="4356" max="4356" width="13.5703125" style="392" customWidth="1"/>
    <col min="4357" max="4357" width="13.42578125" style="392" customWidth="1"/>
    <col min="4358" max="4358" width="13.7109375" style="392" customWidth="1"/>
    <col min="4359" max="4359" width="13.5703125" style="392" customWidth="1"/>
    <col min="4360" max="4608" width="11.42578125" style="392"/>
    <col min="4609" max="4609" width="3.140625" style="392" customWidth="1"/>
    <col min="4610" max="4610" width="2.7109375" style="392" customWidth="1"/>
    <col min="4611" max="4611" width="47.7109375" style="392" customWidth="1"/>
    <col min="4612" max="4612" width="13.5703125" style="392" customWidth="1"/>
    <col min="4613" max="4613" width="13.42578125" style="392" customWidth="1"/>
    <col min="4614" max="4614" width="13.7109375" style="392" customWidth="1"/>
    <col min="4615" max="4615" width="13.5703125" style="392" customWidth="1"/>
    <col min="4616" max="4864" width="11.42578125" style="392"/>
    <col min="4865" max="4865" width="3.140625" style="392" customWidth="1"/>
    <col min="4866" max="4866" width="2.7109375" style="392" customWidth="1"/>
    <col min="4867" max="4867" width="47.7109375" style="392" customWidth="1"/>
    <col min="4868" max="4868" width="13.5703125" style="392" customWidth="1"/>
    <col min="4869" max="4869" width="13.42578125" style="392" customWidth="1"/>
    <col min="4870" max="4870" width="13.7109375" style="392" customWidth="1"/>
    <col min="4871" max="4871" width="13.5703125" style="392" customWidth="1"/>
    <col min="4872" max="5120" width="11.42578125" style="392"/>
    <col min="5121" max="5121" width="3.140625" style="392" customWidth="1"/>
    <col min="5122" max="5122" width="2.7109375" style="392" customWidth="1"/>
    <col min="5123" max="5123" width="47.7109375" style="392" customWidth="1"/>
    <col min="5124" max="5124" width="13.5703125" style="392" customWidth="1"/>
    <col min="5125" max="5125" width="13.42578125" style="392" customWidth="1"/>
    <col min="5126" max="5126" width="13.7109375" style="392" customWidth="1"/>
    <col min="5127" max="5127" width="13.5703125" style="392" customWidth="1"/>
    <col min="5128" max="5376" width="11.42578125" style="392"/>
    <col min="5377" max="5377" width="3.140625" style="392" customWidth="1"/>
    <col min="5378" max="5378" width="2.7109375" style="392" customWidth="1"/>
    <col min="5379" max="5379" width="47.7109375" style="392" customWidth="1"/>
    <col min="5380" max="5380" width="13.5703125" style="392" customWidth="1"/>
    <col min="5381" max="5381" width="13.42578125" style="392" customWidth="1"/>
    <col min="5382" max="5382" width="13.7109375" style="392" customWidth="1"/>
    <col min="5383" max="5383" width="13.5703125" style="392" customWidth="1"/>
    <col min="5384" max="5632" width="11.42578125" style="392"/>
    <col min="5633" max="5633" width="3.140625" style="392" customWidth="1"/>
    <col min="5634" max="5634" width="2.7109375" style="392" customWidth="1"/>
    <col min="5635" max="5635" width="47.7109375" style="392" customWidth="1"/>
    <col min="5636" max="5636" width="13.5703125" style="392" customWidth="1"/>
    <col min="5637" max="5637" width="13.42578125" style="392" customWidth="1"/>
    <col min="5638" max="5638" width="13.7109375" style="392" customWidth="1"/>
    <col min="5639" max="5639" width="13.5703125" style="392" customWidth="1"/>
    <col min="5640" max="5888" width="11.42578125" style="392"/>
    <col min="5889" max="5889" width="3.140625" style="392" customWidth="1"/>
    <col min="5890" max="5890" width="2.7109375" style="392" customWidth="1"/>
    <col min="5891" max="5891" width="47.7109375" style="392" customWidth="1"/>
    <col min="5892" max="5892" width="13.5703125" style="392" customWidth="1"/>
    <col min="5893" max="5893" width="13.42578125" style="392" customWidth="1"/>
    <col min="5894" max="5894" width="13.7109375" style="392" customWidth="1"/>
    <col min="5895" max="5895" width="13.5703125" style="392" customWidth="1"/>
    <col min="5896" max="6144" width="11.42578125" style="392"/>
    <col min="6145" max="6145" width="3.140625" style="392" customWidth="1"/>
    <col min="6146" max="6146" width="2.7109375" style="392" customWidth="1"/>
    <col min="6147" max="6147" width="47.7109375" style="392" customWidth="1"/>
    <col min="6148" max="6148" width="13.5703125" style="392" customWidth="1"/>
    <col min="6149" max="6149" width="13.42578125" style="392" customWidth="1"/>
    <col min="6150" max="6150" width="13.7109375" style="392" customWidth="1"/>
    <col min="6151" max="6151" width="13.5703125" style="392" customWidth="1"/>
    <col min="6152" max="6400" width="11.42578125" style="392"/>
    <col min="6401" max="6401" width="3.140625" style="392" customWidth="1"/>
    <col min="6402" max="6402" width="2.7109375" style="392" customWidth="1"/>
    <col min="6403" max="6403" width="47.7109375" style="392" customWidth="1"/>
    <col min="6404" max="6404" width="13.5703125" style="392" customWidth="1"/>
    <col min="6405" max="6405" width="13.42578125" style="392" customWidth="1"/>
    <col min="6406" max="6406" width="13.7109375" style="392" customWidth="1"/>
    <col min="6407" max="6407" width="13.5703125" style="392" customWidth="1"/>
    <col min="6408" max="6656" width="11.42578125" style="392"/>
    <col min="6657" max="6657" width="3.140625" style="392" customWidth="1"/>
    <col min="6658" max="6658" width="2.7109375" style="392" customWidth="1"/>
    <col min="6659" max="6659" width="47.7109375" style="392" customWidth="1"/>
    <col min="6660" max="6660" width="13.5703125" style="392" customWidth="1"/>
    <col min="6661" max="6661" width="13.42578125" style="392" customWidth="1"/>
    <col min="6662" max="6662" width="13.7109375" style="392" customWidth="1"/>
    <col min="6663" max="6663" width="13.5703125" style="392" customWidth="1"/>
    <col min="6664" max="6912" width="11.42578125" style="392"/>
    <col min="6913" max="6913" width="3.140625" style="392" customWidth="1"/>
    <col min="6914" max="6914" width="2.7109375" style="392" customWidth="1"/>
    <col min="6915" max="6915" width="47.7109375" style="392" customWidth="1"/>
    <col min="6916" max="6916" width="13.5703125" style="392" customWidth="1"/>
    <col min="6917" max="6917" width="13.42578125" style="392" customWidth="1"/>
    <col min="6918" max="6918" width="13.7109375" style="392" customWidth="1"/>
    <col min="6919" max="6919" width="13.5703125" style="392" customWidth="1"/>
    <col min="6920" max="7168" width="11.42578125" style="392"/>
    <col min="7169" max="7169" width="3.140625" style="392" customWidth="1"/>
    <col min="7170" max="7170" width="2.7109375" style="392" customWidth="1"/>
    <col min="7171" max="7171" width="47.7109375" style="392" customWidth="1"/>
    <col min="7172" max="7172" width="13.5703125" style="392" customWidth="1"/>
    <col min="7173" max="7173" width="13.42578125" style="392" customWidth="1"/>
    <col min="7174" max="7174" width="13.7109375" style="392" customWidth="1"/>
    <col min="7175" max="7175" width="13.5703125" style="392" customWidth="1"/>
    <col min="7176" max="7424" width="11.42578125" style="392"/>
    <col min="7425" max="7425" width="3.140625" style="392" customWidth="1"/>
    <col min="7426" max="7426" width="2.7109375" style="392" customWidth="1"/>
    <col min="7427" max="7427" width="47.7109375" style="392" customWidth="1"/>
    <col min="7428" max="7428" width="13.5703125" style="392" customWidth="1"/>
    <col min="7429" max="7429" width="13.42578125" style="392" customWidth="1"/>
    <col min="7430" max="7430" width="13.7109375" style="392" customWidth="1"/>
    <col min="7431" max="7431" width="13.5703125" style="392" customWidth="1"/>
    <col min="7432" max="7680" width="11.42578125" style="392"/>
    <col min="7681" max="7681" width="3.140625" style="392" customWidth="1"/>
    <col min="7682" max="7682" width="2.7109375" style="392" customWidth="1"/>
    <col min="7683" max="7683" width="47.7109375" style="392" customWidth="1"/>
    <col min="7684" max="7684" width="13.5703125" style="392" customWidth="1"/>
    <col min="7685" max="7685" width="13.42578125" style="392" customWidth="1"/>
    <col min="7686" max="7686" width="13.7109375" style="392" customWidth="1"/>
    <col min="7687" max="7687" width="13.5703125" style="392" customWidth="1"/>
    <col min="7688" max="7936" width="11.42578125" style="392"/>
    <col min="7937" max="7937" width="3.140625" style="392" customWidth="1"/>
    <col min="7938" max="7938" width="2.7109375" style="392" customWidth="1"/>
    <col min="7939" max="7939" width="47.7109375" style="392" customWidth="1"/>
    <col min="7940" max="7940" width="13.5703125" style="392" customWidth="1"/>
    <col min="7941" max="7941" width="13.42578125" style="392" customWidth="1"/>
    <col min="7942" max="7942" width="13.7109375" style="392" customWidth="1"/>
    <col min="7943" max="7943" width="13.5703125" style="392" customWidth="1"/>
    <col min="7944" max="8192" width="11.42578125" style="392"/>
    <col min="8193" max="8193" width="3.140625" style="392" customWidth="1"/>
    <col min="8194" max="8194" width="2.7109375" style="392" customWidth="1"/>
    <col min="8195" max="8195" width="47.7109375" style="392" customWidth="1"/>
    <col min="8196" max="8196" width="13.5703125" style="392" customWidth="1"/>
    <col min="8197" max="8197" width="13.42578125" style="392" customWidth="1"/>
    <col min="8198" max="8198" width="13.7109375" style="392" customWidth="1"/>
    <col min="8199" max="8199" width="13.5703125" style="392" customWidth="1"/>
    <col min="8200" max="8448" width="11.42578125" style="392"/>
    <col min="8449" max="8449" width="3.140625" style="392" customWidth="1"/>
    <col min="8450" max="8450" width="2.7109375" style="392" customWidth="1"/>
    <col min="8451" max="8451" width="47.7109375" style="392" customWidth="1"/>
    <col min="8452" max="8452" width="13.5703125" style="392" customWidth="1"/>
    <col min="8453" max="8453" width="13.42578125" style="392" customWidth="1"/>
    <col min="8454" max="8454" width="13.7109375" style="392" customWidth="1"/>
    <col min="8455" max="8455" width="13.5703125" style="392" customWidth="1"/>
    <col min="8456" max="8704" width="11.42578125" style="392"/>
    <col min="8705" max="8705" width="3.140625" style="392" customWidth="1"/>
    <col min="8706" max="8706" width="2.7109375" style="392" customWidth="1"/>
    <col min="8707" max="8707" width="47.7109375" style="392" customWidth="1"/>
    <col min="8708" max="8708" width="13.5703125" style="392" customWidth="1"/>
    <col min="8709" max="8709" width="13.42578125" style="392" customWidth="1"/>
    <col min="8710" max="8710" width="13.7109375" style="392" customWidth="1"/>
    <col min="8711" max="8711" width="13.5703125" style="392" customWidth="1"/>
    <col min="8712" max="8960" width="11.42578125" style="392"/>
    <col min="8961" max="8961" width="3.140625" style="392" customWidth="1"/>
    <col min="8962" max="8962" width="2.7109375" style="392" customWidth="1"/>
    <col min="8963" max="8963" width="47.7109375" style="392" customWidth="1"/>
    <col min="8964" max="8964" width="13.5703125" style="392" customWidth="1"/>
    <col min="8965" max="8965" width="13.42578125" style="392" customWidth="1"/>
    <col min="8966" max="8966" width="13.7109375" style="392" customWidth="1"/>
    <col min="8967" max="8967" width="13.5703125" style="392" customWidth="1"/>
    <col min="8968" max="9216" width="11.42578125" style="392"/>
    <col min="9217" max="9217" width="3.140625" style="392" customWidth="1"/>
    <col min="9218" max="9218" width="2.7109375" style="392" customWidth="1"/>
    <col min="9219" max="9219" width="47.7109375" style="392" customWidth="1"/>
    <col min="9220" max="9220" width="13.5703125" style="392" customWidth="1"/>
    <col min="9221" max="9221" width="13.42578125" style="392" customWidth="1"/>
    <col min="9222" max="9222" width="13.7109375" style="392" customWidth="1"/>
    <col min="9223" max="9223" width="13.5703125" style="392" customWidth="1"/>
    <col min="9224" max="9472" width="11.42578125" style="392"/>
    <col min="9473" max="9473" width="3.140625" style="392" customWidth="1"/>
    <col min="9474" max="9474" width="2.7109375" style="392" customWidth="1"/>
    <col min="9475" max="9475" width="47.7109375" style="392" customWidth="1"/>
    <col min="9476" max="9476" width="13.5703125" style="392" customWidth="1"/>
    <col min="9477" max="9477" width="13.42578125" style="392" customWidth="1"/>
    <col min="9478" max="9478" width="13.7109375" style="392" customWidth="1"/>
    <col min="9479" max="9479" width="13.5703125" style="392" customWidth="1"/>
    <col min="9480" max="9728" width="11.42578125" style="392"/>
    <col min="9729" max="9729" width="3.140625" style="392" customWidth="1"/>
    <col min="9730" max="9730" width="2.7109375" style="392" customWidth="1"/>
    <col min="9731" max="9731" width="47.7109375" style="392" customWidth="1"/>
    <col min="9732" max="9732" width="13.5703125" style="392" customWidth="1"/>
    <col min="9733" max="9733" width="13.42578125" style="392" customWidth="1"/>
    <col min="9734" max="9734" width="13.7109375" style="392" customWidth="1"/>
    <col min="9735" max="9735" width="13.5703125" style="392" customWidth="1"/>
    <col min="9736" max="9984" width="11.42578125" style="392"/>
    <col min="9985" max="9985" width="3.140625" style="392" customWidth="1"/>
    <col min="9986" max="9986" width="2.7109375" style="392" customWidth="1"/>
    <col min="9987" max="9987" width="47.7109375" style="392" customWidth="1"/>
    <col min="9988" max="9988" width="13.5703125" style="392" customWidth="1"/>
    <col min="9989" max="9989" width="13.42578125" style="392" customWidth="1"/>
    <col min="9990" max="9990" width="13.7109375" style="392" customWidth="1"/>
    <col min="9991" max="9991" width="13.5703125" style="392" customWidth="1"/>
    <col min="9992" max="10240" width="11.42578125" style="392"/>
    <col min="10241" max="10241" width="3.140625" style="392" customWidth="1"/>
    <col min="10242" max="10242" width="2.7109375" style="392" customWidth="1"/>
    <col min="10243" max="10243" width="47.7109375" style="392" customWidth="1"/>
    <col min="10244" max="10244" width="13.5703125" style="392" customWidth="1"/>
    <col min="10245" max="10245" width="13.42578125" style="392" customWidth="1"/>
    <col min="10246" max="10246" width="13.7109375" style="392" customWidth="1"/>
    <col min="10247" max="10247" width="13.5703125" style="392" customWidth="1"/>
    <col min="10248" max="10496" width="11.42578125" style="392"/>
    <col min="10497" max="10497" width="3.140625" style="392" customWidth="1"/>
    <col min="10498" max="10498" width="2.7109375" style="392" customWidth="1"/>
    <col min="10499" max="10499" width="47.7109375" style="392" customWidth="1"/>
    <col min="10500" max="10500" width="13.5703125" style="392" customWidth="1"/>
    <col min="10501" max="10501" width="13.42578125" style="392" customWidth="1"/>
    <col min="10502" max="10502" width="13.7109375" style="392" customWidth="1"/>
    <col min="10503" max="10503" width="13.5703125" style="392" customWidth="1"/>
    <col min="10504" max="10752" width="11.42578125" style="392"/>
    <col min="10753" max="10753" width="3.140625" style="392" customWidth="1"/>
    <col min="10754" max="10754" width="2.7109375" style="392" customWidth="1"/>
    <col min="10755" max="10755" width="47.7109375" style="392" customWidth="1"/>
    <col min="10756" max="10756" width="13.5703125" style="392" customWidth="1"/>
    <col min="10757" max="10757" width="13.42578125" style="392" customWidth="1"/>
    <col min="10758" max="10758" width="13.7109375" style="392" customWidth="1"/>
    <col min="10759" max="10759" width="13.5703125" style="392" customWidth="1"/>
    <col min="10760" max="11008" width="11.42578125" style="392"/>
    <col min="11009" max="11009" width="3.140625" style="392" customWidth="1"/>
    <col min="11010" max="11010" width="2.7109375" style="392" customWidth="1"/>
    <col min="11011" max="11011" width="47.7109375" style="392" customWidth="1"/>
    <col min="11012" max="11012" width="13.5703125" style="392" customWidth="1"/>
    <col min="11013" max="11013" width="13.42578125" style="392" customWidth="1"/>
    <col min="11014" max="11014" width="13.7109375" style="392" customWidth="1"/>
    <col min="11015" max="11015" width="13.5703125" style="392" customWidth="1"/>
    <col min="11016" max="11264" width="11.42578125" style="392"/>
    <col min="11265" max="11265" width="3.140625" style="392" customWidth="1"/>
    <col min="11266" max="11266" width="2.7109375" style="392" customWidth="1"/>
    <col min="11267" max="11267" width="47.7109375" style="392" customWidth="1"/>
    <col min="11268" max="11268" width="13.5703125" style="392" customWidth="1"/>
    <col min="11269" max="11269" width="13.42578125" style="392" customWidth="1"/>
    <col min="11270" max="11270" width="13.7109375" style="392" customWidth="1"/>
    <col min="11271" max="11271" width="13.5703125" style="392" customWidth="1"/>
    <col min="11272" max="11520" width="11.42578125" style="392"/>
    <col min="11521" max="11521" width="3.140625" style="392" customWidth="1"/>
    <col min="11522" max="11522" width="2.7109375" style="392" customWidth="1"/>
    <col min="11523" max="11523" width="47.7109375" style="392" customWidth="1"/>
    <col min="11524" max="11524" width="13.5703125" style="392" customWidth="1"/>
    <col min="11525" max="11525" width="13.42578125" style="392" customWidth="1"/>
    <col min="11526" max="11526" width="13.7109375" style="392" customWidth="1"/>
    <col min="11527" max="11527" width="13.5703125" style="392" customWidth="1"/>
    <col min="11528" max="11776" width="11.42578125" style="392"/>
    <col min="11777" max="11777" width="3.140625" style="392" customWidth="1"/>
    <col min="11778" max="11778" width="2.7109375" style="392" customWidth="1"/>
    <col min="11779" max="11779" width="47.7109375" style="392" customWidth="1"/>
    <col min="11780" max="11780" width="13.5703125" style="392" customWidth="1"/>
    <col min="11781" max="11781" width="13.42578125" style="392" customWidth="1"/>
    <col min="11782" max="11782" width="13.7109375" style="392" customWidth="1"/>
    <col min="11783" max="11783" width="13.5703125" style="392" customWidth="1"/>
    <col min="11784" max="12032" width="11.42578125" style="392"/>
    <col min="12033" max="12033" width="3.140625" style="392" customWidth="1"/>
    <col min="12034" max="12034" width="2.7109375" style="392" customWidth="1"/>
    <col min="12035" max="12035" width="47.7109375" style="392" customWidth="1"/>
    <col min="12036" max="12036" width="13.5703125" style="392" customWidth="1"/>
    <col min="12037" max="12037" width="13.42578125" style="392" customWidth="1"/>
    <col min="12038" max="12038" width="13.7109375" style="392" customWidth="1"/>
    <col min="12039" max="12039" width="13.5703125" style="392" customWidth="1"/>
    <col min="12040" max="12288" width="11.42578125" style="392"/>
    <col min="12289" max="12289" width="3.140625" style="392" customWidth="1"/>
    <col min="12290" max="12290" width="2.7109375" style="392" customWidth="1"/>
    <col min="12291" max="12291" width="47.7109375" style="392" customWidth="1"/>
    <col min="12292" max="12292" width="13.5703125" style="392" customWidth="1"/>
    <col min="12293" max="12293" width="13.42578125" style="392" customWidth="1"/>
    <col min="12294" max="12294" width="13.7109375" style="392" customWidth="1"/>
    <col min="12295" max="12295" width="13.5703125" style="392" customWidth="1"/>
    <col min="12296" max="12544" width="11.42578125" style="392"/>
    <col min="12545" max="12545" width="3.140625" style="392" customWidth="1"/>
    <col min="12546" max="12546" width="2.7109375" style="392" customWidth="1"/>
    <col min="12547" max="12547" width="47.7109375" style="392" customWidth="1"/>
    <col min="12548" max="12548" width="13.5703125" style="392" customWidth="1"/>
    <col min="12549" max="12549" width="13.42578125" style="392" customWidth="1"/>
    <col min="12550" max="12550" width="13.7109375" style="392" customWidth="1"/>
    <col min="12551" max="12551" width="13.5703125" style="392" customWidth="1"/>
    <col min="12552" max="12800" width="11.42578125" style="392"/>
    <col min="12801" max="12801" width="3.140625" style="392" customWidth="1"/>
    <col min="12802" max="12802" width="2.7109375" style="392" customWidth="1"/>
    <col min="12803" max="12803" width="47.7109375" style="392" customWidth="1"/>
    <col min="12804" max="12804" width="13.5703125" style="392" customWidth="1"/>
    <col min="12805" max="12805" width="13.42578125" style="392" customWidth="1"/>
    <col min="12806" max="12806" width="13.7109375" style="392" customWidth="1"/>
    <col min="12807" max="12807" width="13.5703125" style="392" customWidth="1"/>
    <col min="12808" max="13056" width="11.42578125" style="392"/>
    <col min="13057" max="13057" width="3.140625" style="392" customWidth="1"/>
    <col min="13058" max="13058" width="2.7109375" style="392" customWidth="1"/>
    <col min="13059" max="13059" width="47.7109375" style="392" customWidth="1"/>
    <col min="13060" max="13060" width="13.5703125" style="392" customWidth="1"/>
    <col min="13061" max="13061" width="13.42578125" style="392" customWidth="1"/>
    <col min="13062" max="13062" width="13.7109375" style="392" customWidth="1"/>
    <col min="13063" max="13063" width="13.5703125" style="392" customWidth="1"/>
    <col min="13064" max="13312" width="11.42578125" style="392"/>
    <col min="13313" max="13313" width="3.140625" style="392" customWidth="1"/>
    <col min="13314" max="13314" width="2.7109375" style="392" customWidth="1"/>
    <col min="13315" max="13315" width="47.7109375" style="392" customWidth="1"/>
    <col min="13316" max="13316" width="13.5703125" style="392" customWidth="1"/>
    <col min="13317" max="13317" width="13.42578125" style="392" customWidth="1"/>
    <col min="13318" max="13318" width="13.7109375" style="392" customWidth="1"/>
    <col min="13319" max="13319" width="13.5703125" style="392" customWidth="1"/>
    <col min="13320" max="13568" width="11.42578125" style="392"/>
    <col min="13569" max="13569" width="3.140625" style="392" customWidth="1"/>
    <col min="13570" max="13570" width="2.7109375" style="392" customWidth="1"/>
    <col min="13571" max="13571" width="47.7109375" style="392" customWidth="1"/>
    <col min="13572" max="13572" width="13.5703125" style="392" customWidth="1"/>
    <col min="13573" max="13573" width="13.42578125" style="392" customWidth="1"/>
    <col min="13574" max="13574" width="13.7109375" style="392" customWidth="1"/>
    <col min="13575" max="13575" width="13.5703125" style="392" customWidth="1"/>
    <col min="13576" max="13824" width="11.42578125" style="392"/>
    <col min="13825" max="13825" width="3.140625" style="392" customWidth="1"/>
    <col min="13826" max="13826" width="2.7109375" style="392" customWidth="1"/>
    <col min="13827" max="13827" width="47.7109375" style="392" customWidth="1"/>
    <col min="13828" max="13828" width="13.5703125" style="392" customWidth="1"/>
    <col min="13829" max="13829" width="13.42578125" style="392" customWidth="1"/>
    <col min="13830" max="13830" width="13.7109375" style="392" customWidth="1"/>
    <col min="13831" max="13831" width="13.5703125" style="392" customWidth="1"/>
    <col min="13832" max="14080" width="11.42578125" style="392"/>
    <col min="14081" max="14081" width="3.140625" style="392" customWidth="1"/>
    <col min="14082" max="14082" width="2.7109375" style="392" customWidth="1"/>
    <col min="14083" max="14083" width="47.7109375" style="392" customWidth="1"/>
    <col min="14084" max="14084" width="13.5703125" style="392" customWidth="1"/>
    <col min="14085" max="14085" width="13.42578125" style="392" customWidth="1"/>
    <col min="14086" max="14086" width="13.7109375" style="392" customWidth="1"/>
    <col min="14087" max="14087" width="13.5703125" style="392" customWidth="1"/>
    <col min="14088" max="14336" width="11.42578125" style="392"/>
    <col min="14337" max="14337" width="3.140625" style="392" customWidth="1"/>
    <col min="14338" max="14338" width="2.7109375" style="392" customWidth="1"/>
    <col min="14339" max="14339" width="47.7109375" style="392" customWidth="1"/>
    <col min="14340" max="14340" width="13.5703125" style="392" customWidth="1"/>
    <col min="14341" max="14341" width="13.42578125" style="392" customWidth="1"/>
    <col min="14342" max="14342" width="13.7109375" style="392" customWidth="1"/>
    <col min="14343" max="14343" width="13.5703125" style="392" customWidth="1"/>
    <col min="14344" max="14592" width="11.42578125" style="392"/>
    <col min="14593" max="14593" width="3.140625" style="392" customWidth="1"/>
    <col min="14594" max="14594" width="2.7109375" style="392" customWidth="1"/>
    <col min="14595" max="14595" width="47.7109375" style="392" customWidth="1"/>
    <col min="14596" max="14596" width="13.5703125" style="392" customWidth="1"/>
    <col min="14597" max="14597" width="13.42578125" style="392" customWidth="1"/>
    <col min="14598" max="14598" width="13.7109375" style="392" customWidth="1"/>
    <col min="14599" max="14599" width="13.5703125" style="392" customWidth="1"/>
    <col min="14600" max="14848" width="11.42578125" style="392"/>
    <col min="14849" max="14849" width="3.140625" style="392" customWidth="1"/>
    <col min="14850" max="14850" width="2.7109375" style="392" customWidth="1"/>
    <col min="14851" max="14851" width="47.7109375" style="392" customWidth="1"/>
    <col min="14852" max="14852" width="13.5703125" style="392" customWidth="1"/>
    <col min="14853" max="14853" width="13.42578125" style="392" customWidth="1"/>
    <col min="14854" max="14854" width="13.7109375" style="392" customWidth="1"/>
    <col min="14855" max="14855" width="13.5703125" style="392" customWidth="1"/>
    <col min="14856" max="15104" width="11.42578125" style="392"/>
    <col min="15105" max="15105" width="3.140625" style="392" customWidth="1"/>
    <col min="15106" max="15106" width="2.7109375" style="392" customWidth="1"/>
    <col min="15107" max="15107" width="47.7109375" style="392" customWidth="1"/>
    <col min="15108" max="15108" width="13.5703125" style="392" customWidth="1"/>
    <col min="15109" max="15109" width="13.42578125" style="392" customWidth="1"/>
    <col min="15110" max="15110" width="13.7109375" style="392" customWidth="1"/>
    <col min="15111" max="15111" width="13.5703125" style="392" customWidth="1"/>
    <col min="15112" max="15360" width="11.42578125" style="392"/>
    <col min="15361" max="15361" width="3.140625" style="392" customWidth="1"/>
    <col min="15362" max="15362" width="2.7109375" style="392" customWidth="1"/>
    <col min="15363" max="15363" width="47.7109375" style="392" customWidth="1"/>
    <col min="15364" max="15364" width="13.5703125" style="392" customWidth="1"/>
    <col min="15365" max="15365" width="13.42578125" style="392" customWidth="1"/>
    <col min="15366" max="15366" width="13.7109375" style="392" customWidth="1"/>
    <col min="15367" max="15367" width="13.5703125" style="392" customWidth="1"/>
    <col min="15368" max="15616" width="11.42578125" style="392"/>
    <col min="15617" max="15617" width="3.140625" style="392" customWidth="1"/>
    <col min="15618" max="15618" width="2.7109375" style="392" customWidth="1"/>
    <col min="15619" max="15619" width="47.7109375" style="392" customWidth="1"/>
    <col min="15620" max="15620" width="13.5703125" style="392" customWidth="1"/>
    <col min="15621" max="15621" width="13.42578125" style="392" customWidth="1"/>
    <col min="15622" max="15622" width="13.7109375" style="392" customWidth="1"/>
    <col min="15623" max="15623" width="13.5703125" style="392" customWidth="1"/>
    <col min="15624" max="15872" width="11.42578125" style="392"/>
    <col min="15873" max="15873" width="3.140625" style="392" customWidth="1"/>
    <col min="15874" max="15874" width="2.7109375" style="392" customWidth="1"/>
    <col min="15875" max="15875" width="47.7109375" style="392" customWidth="1"/>
    <col min="15876" max="15876" width="13.5703125" style="392" customWidth="1"/>
    <col min="15877" max="15877" width="13.42578125" style="392" customWidth="1"/>
    <col min="15878" max="15878" width="13.7109375" style="392" customWidth="1"/>
    <col min="15879" max="15879" width="13.5703125" style="392" customWidth="1"/>
    <col min="15880" max="16128" width="11.42578125" style="392"/>
    <col min="16129" max="16129" width="3.140625" style="392" customWidth="1"/>
    <col min="16130" max="16130" width="2.7109375" style="392" customWidth="1"/>
    <col min="16131" max="16131" width="47.7109375" style="392" customWidth="1"/>
    <col min="16132" max="16132" width="13.5703125" style="392" customWidth="1"/>
    <col min="16133" max="16133" width="13.42578125" style="392" customWidth="1"/>
    <col min="16134" max="16134" width="13.7109375" style="392" customWidth="1"/>
    <col min="16135" max="16135" width="13.5703125" style="392" customWidth="1"/>
    <col min="16136" max="16384" width="11.42578125" style="392"/>
  </cols>
  <sheetData>
    <row r="1" spans="1:7" x14ac:dyDescent="0.25">
      <c r="B1" s="426"/>
      <c r="C1" s="356" t="s">
        <v>179</v>
      </c>
      <c r="D1" s="356"/>
      <c r="E1" s="356"/>
      <c r="F1" s="356"/>
      <c r="G1" s="356"/>
    </row>
    <row r="2" spans="1:7" x14ac:dyDescent="0.25">
      <c r="B2" s="426"/>
      <c r="C2" s="356" t="s">
        <v>180</v>
      </c>
      <c r="D2" s="356"/>
      <c r="E2" s="356"/>
      <c r="F2" s="356"/>
      <c r="G2" s="356"/>
    </row>
    <row r="3" spans="1:7" ht="15" customHeight="1" x14ac:dyDescent="0.25">
      <c r="A3" s="356" t="s">
        <v>250</v>
      </c>
      <c r="B3" s="356"/>
      <c r="C3" s="356"/>
      <c r="D3" s="356"/>
      <c r="E3" s="356"/>
      <c r="F3" s="356"/>
      <c r="G3" s="356"/>
    </row>
    <row r="4" spans="1:7" ht="15" customHeight="1" x14ac:dyDescent="0.25">
      <c r="A4" s="356" t="s">
        <v>182</v>
      </c>
      <c r="B4" s="356"/>
      <c r="C4" s="356"/>
      <c r="D4" s="356"/>
      <c r="E4" s="356"/>
      <c r="F4" s="356"/>
      <c r="G4" s="356"/>
    </row>
    <row r="5" spans="1:7" x14ac:dyDescent="0.25">
      <c r="B5" s="426"/>
      <c r="C5" s="362"/>
      <c r="D5" s="362"/>
      <c r="E5" s="362"/>
      <c r="F5" s="362"/>
      <c r="G5" s="362"/>
    </row>
    <row r="6" spans="1:7" ht="15" customHeight="1" x14ac:dyDescent="0.25">
      <c r="A6" s="427" t="s">
        <v>3</v>
      </c>
      <c r="B6" s="428"/>
      <c r="C6" s="429"/>
      <c r="D6" s="430">
        <v>2016</v>
      </c>
      <c r="E6" s="430"/>
      <c r="F6" s="430"/>
      <c r="G6" s="430"/>
    </row>
    <row r="7" spans="1:7" x14ac:dyDescent="0.25">
      <c r="A7" s="431"/>
      <c r="B7" s="432"/>
      <c r="C7" s="433"/>
      <c r="D7" s="434" t="s">
        <v>184</v>
      </c>
      <c r="E7" s="435" t="s">
        <v>185</v>
      </c>
      <c r="F7" s="435" t="s">
        <v>186</v>
      </c>
      <c r="G7" s="435" t="s">
        <v>187</v>
      </c>
    </row>
    <row r="8" spans="1:7" x14ac:dyDescent="0.25">
      <c r="A8" s="436"/>
      <c r="B8" s="437"/>
      <c r="C8" s="437"/>
      <c r="D8" s="437"/>
      <c r="E8" s="438"/>
      <c r="F8" s="438"/>
      <c r="G8" s="439"/>
    </row>
    <row r="9" spans="1:7" x14ac:dyDescent="0.25">
      <c r="A9" s="393"/>
      <c r="C9" s="440" t="s">
        <v>188</v>
      </c>
      <c r="D9" s="441">
        <v>5295838594.8299999</v>
      </c>
      <c r="E9" s="441">
        <v>7852180499.6599998</v>
      </c>
      <c r="F9" s="441">
        <v>4464978751.3599997</v>
      </c>
      <c r="G9" s="442">
        <v>17612997845.849998</v>
      </c>
    </row>
    <row r="10" spans="1:7" x14ac:dyDescent="0.25">
      <c r="A10" s="443" t="s">
        <v>229</v>
      </c>
      <c r="B10" s="444"/>
      <c r="C10" s="444"/>
      <c r="D10" s="444">
        <v>4352125341.4300003</v>
      </c>
      <c r="E10" s="444">
        <v>5656953655.71</v>
      </c>
      <c r="F10" s="444">
        <v>2131702099.6099999</v>
      </c>
      <c r="G10" s="445">
        <v>12140781096.75</v>
      </c>
    </row>
    <row r="11" spans="1:7" x14ac:dyDescent="0.25">
      <c r="A11" s="393"/>
      <c r="B11" s="419" t="s">
        <v>230</v>
      </c>
      <c r="D11" s="420">
        <v>2049895937.3099999</v>
      </c>
      <c r="E11" s="420">
        <v>4300060.5599999996</v>
      </c>
      <c r="F11" s="420">
        <v>43463225.93</v>
      </c>
      <c r="G11" s="446">
        <v>2097659223.8</v>
      </c>
    </row>
    <row r="12" spans="1:7" x14ac:dyDescent="0.25">
      <c r="A12" s="393"/>
      <c r="B12" s="419"/>
      <c r="C12" s="419" t="s">
        <v>231</v>
      </c>
      <c r="D12" s="420">
        <v>1412319084.97</v>
      </c>
      <c r="E12" s="420">
        <v>144000</v>
      </c>
      <c r="F12" s="420">
        <v>7034377.04</v>
      </c>
      <c r="G12" s="446">
        <v>1419497462.01</v>
      </c>
    </row>
    <row r="13" spans="1:7" x14ac:dyDescent="0.25">
      <c r="A13" s="393"/>
      <c r="B13" s="419"/>
      <c r="C13" s="419" t="s">
        <v>232</v>
      </c>
      <c r="D13" s="420">
        <v>98898387.840000004</v>
      </c>
      <c r="E13" s="420">
        <v>3160570.69</v>
      </c>
      <c r="F13" s="420">
        <v>19823856.850000001</v>
      </c>
      <c r="G13" s="446">
        <v>121882815.38</v>
      </c>
    </row>
    <row r="14" spans="1:7" x14ac:dyDescent="0.25">
      <c r="A14" s="393"/>
      <c r="B14" s="419"/>
      <c r="C14" s="419" t="s">
        <v>233</v>
      </c>
      <c r="D14" s="420">
        <v>538678464.5</v>
      </c>
      <c r="E14" s="420">
        <v>995489.87</v>
      </c>
      <c r="F14" s="420">
        <v>16604992.039999999</v>
      </c>
      <c r="G14" s="446">
        <v>556278946.40999997</v>
      </c>
    </row>
    <row r="15" spans="1:7" x14ac:dyDescent="0.25">
      <c r="A15" s="393"/>
      <c r="B15" s="419"/>
      <c r="C15" s="419" t="s">
        <v>234</v>
      </c>
      <c r="D15" s="420">
        <v>127504545</v>
      </c>
      <c r="E15" s="420">
        <v>0</v>
      </c>
      <c r="F15" s="420">
        <v>0</v>
      </c>
      <c r="G15" s="446">
        <v>127504545</v>
      </c>
    </row>
    <row r="16" spans="1:7" x14ac:dyDescent="0.25">
      <c r="A16" s="393"/>
      <c r="B16" s="419" t="s">
        <v>236</v>
      </c>
      <c r="D16" s="420">
        <v>2302229404.1199999</v>
      </c>
      <c r="E16" s="420">
        <v>5652653595.1499996</v>
      </c>
      <c r="F16" s="420">
        <v>2088238873.6800001</v>
      </c>
      <c r="G16" s="446">
        <v>10043121872.950001</v>
      </c>
    </row>
    <row r="17" spans="1:7" x14ac:dyDescent="0.25">
      <c r="A17" s="393"/>
      <c r="B17" s="419"/>
      <c r="C17" s="419" t="s">
        <v>237</v>
      </c>
      <c r="D17" s="420">
        <v>2302229404.1199999</v>
      </c>
      <c r="E17" s="420">
        <v>4972610201.1499996</v>
      </c>
      <c r="F17" s="420">
        <v>2086957480.76</v>
      </c>
      <c r="G17" s="446">
        <v>9361797086.0300007</v>
      </c>
    </row>
    <row r="18" spans="1:7" x14ac:dyDescent="0.25">
      <c r="A18" s="393"/>
      <c r="B18" s="419"/>
      <c r="C18" s="419" t="s">
        <v>238</v>
      </c>
      <c r="D18" s="420">
        <v>0</v>
      </c>
      <c r="E18" s="420">
        <v>680043394</v>
      </c>
      <c r="F18" s="420">
        <v>1281392.92</v>
      </c>
      <c r="G18" s="446">
        <v>681324786.91999996</v>
      </c>
    </row>
    <row r="19" spans="1:7" x14ac:dyDescent="0.25">
      <c r="A19" s="393"/>
      <c r="G19" s="395"/>
    </row>
    <row r="20" spans="1:7" x14ac:dyDescent="0.25">
      <c r="A20" s="443" t="s">
        <v>239</v>
      </c>
      <c r="B20" s="447"/>
      <c r="C20" s="444"/>
      <c r="D20" s="444">
        <v>753708632.73000002</v>
      </c>
      <c r="E20" s="444">
        <v>1868972827.74</v>
      </c>
      <c r="F20" s="444">
        <v>886007925.66999996</v>
      </c>
      <c r="G20" s="445">
        <v>3508689386.1399999</v>
      </c>
    </row>
    <row r="21" spans="1:7" x14ac:dyDescent="0.25">
      <c r="A21" s="393"/>
      <c r="B21" s="419" t="s">
        <v>240</v>
      </c>
      <c r="D21" s="420">
        <v>753708632.73000002</v>
      </c>
      <c r="E21" s="420">
        <v>284112523.74000001</v>
      </c>
      <c r="F21" s="420">
        <v>886007925.66999996</v>
      </c>
      <c r="G21" s="446">
        <v>1923829082.1400001</v>
      </c>
    </row>
    <row r="22" spans="1:7" x14ac:dyDescent="0.25">
      <c r="A22" s="393"/>
      <c r="B22" s="419"/>
      <c r="C22" s="419" t="s">
        <v>241</v>
      </c>
      <c r="D22" s="420">
        <v>208490570.62</v>
      </c>
      <c r="E22" s="420">
        <v>58196321.009999998</v>
      </c>
      <c r="F22" s="420">
        <v>61958838.780000001</v>
      </c>
      <c r="G22" s="446">
        <v>328645730.41000003</v>
      </c>
    </row>
    <row r="23" spans="1:7" x14ac:dyDescent="0.25">
      <c r="A23" s="393"/>
      <c r="B23" s="419"/>
      <c r="C23" s="419" t="s">
        <v>242</v>
      </c>
      <c r="D23" s="420">
        <v>503866538.62</v>
      </c>
      <c r="E23" s="420">
        <v>220064227.72999999</v>
      </c>
      <c r="F23" s="420">
        <v>808991855.27999997</v>
      </c>
      <c r="G23" s="446">
        <v>1532922621.6300001</v>
      </c>
    </row>
    <row r="24" spans="1:7" x14ac:dyDescent="0.25">
      <c r="A24" s="393"/>
      <c r="B24" s="419"/>
      <c r="C24" s="419" t="s">
        <v>243</v>
      </c>
      <c r="D24" s="420">
        <v>12364868</v>
      </c>
      <c r="E24" s="420">
        <v>5851975</v>
      </c>
      <c r="F24" s="420">
        <v>2951616</v>
      </c>
      <c r="G24" s="446">
        <v>21168459</v>
      </c>
    </row>
    <row r="25" spans="1:7" x14ac:dyDescent="0.25">
      <c r="A25" s="393"/>
      <c r="B25" s="419"/>
      <c r="C25" s="419" t="s">
        <v>244</v>
      </c>
      <c r="D25" s="420">
        <v>28986655.489999998</v>
      </c>
      <c r="E25" s="420">
        <v>0</v>
      </c>
      <c r="F25" s="420">
        <v>12105615.609999999</v>
      </c>
      <c r="G25" s="446">
        <v>41092271.100000001</v>
      </c>
    </row>
    <row r="26" spans="1:7" x14ac:dyDescent="0.25">
      <c r="A26" s="393"/>
      <c r="B26" s="419" t="s">
        <v>245</v>
      </c>
      <c r="D26" s="420">
        <v>0</v>
      </c>
      <c r="E26" s="420">
        <v>1584860304</v>
      </c>
      <c r="F26" s="420">
        <v>0</v>
      </c>
      <c r="G26" s="446">
        <v>1584860304</v>
      </c>
    </row>
    <row r="27" spans="1:7" x14ac:dyDescent="0.25">
      <c r="A27" s="393"/>
      <c r="B27" s="419"/>
      <c r="C27" s="419" t="s">
        <v>238</v>
      </c>
      <c r="D27" s="420">
        <v>0</v>
      </c>
      <c r="E27" s="420">
        <v>1584860304</v>
      </c>
      <c r="F27" s="420">
        <v>0</v>
      </c>
      <c r="G27" s="446">
        <v>1584860304</v>
      </c>
    </row>
    <row r="28" spans="1:7" x14ac:dyDescent="0.25">
      <c r="A28" s="393"/>
      <c r="G28" s="395"/>
    </row>
    <row r="29" spans="1:7" x14ac:dyDescent="0.25">
      <c r="A29" s="443" t="s">
        <v>246</v>
      </c>
      <c r="B29" s="447"/>
      <c r="C29" s="444"/>
      <c r="D29" s="444">
        <v>146692505.34</v>
      </c>
      <c r="E29" s="444">
        <v>284427256.50999999</v>
      </c>
      <c r="F29" s="444">
        <v>364839483.07999998</v>
      </c>
      <c r="G29" s="445">
        <v>795959244.92999995</v>
      </c>
    </row>
    <row r="30" spans="1:7" x14ac:dyDescent="0.25">
      <c r="A30" s="393"/>
      <c r="B30" s="419" t="s">
        <v>246</v>
      </c>
      <c r="D30" s="420">
        <v>146692505.34</v>
      </c>
      <c r="E30" s="420">
        <v>284427256.50999999</v>
      </c>
      <c r="F30" s="420">
        <v>364839483.07999998</v>
      </c>
      <c r="G30" s="446">
        <v>795959244.92999995</v>
      </c>
    </row>
    <row r="31" spans="1:7" x14ac:dyDescent="0.25">
      <c r="A31" s="393"/>
      <c r="B31" s="448"/>
      <c r="C31" s="394" t="s">
        <v>247</v>
      </c>
      <c r="D31" s="449">
        <v>146097148.25</v>
      </c>
      <c r="E31" s="449">
        <v>284427256.50999999</v>
      </c>
      <c r="F31" s="449">
        <v>362500000</v>
      </c>
      <c r="G31" s="450">
        <v>793024404.75999999</v>
      </c>
    </row>
    <row r="32" spans="1:7" x14ac:dyDescent="0.25">
      <c r="A32" s="393"/>
      <c r="B32" s="448"/>
      <c r="C32" s="394" t="s">
        <v>248</v>
      </c>
      <c r="D32" s="449">
        <v>595357.09</v>
      </c>
      <c r="E32" s="449">
        <v>0</v>
      </c>
      <c r="F32" s="449">
        <v>2339483.08</v>
      </c>
      <c r="G32" s="450">
        <v>2934840.17</v>
      </c>
    </row>
    <row r="33" spans="1:7" x14ac:dyDescent="0.25">
      <c r="A33" s="393"/>
      <c r="C33" s="451"/>
      <c r="D33" s="451"/>
      <c r="E33" s="451"/>
      <c r="F33" s="451"/>
      <c r="G33" s="405"/>
    </row>
    <row r="34" spans="1:7" x14ac:dyDescent="0.25">
      <c r="A34" s="443" t="s">
        <v>249</v>
      </c>
      <c r="B34" s="447"/>
      <c r="C34" s="444"/>
      <c r="D34" s="444">
        <v>43312115.329999998</v>
      </c>
      <c r="E34" s="444">
        <v>41826759.700000003</v>
      </c>
      <c r="F34" s="444">
        <v>0</v>
      </c>
      <c r="G34" s="445">
        <v>85138875.030000001</v>
      </c>
    </row>
    <row r="35" spans="1:7" x14ac:dyDescent="0.25">
      <c r="A35" s="393"/>
      <c r="B35" s="448"/>
      <c r="C35" s="394" t="s">
        <v>231</v>
      </c>
      <c r="D35" s="449">
        <v>25466454.850000001</v>
      </c>
      <c r="E35" s="449">
        <v>41826759.700000003</v>
      </c>
      <c r="F35" s="449">
        <v>0</v>
      </c>
      <c r="G35" s="450">
        <v>67293214.549999997</v>
      </c>
    </row>
    <row r="36" spans="1:7" x14ac:dyDescent="0.25">
      <c r="A36" s="393"/>
      <c r="B36" s="448"/>
      <c r="C36" s="394" t="s">
        <v>231</v>
      </c>
      <c r="D36" s="449">
        <v>17845660.48</v>
      </c>
      <c r="E36" s="449">
        <v>0</v>
      </c>
      <c r="F36" s="449">
        <v>0</v>
      </c>
      <c r="G36" s="450">
        <v>17845660.48</v>
      </c>
    </row>
    <row r="37" spans="1:7" x14ac:dyDescent="0.25">
      <c r="A37" s="393"/>
      <c r="C37" s="451"/>
      <c r="D37" s="451"/>
      <c r="E37" s="451"/>
      <c r="F37" s="451"/>
      <c r="G37" s="405"/>
    </row>
    <row r="38" spans="1:7" x14ac:dyDescent="0.25">
      <c r="A38" s="443" t="s">
        <v>174</v>
      </c>
      <c r="B38" s="447"/>
      <c r="C38" s="444"/>
      <c r="D38" s="444">
        <v>0</v>
      </c>
      <c r="E38" s="444">
        <v>0</v>
      </c>
      <c r="F38" s="444">
        <v>1082429243</v>
      </c>
      <c r="G38" s="445">
        <v>1082429243</v>
      </c>
    </row>
    <row r="39" spans="1:7" x14ac:dyDescent="0.25">
      <c r="A39" s="393"/>
      <c r="B39" s="448"/>
      <c r="C39" s="394" t="s">
        <v>238</v>
      </c>
      <c r="D39" s="449">
        <v>0</v>
      </c>
      <c r="E39" s="449">
        <v>0</v>
      </c>
      <c r="F39" s="449">
        <v>1082429243</v>
      </c>
      <c r="G39" s="450">
        <v>1082429243</v>
      </c>
    </row>
    <row r="40" spans="1:7" x14ac:dyDescent="0.25">
      <c r="A40" s="411"/>
      <c r="B40" s="412"/>
      <c r="C40" s="452"/>
      <c r="D40" s="452"/>
      <c r="E40" s="452"/>
      <c r="F40" s="452"/>
      <c r="G40" s="453"/>
    </row>
  </sheetData>
  <mergeCells count="6">
    <mergeCell ref="C1:G1"/>
    <mergeCell ref="C2:G2"/>
    <mergeCell ref="A3:G3"/>
    <mergeCell ref="A4:G4"/>
    <mergeCell ref="A6:C7"/>
    <mergeCell ref="D6:G6"/>
  </mergeCells>
  <pageMargins left="0.39370078740157477" right="0.19719757252565651" top="0.39370078740157477" bottom="0.19719757252565651" header="1.1126239316962329E-308" footer="0.19719757252565651"/>
  <pageSetup scale="93" fitToHeight="0" orientation="portrait" errors="NA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26"/>
  <sheetViews>
    <sheetView showGridLines="0" zoomScale="90" zoomScaleNormal="90" workbookViewId="0">
      <selection activeCell="A32" sqref="A32"/>
    </sheetView>
  </sheetViews>
  <sheetFormatPr baseColWidth="10" defaultRowHeight="12.75" x14ac:dyDescent="0.25"/>
  <cols>
    <col min="1" max="1" width="37.42578125" style="392" customWidth="1"/>
    <col min="2" max="2" width="14.42578125" style="392" bestFit="1" customWidth="1"/>
    <col min="3" max="3" width="13.5703125" style="392" bestFit="1" customWidth="1"/>
    <col min="4" max="4" width="14.42578125" style="392" bestFit="1" customWidth="1"/>
    <col min="5" max="5" width="2.42578125" style="481" bestFit="1" customWidth="1"/>
    <col min="6" max="8" width="11.42578125" style="392"/>
    <col min="9" max="10" width="12.42578125" style="392" bestFit="1" customWidth="1"/>
    <col min="11" max="256" width="11.42578125" style="392"/>
    <col min="257" max="257" width="37.42578125" style="392" customWidth="1"/>
    <col min="258" max="258" width="14.42578125" style="392" bestFit="1" customWidth="1"/>
    <col min="259" max="259" width="13.5703125" style="392" bestFit="1" customWidth="1"/>
    <col min="260" max="260" width="14.42578125" style="392" bestFit="1" customWidth="1"/>
    <col min="261" max="261" width="2.42578125" style="392" bestFit="1" customWidth="1"/>
    <col min="262" max="264" width="11.42578125" style="392"/>
    <col min="265" max="266" width="12.42578125" style="392" bestFit="1" customWidth="1"/>
    <col min="267" max="512" width="11.42578125" style="392"/>
    <col min="513" max="513" width="37.42578125" style="392" customWidth="1"/>
    <col min="514" max="514" width="14.42578125" style="392" bestFit="1" customWidth="1"/>
    <col min="515" max="515" width="13.5703125" style="392" bestFit="1" customWidth="1"/>
    <col min="516" max="516" width="14.42578125" style="392" bestFit="1" customWidth="1"/>
    <col min="517" max="517" width="2.42578125" style="392" bestFit="1" customWidth="1"/>
    <col min="518" max="520" width="11.42578125" style="392"/>
    <col min="521" max="522" width="12.42578125" style="392" bestFit="1" customWidth="1"/>
    <col min="523" max="768" width="11.42578125" style="392"/>
    <col min="769" max="769" width="37.42578125" style="392" customWidth="1"/>
    <col min="770" max="770" width="14.42578125" style="392" bestFit="1" customWidth="1"/>
    <col min="771" max="771" width="13.5703125" style="392" bestFit="1" customWidth="1"/>
    <col min="772" max="772" width="14.42578125" style="392" bestFit="1" customWidth="1"/>
    <col min="773" max="773" width="2.42578125" style="392" bestFit="1" customWidth="1"/>
    <col min="774" max="776" width="11.42578125" style="392"/>
    <col min="777" max="778" width="12.42578125" style="392" bestFit="1" customWidth="1"/>
    <col min="779" max="1024" width="11.42578125" style="392"/>
    <col min="1025" max="1025" width="37.42578125" style="392" customWidth="1"/>
    <col min="1026" max="1026" width="14.42578125" style="392" bestFit="1" customWidth="1"/>
    <col min="1027" max="1027" width="13.5703125" style="392" bestFit="1" customWidth="1"/>
    <col min="1028" max="1028" width="14.42578125" style="392" bestFit="1" customWidth="1"/>
    <col min="1029" max="1029" width="2.42578125" style="392" bestFit="1" customWidth="1"/>
    <col min="1030" max="1032" width="11.42578125" style="392"/>
    <col min="1033" max="1034" width="12.42578125" style="392" bestFit="1" customWidth="1"/>
    <col min="1035" max="1280" width="11.42578125" style="392"/>
    <col min="1281" max="1281" width="37.42578125" style="392" customWidth="1"/>
    <col min="1282" max="1282" width="14.42578125" style="392" bestFit="1" customWidth="1"/>
    <col min="1283" max="1283" width="13.5703125" style="392" bestFit="1" customWidth="1"/>
    <col min="1284" max="1284" width="14.42578125" style="392" bestFit="1" customWidth="1"/>
    <col min="1285" max="1285" width="2.42578125" style="392" bestFit="1" customWidth="1"/>
    <col min="1286" max="1288" width="11.42578125" style="392"/>
    <col min="1289" max="1290" width="12.42578125" style="392" bestFit="1" customWidth="1"/>
    <col min="1291" max="1536" width="11.42578125" style="392"/>
    <col min="1537" max="1537" width="37.42578125" style="392" customWidth="1"/>
    <col min="1538" max="1538" width="14.42578125" style="392" bestFit="1" customWidth="1"/>
    <col min="1539" max="1539" width="13.5703125" style="392" bestFit="1" customWidth="1"/>
    <col min="1540" max="1540" width="14.42578125" style="392" bestFit="1" customWidth="1"/>
    <col min="1541" max="1541" width="2.42578125" style="392" bestFit="1" customWidth="1"/>
    <col min="1542" max="1544" width="11.42578125" style="392"/>
    <col min="1545" max="1546" width="12.42578125" style="392" bestFit="1" customWidth="1"/>
    <col min="1547" max="1792" width="11.42578125" style="392"/>
    <col min="1793" max="1793" width="37.42578125" style="392" customWidth="1"/>
    <col min="1794" max="1794" width="14.42578125" style="392" bestFit="1" customWidth="1"/>
    <col min="1795" max="1795" width="13.5703125" style="392" bestFit="1" customWidth="1"/>
    <col min="1796" max="1796" width="14.42578125" style="392" bestFit="1" customWidth="1"/>
    <col min="1797" max="1797" width="2.42578125" style="392" bestFit="1" customWidth="1"/>
    <col min="1798" max="1800" width="11.42578125" style="392"/>
    <col min="1801" max="1802" width="12.42578125" style="392" bestFit="1" customWidth="1"/>
    <col min="1803" max="2048" width="11.42578125" style="392"/>
    <col min="2049" max="2049" width="37.42578125" style="392" customWidth="1"/>
    <col min="2050" max="2050" width="14.42578125" style="392" bestFit="1" customWidth="1"/>
    <col min="2051" max="2051" width="13.5703125" style="392" bestFit="1" customWidth="1"/>
    <col min="2052" max="2052" width="14.42578125" style="392" bestFit="1" customWidth="1"/>
    <col min="2053" max="2053" width="2.42578125" style="392" bestFit="1" customWidth="1"/>
    <col min="2054" max="2056" width="11.42578125" style="392"/>
    <col min="2057" max="2058" width="12.42578125" style="392" bestFit="1" customWidth="1"/>
    <col min="2059" max="2304" width="11.42578125" style="392"/>
    <col min="2305" max="2305" width="37.42578125" style="392" customWidth="1"/>
    <col min="2306" max="2306" width="14.42578125" style="392" bestFit="1" customWidth="1"/>
    <col min="2307" max="2307" width="13.5703125" style="392" bestFit="1" customWidth="1"/>
    <col min="2308" max="2308" width="14.42578125" style="392" bestFit="1" customWidth="1"/>
    <col min="2309" max="2309" width="2.42578125" style="392" bestFit="1" customWidth="1"/>
    <col min="2310" max="2312" width="11.42578125" style="392"/>
    <col min="2313" max="2314" width="12.42578125" style="392" bestFit="1" customWidth="1"/>
    <col min="2315" max="2560" width="11.42578125" style="392"/>
    <col min="2561" max="2561" width="37.42578125" style="392" customWidth="1"/>
    <col min="2562" max="2562" width="14.42578125" style="392" bestFit="1" customWidth="1"/>
    <col min="2563" max="2563" width="13.5703125" style="392" bestFit="1" customWidth="1"/>
    <col min="2564" max="2564" width="14.42578125" style="392" bestFit="1" customWidth="1"/>
    <col min="2565" max="2565" width="2.42578125" style="392" bestFit="1" customWidth="1"/>
    <col min="2566" max="2568" width="11.42578125" style="392"/>
    <col min="2569" max="2570" width="12.42578125" style="392" bestFit="1" customWidth="1"/>
    <col min="2571" max="2816" width="11.42578125" style="392"/>
    <col min="2817" max="2817" width="37.42578125" style="392" customWidth="1"/>
    <col min="2818" max="2818" width="14.42578125" style="392" bestFit="1" customWidth="1"/>
    <col min="2819" max="2819" width="13.5703125" style="392" bestFit="1" customWidth="1"/>
    <col min="2820" max="2820" width="14.42578125" style="392" bestFit="1" customWidth="1"/>
    <col min="2821" max="2821" width="2.42578125" style="392" bestFit="1" customWidth="1"/>
    <col min="2822" max="2824" width="11.42578125" style="392"/>
    <col min="2825" max="2826" width="12.42578125" style="392" bestFit="1" customWidth="1"/>
    <col min="2827" max="3072" width="11.42578125" style="392"/>
    <col min="3073" max="3073" width="37.42578125" style="392" customWidth="1"/>
    <col min="3074" max="3074" width="14.42578125" style="392" bestFit="1" customWidth="1"/>
    <col min="3075" max="3075" width="13.5703125" style="392" bestFit="1" customWidth="1"/>
    <col min="3076" max="3076" width="14.42578125" style="392" bestFit="1" customWidth="1"/>
    <col min="3077" max="3077" width="2.42578125" style="392" bestFit="1" customWidth="1"/>
    <col min="3078" max="3080" width="11.42578125" style="392"/>
    <col min="3081" max="3082" width="12.42578125" style="392" bestFit="1" customWidth="1"/>
    <col min="3083" max="3328" width="11.42578125" style="392"/>
    <col min="3329" max="3329" width="37.42578125" style="392" customWidth="1"/>
    <col min="3330" max="3330" width="14.42578125" style="392" bestFit="1" customWidth="1"/>
    <col min="3331" max="3331" width="13.5703125" style="392" bestFit="1" customWidth="1"/>
    <col min="3332" max="3332" width="14.42578125" style="392" bestFit="1" customWidth="1"/>
    <col min="3333" max="3333" width="2.42578125" style="392" bestFit="1" customWidth="1"/>
    <col min="3334" max="3336" width="11.42578125" style="392"/>
    <col min="3337" max="3338" width="12.42578125" style="392" bestFit="1" customWidth="1"/>
    <col min="3339" max="3584" width="11.42578125" style="392"/>
    <col min="3585" max="3585" width="37.42578125" style="392" customWidth="1"/>
    <col min="3586" max="3586" width="14.42578125" style="392" bestFit="1" customWidth="1"/>
    <col min="3587" max="3587" width="13.5703125" style="392" bestFit="1" customWidth="1"/>
    <col min="3588" max="3588" width="14.42578125" style="392" bestFit="1" customWidth="1"/>
    <col min="3589" max="3589" width="2.42578125" style="392" bestFit="1" customWidth="1"/>
    <col min="3590" max="3592" width="11.42578125" style="392"/>
    <col min="3593" max="3594" width="12.42578125" style="392" bestFit="1" customWidth="1"/>
    <col min="3595" max="3840" width="11.42578125" style="392"/>
    <col min="3841" max="3841" width="37.42578125" style="392" customWidth="1"/>
    <col min="3842" max="3842" width="14.42578125" style="392" bestFit="1" customWidth="1"/>
    <col min="3843" max="3843" width="13.5703125" style="392" bestFit="1" customWidth="1"/>
    <col min="3844" max="3844" width="14.42578125" style="392" bestFit="1" customWidth="1"/>
    <col min="3845" max="3845" width="2.42578125" style="392" bestFit="1" customWidth="1"/>
    <col min="3846" max="3848" width="11.42578125" style="392"/>
    <col min="3849" max="3850" width="12.42578125" style="392" bestFit="1" customWidth="1"/>
    <col min="3851" max="4096" width="11.42578125" style="392"/>
    <col min="4097" max="4097" width="37.42578125" style="392" customWidth="1"/>
    <col min="4098" max="4098" width="14.42578125" style="392" bestFit="1" customWidth="1"/>
    <col min="4099" max="4099" width="13.5703125" style="392" bestFit="1" customWidth="1"/>
    <col min="4100" max="4100" width="14.42578125" style="392" bestFit="1" customWidth="1"/>
    <col min="4101" max="4101" width="2.42578125" style="392" bestFit="1" customWidth="1"/>
    <col min="4102" max="4104" width="11.42578125" style="392"/>
    <col min="4105" max="4106" width="12.42578125" style="392" bestFit="1" customWidth="1"/>
    <col min="4107" max="4352" width="11.42578125" style="392"/>
    <col min="4353" max="4353" width="37.42578125" style="392" customWidth="1"/>
    <col min="4354" max="4354" width="14.42578125" style="392" bestFit="1" customWidth="1"/>
    <col min="4355" max="4355" width="13.5703125" style="392" bestFit="1" customWidth="1"/>
    <col min="4356" max="4356" width="14.42578125" style="392" bestFit="1" customWidth="1"/>
    <col min="4357" max="4357" width="2.42578125" style="392" bestFit="1" customWidth="1"/>
    <col min="4358" max="4360" width="11.42578125" style="392"/>
    <col min="4361" max="4362" width="12.42578125" style="392" bestFit="1" customWidth="1"/>
    <col min="4363" max="4608" width="11.42578125" style="392"/>
    <col min="4609" max="4609" width="37.42578125" style="392" customWidth="1"/>
    <col min="4610" max="4610" width="14.42578125" style="392" bestFit="1" customWidth="1"/>
    <col min="4611" max="4611" width="13.5703125" style="392" bestFit="1" customWidth="1"/>
    <col min="4612" max="4612" width="14.42578125" style="392" bestFit="1" customWidth="1"/>
    <col min="4613" max="4613" width="2.42578125" style="392" bestFit="1" customWidth="1"/>
    <col min="4614" max="4616" width="11.42578125" style="392"/>
    <col min="4617" max="4618" width="12.42578125" style="392" bestFit="1" customWidth="1"/>
    <col min="4619" max="4864" width="11.42578125" style="392"/>
    <col min="4865" max="4865" width="37.42578125" style="392" customWidth="1"/>
    <col min="4866" max="4866" width="14.42578125" style="392" bestFit="1" customWidth="1"/>
    <col min="4867" max="4867" width="13.5703125" style="392" bestFit="1" customWidth="1"/>
    <col min="4868" max="4868" width="14.42578125" style="392" bestFit="1" customWidth="1"/>
    <col min="4869" max="4869" width="2.42578125" style="392" bestFit="1" customWidth="1"/>
    <col min="4870" max="4872" width="11.42578125" style="392"/>
    <col min="4873" max="4874" width="12.42578125" style="392" bestFit="1" customWidth="1"/>
    <col min="4875" max="5120" width="11.42578125" style="392"/>
    <col min="5121" max="5121" width="37.42578125" style="392" customWidth="1"/>
    <col min="5122" max="5122" width="14.42578125" style="392" bestFit="1" customWidth="1"/>
    <col min="5123" max="5123" width="13.5703125" style="392" bestFit="1" customWidth="1"/>
    <col min="5124" max="5124" width="14.42578125" style="392" bestFit="1" customWidth="1"/>
    <col min="5125" max="5125" width="2.42578125" style="392" bestFit="1" customWidth="1"/>
    <col min="5126" max="5128" width="11.42578125" style="392"/>
    <col min="5129" max="5130" width="12.42578125" style="392" bestFit="1" customWidth="1"/>
    <col min="5131" max="5376" width="11.42578125" style="392"/>
    <col min="5377" max="5377" width="37.42578125" style="392" customWidth="1"/>
    <col min="5378" max="5378" width="14.42578125" style="392" bestFit="1" customWidth="1"/>
    <col min="5379" max="5379" width="13.5703125" style="392" bestFit="1" customWidth="1"/>
    <col min="5380" max="5380" width="14.42578125" style="392" bestFit="1" customWidth="1"/>
    <col min="5381" max="5381" width="2.42578125" style="392" bestFit="1" customWidth="1"/>
    <col min="5382" max="5384" width="11.42578125" style="392"/>
    <col min="5385" max="5386" width="12.42578125" style="392" bestFit="1" customWidth="1"/>
    <col min="5387" max="5632" width="11.42578125" style="392"/>
    <col min="5633" max="5633" width="37.42578125" style="392" customWidth="1"/>
    <col min="5634" max="5634" width="14.42578125" style="392" bestFit="1" customWidth="1"/>
    <col min="5635" max="5635" width="13.5703125" style="392" bestFit="1" customWidth="1"/>
    <col min="5636" max="5636" width="14.42578125" style="392" bestFit="1" customWidth="1"/>
    <col min="5637" max="5637" width="2.42578125" style="392" bestFit="1" customWidth="1"/>
    <col min="5638" max="5640" width="11.42578125" style="392"/>
    <col min="5641" max="5642" width="12.42578125" style="392" bestFit="1" customWidth="1"/>
    <col min="5643" max="5888" width="11.42578125" style="392"/>
    <col min="5889" max="5889" width="37.42578125" style="392" customWidth="1"/>
    <col min="5890" max="5890" width="14.42578125" style="392" bestFit="1" customWidth="1"/>
    <col min="5891" max="5891" width="13.5703125" style="392" bestFit="1" customWidth="1"/>
    <col min="5892" max="5892" width="14.42578125" style="392" bestFit="1" customWidth="1"/>
    <col min="5893" max="5893" width="2.42578125" style="392" bestFit="1" customWidth="1"/>
    <col min="5894" max="5896" width="11.42578125" style="392"/>
    <col min="5897" max="5898" width="12.42578125" style="392" bestFit="1" customWidth="1"/>
    <col min="5899" max="6144" width="11.42578125" style="392"/>
    <col min="6145" max="6145" width="37.42578125" style="392" customWidth="1"/>
    <col min="6146" max="6146" width="14.42578125" style="392" bestFit="1" customWidth="1"/>
    <col min="6147" max="6147" width="13.5703125" style="392" bestFit="1" customWidth="1"/>
    <col min="6148" max="6148" width="14.42578125" style="392" bestFit="1" customWidth="1"/>
    <col min="6149" max="6149" width="2.42578125" style="392" bestFit="1" customWidth="1"/>
    <col min="6150" max="6152" width="11.42578125" style="392"/>
    <col min="6153" max="6154" width="12.42578125" style="392" bestFit="1" customWidth="1"/>
    <col min="6155" max="6400" width="11.42578125" style="392"/>
    <col min="6401" max="6401" width="37.42578125" style="392" customWidth="1"/>
    <col min="6402" max="6402" width="14.42578125" style="392" bestFit="1" customWidth="1"/>
    <col min="6403" max="6403" width="13.5703125" style="392" bestFit="1" customWidth="1"/>
    <col min="6404" max="6404" width="14.42578125" style="392" bestFit="1" customWidth="1"/>
    <col min="6405" max="6405" width="2.42578125" style="392" bestFit="1" customWidth="1"/>
    <col min="6406" max="6408" width="11.42578125" style="392"/>
    <col min="6409" max="6410" width="12.42578125" style="392" bestFit="1" customWidth="1"/>
    <col min="6411" max="6656" width="11.42578125" style="392"/>
    <col min="6657" max="6657" width="37.42578125" style="392" customWidth="1"/>
    <col min="6658" max="6658" width="14.42578125" style="392" bestFit="1" customWidth="1"/>
    <col min="6659" max="6659" width="13.5703125" style="392" bestFit="1" customWidth="1"/>
    <col min="6660" max="6660" width="14.42578125" style="392" bestFit="1" customWidth="1"/>
    <col min="6661" max="6661" width="2.42578125" style="392" bestFit="1" customWidth="1"/>
    <col min="6662" max="6664" width="11.42578125" style="392"/>
    <col min="6665" max="6666" width="12.42578125" style="392" bestFit="1" customWidth="1"/>
    <col min="6667" max="6912" width="11.42578125" style="392"/>
    <col min="6913" max="6913" width="37.42578125" style="392" customWidth="1"/>
    <col min="6914" max="6914" width="14.42578125" style="392" bestFit="1" customWidth="1"/>
    <col min="6915" max="6915" width="13.5703125" style="392" bestFit="1" customWidth="1"/>
    <col min="6916" max="6916" width="14.42578125" style="392" bestFit="1" customWidth="1"/>
    <col min="6917" max="6917" width="2.42578125" style="392" bestFit="1" customWidth="1"/>
    <col min="6918" max="6920" width="11.42578125" style="392"/>
    <col min="6921" max="6922" width="12.42578125" style="392" bestFit="1" customWidth="1"/>
    <col min="6923" max="7168" width="11.42578125" style="392"/>
    <col min="7169" max="7169" width="37.42578125" style="392" customWidth="1"/>
    <col min="7170" max="7170" width="14.42578125" style="392" bestFit="1" customWidth="1"/>
    <col min="7171" max="7171" width="13.5703125" style="392" bestFit="1" customWidth="1"/>
    <col min="7172" max="7172" width="14.42578125" style="392" bestFit="1" customWidth="1"/>
    <col min="7173" max="7173" width="2.42578125" style="392" bestFit="1" customWidth="1"/>
    <col min="7174" max="7176" width="11.42578125" style="392"/>
    <col min="7177" max="7178" width="12.42578125" style="392" bestFit="1" customWidth="1"/>
    <col min="7179" max="7424" width="11.42578125" style="392"/>
    <col min="7425" max="7425" width="37.42578125" style="392" customWidth="1"/>
    <col min="7426" max="7426" width="14.42578125" style="392" bestFit="1" customWidth="1"/>
    <col min="7427" max="7427" width="13.5703125" style="392" bestFit="1" customWidth="1"/>
    <col min="7428" max="7428" width="14.42578125" style="392" bestFit="1" customWidth="1"/>
    <col min="7429" max="7429" width="2.42578125" style="392" bestFit="1" customWidth="1"/>
    <col min="7430" max="7432" width="11.42578125" style="392"/>
    <col min="7433" max="7434" width="12.42578125" style="392" bestFit="1" customWidth="1"/>
    <col min="7435" max="7680" width="11.42578125" style="392"/>
    <col min="7681" max="7681" width="37.42578125" style="392" customWidth="1"/>
    <col min="7682" max="7682" width="14.42578125" style="392" bestFit="1" customWidth="1"/>
    <col min="7683" max="7683" width="13.5703125" style="392" bestFit="1" customWidth="1"/>
    <col min="7684" max="7684" width="14.42578125" style="392" bestFit="1" customWidth="1"/>
    <col min="7685" max="7685" width="2.42578125" style="392" bestFit="1" customWidth="1"/>
    <col min="7686" max="7688" width="11.42578125" style="392"/>
    <col min="7689" max="7690" width="12.42578125" style="392" bestFit="1" customWidth="1"/>
    <col min="7691" max="7936" width="11.42578125" style="392"/>
    <col min="7937" max="7937" width="37.42578125" style="392" customWidth="1"/>
    <col min="7938" max="7938" width="14.42578125" style="392" bestFit="1" customWidth="1"/>
    <col min="7939" max="7939" width="13.5703125" style="392" bestFit="1" customWidth="1"/>
    <col min="7940" max="7940" width="14.42578125" style="392" bestFit="1" customWidth="1"/>
    <col min="7941" max="7941" width="2.42578125" style="392" bestFit="1" customWidth="1"/>
    <col min="7942" max="7944" width="11.42578125" style="392"/>
    <col min="7945" max="7946" width="12.42578125" style="392" bestFit="1" customWidth="1"/>
    <col min="7947" max="8192" width="11.42578125" style="392"/>
    <col min="8193" max="8193" width="37.42578125" style="392" customWidth="1"/>
    <col min="8194" max="8194" width="14.42578125" style="392" bestFit="1" customWidth="1"/>
    <col min="8195" max="8195" width="13.5703125" style="392" bestFit="1" customWidth="1"/>
    <col min="8196" max="8196" width="14.42578125" style="392" bestFit="1" customWidth="1"/>
    <col min="8197" max="8197" width="2.42578125" style="392" bestFit="1" customWidth="1"/>
    <col min="8198" max="8200" width="11.42578125" style="392"/>
    <col min="8201" max="8202" width="12.42578125" style="392" bestFit="1" customWidth="1"/>
    <col min="8203" max="8448" width="11.42578125" style="392"/>
    <col min="8449" max="8449" width="37.42578125" style="392" customWidth="1"/>
    <col min="8450" max="8450" width="14.42578125" style="392" bestFit="1" customWidth="1"/>
    <col min="8451" max="8451" width="13.5703125" style="392" bestFit="1" customWidth="1"/>
    <col min="8452" max="8452" width="14.42578125" style="392" bestFit="1" customWidth="1"/>
    <col min="8453" max="8453" width="2.42578125" style="392" bestFit="1" customWidth="1"/>
    <col min="8454" max="8456" width="11.42578125" style="392"/>
    <col min="8457" max="8458" width="12.42578125" style="392" bestFit="1" customWidth="1"/>
    <col min="8459" max="8704" width="11.42578125" style="392"/>
    <col min="8705" max="8705" width="37.42578125" style="392" customWidth="1"/>
    <col min="8706" max="8706" width="14.42578125" style="392" bestFit="1" customWidth="1"/>
    <col min="8707" max="8707" width="13.5703125" style="392" bestFit="1" customWidth="1"/>
    <col min="8708" max="8708" width="14.42578125" style="392" bestFit="1" customWidth="1"/>
    <col min="8709" max="8709" width="2.42578125" style="392" bestFit="1" customWidth="1"/>
    <col min="8710" max="8712" width="11.42578125" style="392"/>
    <col min="8713" max="8714" width="12.42578125" style="392" bestFit="1" customWidth="1"/>
    <col min="8715" max="8960" width="11.42578125" style="392"/>
    <col min="8961" max="8961" width="37.42578125" style="392" customWidth="1"/>
    <col min="8962" max="8962" width="14.42578125" style="392" bestFit="1" customWidth="1"/>
    <col min="8963" max="8963" width="13.5703125" style="392" bestFit="1" customWidth="1"/>
    <col min="8964" max="8964" width="14.42578125" style="392" bestFit="1" customWidth="1"/>
    <col min="8965" max="8965" width="2.42578125" style="392" bestFit="1" customWidth="1"/>
    <col min="8966" max="8968" width="11.42578125" style="392"/>
    <col min="8969" max="8970" width="12.42578125" style="392" bestFit="1" customWidth="1"/>
    <col min="8971" max="9216" width="11.42578125" style="392"/>
    <col min="9217" max="9217" width="37.42578125" style="392" customWidth="1"/>
    <col min="9218" max="9218" width="14.42578125" style="392" bestFit="1" customWidth="1"/>
    <col min="9219" max="9219" width="13.5703125" style="392" bestFit="1" customWidth="1"/>
    <col min="9220" max="9220" width="14.42578125" style="392" bestFit="1" customWidth="1"/>
    <col min="9221" max="9221" width="2.42578125" style="392" bestFit="1" customWidth="1"/>
    <col min="9222" max="9224" width="11.42578125" style="392"/>
    <col min="9225" max="9226" width="12.42578125" style="392" bestFit="1" customWidth="1"/>
    <col min="9227" max="9472" width="11.42578125" style="392"/>
    <col min="9473" max="9473" width="37.42578125" style="392" customWidth="1"/>
    <col min="9474" max="9474" width="14.42578125" style="392" bestFit="1" customWidth="1"/>
    <col min="9475" max="9475" width="13.5703125" style="392" bestFit="1" customWidth="1"/>
    <col min="9476" max="9476" width="14.42578125" style="392" bestFit="1" customWidth="1"/>
    <col min="9477" max="9477" width="2.42578125" style="392" bestFit="1" customWidth="1"/>
    <col min="9478" max="9480" width="11.42578125" style="392"/>
    <col min="9481" max="9482" width="12.42578125" style="392" bestFit="1" customWidth="1"/>
    <col min="9483" max="9728" width="11.42578125" style="392"/>
    <col min="9729" max="9729" width="37.42578125" style="392" customWidth="1"/>
    <col min="9730" max="9730" width="14.42578125" style="392" bestFit="1" customWidth="1"/>
    <col min="9731" max="9731" width="13.5703125" style="392" bestFit="1" customWidth="1"/>
    <col min="9732" max="9732" width="14.42578125" style="392" bestFit="1" customWidth="1"/>
    <col min="9733" max="9733" width="2.42578125" style="392" bestFit="1" customWidth="1"/>
    <col min="9734" max="9736" width="11.42578125" style="392"/>
    <col min="9737" max="9738" width="12.42578125" style="392" bestFit="1" customWidth="1"/>
    <col min="9739" max="9984" width="11.42578125" style="392"/>
    <col min="9985" max="9985" width="37.42578125" style="392" customWidth="1"/>
    <col min="9986" max="9986" width="14.42578125" style="392" bestFit="1" customWidth="1"/>
    <col min="9987" max="9987" width="13.5703125" style="392" bestFit="1" customWidth="1"/>
    <col min="9988" max="9988" width="14.42578125" style="392" bestFit="1" customWidth="1"/>
    <col min="9989" max="9989" width="2.42578125" style="392" bestFit="1" customWidth="1"/>
    <col min="9990" max="9992" width="11.42578125" style="392"/>
    <col min="9993" max="9994" width="12.42578125" style="392" bestFit="1" customWidth="1"/>
    <col min="9995" max="10240" width="11.42578125" style="392"/>
    <col min="10241" max="10241" width="37.42578125" style="392" customWidth="1"/>
    <col min="10242" max="10242" width="14.42578125" style="392" bestFit="1" customWidth="1"/>
    <col min="10243" max="10243" width="13.5703125" style="392" bestFit="1" customWidth="1"/>
    <col min="10244" max="10244" width="14.42578125" style="392" bestFit="1" customWidth="1"/>
    <col min="10245" max="10245" width="2.42578125" style="392" bestFit="1" customWidth="1"/>
    <col min="10246" max="10248" width="11.42578125" style="392"/>
    <col min="10249" max="10250" width="12.42578125" style="392" bestFit="1" customWidth="1"/>
    <col min="10251" max="10496" width="11.42578125" style="392"/>
    <col min="10497" max="10497" width="37.42578125" style="392" customWidth="1"/>
    <col min="10498" max="10498" width="14.42578125" style="392" bestFit="1" customWidth="1"/>
    <col min="10499" max="10499" width="13.5703125" style="392" bestFit="1" customWidth="1"/>
    <col min="10500" max="10500" width="14.42578125" style="392" bestFit="1" customWidth="1"/>
    <col min="10501" max="10501" width="2.42578125" style="392" bestFit="1" customWidth="1"/>
    <col min="10502" max="10504" width="11.42578125" style="392"/>
    <col min="10505" max="10506" width="12.42578125" style="392" bestFit="1" customWidth="1"/>
    <col min="10507" max="10752" width="11.42578125" style="392"/>
    <col min="10753" max="10753" width="37.42578125" style="392" customWidth="1"/>
    <col min="10754" max="10754" width="14.42578125" style="392" bestFit="1" customWidth="1"/>
    <col min="10755" max="10755" width="13.5703125" style="392" bestFit="1" customWidth="1"/>
    <col min="10756" max="10756" width="14.42578125" style="392" bestFit="1" customWidth="1"/>
    <col min="10757" max="10757" width="2.42578125" style="392" bestFit="1" customWidth="1"/>
    <col min="10758" max="10760" width="11.42578125" style="392"/>
    <col min="10761" max="10762" width="12.42578125" style="392" bestFit="1" customWidth="1"/>
    <col min="10763" max="11008" width="11.42578125" style="392"/>
    <col min="11009" max="11009" width="37.42578125" style="392" customWidth="1"/>
    <col min="11010" max="11010" width="14.42578125" style="392" bestFit="1" customWidth="1"/>
    <col min="11011" max="11011" width="13.5703125" style="392" bestFit="1" customWidth="1"/>
    <col min="11012" max="11012" width="14.42578125" style="392" bestFit="1" customWidth="1"/>
    <col min="11013" max="11013" width="2.42578125" style="392" bestFit="1" customWidth="1"/>
    <col min="11014" max="11016" width="11.42578125" style="392"/>
    <col min="11017" max="11018" width="12.42578125" style="392" bestFit="1" customWidth="1"/>
    <col min="11019" max="11264" width="11.42578125" style="392"/>
    <col min="11265" max="11265" width="37.42578125" style="392" customWidth="1"/>
    <col min="11266" max="11266" width="14.42578125" style="392" bestFit="1" customWidth="1"/>
    <col min="11267" max="11267" width="13.5703125" style="392" bestFit="1" customWidth="1"/>
    <col min="11268" max="11268" width="14.42578125" style="392" bestFit="1" customWidth="1"/>
    <col min="11269" max="11269" width="2.42578125" style="392" bestFit="1" customWidth="1"/>
    <col min="11270" max="11272" width="11.42578125" style="392"/>
    <col min="11273" max="11274" width="12.42578125" style="392" bestFit="1" customWidth="1"/>
    <col min="11275" max="11520" width="11.42578125" style="392"/>
    <col min="11521" max="11521" width="37.42578125" style="392" customWidth="1"/>
    <col min="11522" max="11522" width="14.42578125" style="392" bestFit="1" customWidth="1"/>
    <col min="11523" max="11523" width="13.5703125" style="392" bestFit="1" customWidth="1"/>
    <col min="11524" max="11524" width="14.42578125" style="392" bestFit="1" customWidth="1"/>
    <col min="11525" max="11525" width="2.42578125" style="392" bestFit="1" customWidth="1"/>
    <col min="11526" max="11528" width="11.42578125" style="392"/>
    <col min="11529" max="11530" width="12.42578125" style="392" bestFit="1" customWidth="1"/>
    <col min="11531" max="11776" width="11.42578125" style="392"/>
    <col min="11777" max="11777" width="37.42578125" style="392" customWidth="1"/>
    <col min="11778" max="11778" width="14.42578125" style="392" bestFit="1" customWidth="1"/>
    <col min="11779" max="11779" width="13.5703125" style="392" bestFit="1" customWidth="1"/>
    <col min="11780" max="11780" width="14.42578125" style="392" bestFit="1" customWidth="1"/>
    <col min="11781" max="11781" width="2.42578125" style="392" bestFit="1" customWidth="1"/>
    <col min="11782" max="11784" width="11.42578125" style="392"/>
    <col min="11785" max="11786" width="12.42578125" style="392" bestFit="1" customWidth="1"/>
    <col min="11787" max="12032" width="11.42578125" style="392"/>
    <col min="12033" max="12033" width="37.42578125" style="392" customWidth="1"/>
    <col min="12034" max="12034" width="14.42578125" style="392" bestFit="1" customWidth="1"/>
    <col min="12035" max="12035" width="13.5703125" style="392" bestFit="1" customWidth="1"/>
    <col min="12036" max="12036" width="14.42578125" style="392" bestFit="1" customWidth="1"/>
    <col min="12037" max="12037" width="2.42578125" style="392" bestFit="1" customWidth="1"/>
    <col min="12038" max="12040" width="11.42578125" style="392"/>
    <col min="12041" max="12042" width="12.42578125" style="392" bestFit="1" customWidth="1"/>
    <col min="12043" max="12288" width="11.42578125" style="392"/>
    <col min="12289" max="12289" width="37.42578125" style="392" customWidth="1"/>
    <col min="12290" max="12290" width="14.42578125" style="392" bestFit="1" customWidth="1"/>
    <col min="12291" max="12291" width="13.5703125" style="392" bestFit="1" customWidth="1"/>
    <col min="12292" max="12292" width="14.42578125" style="392" bestFit="1" customWidth="1"/>
    <col min="12293" max="12293" width="2.42578125" style="392" bestFit="1" customWidth="1"/>
    <col min="12294" max="12296" width="11.42578125" style="392"/>
    <col min="12297" max="12298" width="12.42578125" style="392" bestFit="1" customWidth="1"/>
    <col min="12299" max="12544" width="11.42578125" style="392"/>
    <col min="12545" max="12545" width="37.42578125" style="392" customWidth="1"/>
    <col min="12546" max="12546" width="14.42578125" style="392" bestFit="1" customWidth="1"/>
    <col min="12547" max="12547" width="13.5703125" style="392" bestFit="1" customWidth="1"/>
    <col min="12548" max="12548" width="14.42578125" style="392" bestFit="1" customWidth="1"/>
    <col min="12549" max="12549" width="2.42578125" style="392" bestFit="1" customWidth="1"/>
    <col min="12550" max="12552" width="11.42578125" style="392"/>
    <col min="12553" max="12554" width="12.42578125" style="392" bestFit="1" customWidth="1"/>
    <col min="12555" max="12800" width="11.42578125" style="392"/>
    <col min="12801" max="12801" width="37.42578125" style="392" customWidth="1"/>
    <col min="12802" max="12802" width="14.42578125" style="392" bestFit="1" customWidth="1"/>
    <col min="12803" max="12803" width="13.5703125" style="392" bestFit="1" customWidth="1"/>
    <col min="12804" max="12804" width="14.42578125" style="392" bestFit="1" customWidth="1"/>
    <col min="12805" max="12805" width="2.42578125" style="392" bestFit="1" customWidth="1"/>
    <col min="12806" max="12808" width="11.42578125" style="392"/>
    <col min="12809" max="12810" width="12.42578125" style="392" bestFit="1" customWidth="1"/>
    <col min="12811" max="13056" width="11.42578125" style="392"/>
    <col min="13057" max="13057" width="37.42578125" style="392" customWidth="1"/>
    <col min="13058" max="13058" width="14.42578125" style="392" bestFit="1" customWidth="1"/>
    <col min="13059" max="13059" width="13.5703125" style="392" bestFit="1" customWidth="1"/>
    <col min="13060" max="13060" width="14.42578125" style="392" bestFit="1" customWidth="1"/>
    <col min="13061" max="13061" width="2.42578125" style="392" bestFit="1" customWidth="1"/>
    <col min="13062" max="13064" width="11.42578125" style="392"/>
    <col min="13065" max="13066" width="12.42578125" style="392" bestFit="1" customWidth="1"/>
    <col min="13067" max="13312" width="11.42578125" style="392"/>
    <col min="13313" max="13313" width="37.42578125" style="392" customWidth="1"/>
    <col min="13314" max="13314" width="14.42578125" style="392" bestFit="1" customWidth="1"/>
    <col min="13315" max="13315" width="13.5703125" style="392" bestFit="1" customWidth="1"/>
    <col min="13316" max="13316" width="14.42578125" style="392" bestFit="1" customWidth="1"/>
    <col min="13317" max="13317" width="2.42578125" style="392" bestFit="1" customWidth="1"/>
    <col min="13318" max="13320" width="11.42578125" style="392"/>
    <col min="13321" max="13322" width="12.42578125" style="392" bestFit="1" customWidth="1"/>
    <col min="13323" max="13568" width="11.42578125" style="392"/>
    <col min="13569" max="13569" width="37.42578125" style="392" customWidth="1"/>
    <col min="13570" max="13570" width="14.42578125" style="392" bestFit="1" customWidth="1"/>
    <col min="13571" max="13571" width="13.5703125" style="392" bestFit="1" customWidth="1"/>
    <col min="13572" max="13572" width="14.42578125" style="392" bestFit="1" customWidth="1"/>
    <col min="13573" max="13573" width="2.42578125" style="392" bestFit="1" customWidth="1"/>
    <col min="13574" max="13576" width="11.42578125" style="392"/>
    <col min="13577" max="13578" width="12.42578125" style="392" bestFit="1" customWidth="1"/>
    <col min="13579" max="13824" width="11.42578125" style="392"/>
    <col min="13825" max="13825" width="37.42578125" style="392" customWidth="1"/>
    <col min="13826" max="13826" width="14.42578125" style="392" bestFit="1" customWidth="1"/>
    <col min="13827" max="13827" width="13.5703125" style="392" bestFit="1" customWidth="1"/>
    <col min="13828" max="13828" width="14.42578125" style="392" bestFit="1" customWidth="1"/>
    <col min="13829" max="13829" width="2.42578125" style="392" bestFit="1" customWidth="1"/>
    <col min="13830" max="13832" width="11.42578125" style="392"/>
    <col min="13833" max="13834" width="12.42578125" style="392" bestFit="1" customWidth="1"/>
    <col min="13835" max="14080" width="11.42578125" style="392"/>
    <col min="14081" max="14081" width="37.42578125" style="392" customWidth="1"/>
    <col min="14082" max="14082" width="14.42578125" style="392" bestFit="1" customWidth="1"/>
    <col min="14083" max="14083" width="13.5703125" style="392" bestFit="1" customWidth="1"/>
    <col min="14084" max="14084" width="14.42578125" style="392" bestFit="1" customWidth="1"/>
    <col min="14085" max="14085" width="2.42578125" style="392" bestFit="1" customWidth="1"/>
    <col min="14086" max="14088" width="11.42578125" style="392"/>
    <col min="14089" max="14090" width="12.42578125" style="392" bestFit="1" customWidth="1"/>
    <col min="14091" max="14336" width="11.42578125" style="392"/>
    <col min="14337" max="14337" width="37.42578125" style="392" customWidth="1"/>
    <col min="14338" max="14338" width="14.42578125" style="392" bestFit="1" customWidth="1"/>
    <col min="14339" max="14339" width="13.5703125" style="392" bestFit="1" customWidth="1"/>
    <col min="14340" max="14340" width="14.42578125" style="392" bestFit="1" customWidth="1"/>
    <col min="14341" max="14341" width="2.42578125" style="392" bestFit="1" customWidth="1"/>
    <col min="14342" max="14344" width="11.42578125" style="392"/>
    <col min="14345" max="14346" width="12.42578125" style="392" bestFit="1" customWidth="1"/>
    <col min="14347" max="14592" width="11.42578125" style="392"/>
    <col min="14593" max="14593" width="37.42578125" style="392" customWidth="1"/>
    <col min="14594" max="14594" width="14.42578125" style="392" bestFit="1" customWidth="1"/>
    <col min="14595" max="14595" width="13.5703125" style="392" bestFit="1" customWidth="1"/>
    <col min="14596" max="14596" width="14.42578125" style="392" bestFit="1" customWidth="1"/>
    <col min="14597" max="14597" width="2.42578125" style="392" bestFit="1" customWidth="1"/>
    <col min="14598" max="14600" width="11.42578125" style="392"/>
    <col min="14601" max="14602" width="12.42578125" style="392" bestFit="1" customWidth="1"/>
    <col min="14603" max="14848" width="11.42578125" style="392"/>
    <col min="14849" max="14849" width="37.42578125" style="392" customWidth="1"/>
    <col min="14850" max="14850" width="14.42578125" style="392" bestFit="1" customWidth="1"/>
    <col min="14851" max="14851" width="13.5703125" style="392" bestFit="1" customWidth="1"/>
    <col min="14852" max="14852" width="14.42578125" style="392" bestFit="1" customWidth="1"/>
    <col min="14853" max="14853" width="2.42578125" style="392" bestFit="1" customWidth="1"/>
    <col min="14854" max="14856" width="11.42578125" style="392"/>
    <col min="14857" max="14858" width="12.42578125" style="392" bestFit="1" customWidth="1"/>
    <col min="14859" max="15104" width="11.42578125" style="392"/>
    <col min="15105" max="15105" width="37.42578125" style="392" customWidth="1"/>
    <col min="15106" max="15106" width="14.42578125" style="392" bestFit="1" customWidth="1"/>
    <col min="15107" max="15107" width="13.5703125" style="392" bestFit="1" customWidth="1"/>
    <col min="15108" max="15108" width="14.42578125" style="392" bestFit="1" customWidth="1"/>
    <col min="15109" max="15109" width="2.42578125" style="392" bestFit="1" customWidth="1"/>
    <col min="15110" max="15112" width="11.42578125" style="392"/>
    <col min="15113" max="15114" width="12.42578125" style="392" bestFit="1" customWidth="1"/>
    <col min="15115" max="15360" width="11.42578125" style="392"/>
    <col min="15361" max="15361" width="37.42578125" style="392" customWidth="1"/>
    <col min="15362" max="15362" width="14.42578125" style="392" bestFit="1" customWidth="1"/>
    <col min="15363" max="15363" width="13.5703125" style="392" bestFit="1" customWidth="1"/>
    <col min="15364" max="15364" width="14.42578125" style="392" bestFit="1" customWidth="1"/>
    <col min="15365" max="15365" width="2.42578125" style="392" bestFit="1" customWidth="1"/>
    <col min="15366" max="15368" width="11.42578125" style="392"/>
    <col min="15369" max="15370" width="12.42578125" style="392" bestFit="1" customWidth="1"/>
    <col min="15371" max="15616" width="11.42578125" style="392"/>
    <col min="15617" max="15617" width="37.42578125" style="392" customWidth="1"/>
    <col min="15618" max="15618" width="14.42578125" style="392" bestFit="1" customWidth="1"/>
    <col min="15619" max="15619" width="13.5703125" style="392" bestFit="1" customWidth="1"/>
    <col min="15620" max="15620" width="14.42578125" style="392" bestFit="1" customWidth="1"/>
    <col min="15621" max="15621" width="2.42578125" style="392" bestFit="1" customWidth="1"/>
    <col min="15622" max="15624" width="11.42578125" style="392"/>
    <col min="15625" max="15626" width="12.42578125" style="392" bestFit="1" customWidth="1"/>
    <col min="15627" max="15872" width="11.42578125" style="392"/>
    <col min="15873" max="15873" width="37.42578125" style="392" customWidth="1"/>
    <col min="15874" max="15874" width="14.42578125" style="392" bestFit="1" customWidth="1"/>
    <col min="15875" max="15875" width="13.5703125" style="392" bestFit="1" customWidth="1"/>
    <col min="15876" max="15876" width="14.42578125" style="392" bestFit="1" customWidth="1"/>
    <col min="15877" max="15877" width="2.42578125" style="392" bestFit="1" customWidth="1"/>
    <col min="15878" max="15880" width="11.42578125" style="392"/>
    <col min="15881" max="15882" width="12.42578125" style="392" bestFit="1" customWidth="1"/>
    <col min="15883" max="16128" width="11.42578125" style="392"/>
    <col min="16129" max="16129" width="37.42578125" style="392" customWidth="1"/>
    <col min="16130" max="16130" width="14.42578125" style="392" bestFit="1" customWidth="1"/>
    <col min="16131" max="16131" width="13.5703125" style="392" bestFit="1" customWidth="1"/>
    <col min="16132" max="16132" width="14.42578125" style="392" bestFit="1" customWidth="1"/>
    <col min="16133" max="16133" width="2.42578125" style="392" bestFit="1" customWidth="1"/>
    <col min="16134" max="16136" width="11.42578125" style="392"/>
    <col min="16137" max="16138" width="12.42578125" style="392" bestFit="1" customWidth="1"/>
    <col min="16139" max="16384" width="11.42578125" style="392"/>
  </cols>
  <sheetData>
    <row r="1" spans="1:10" x14ac:dyDescent="0.25">
      <c r="A1" s="454" t="s">
        <v>179</v>
      </c>
      <c r="B1" s="454"/>
      <c r="C1" s="454"/>
      <c r="D1" s="454"/>
      <c r="E1" s="454"/>
    </row>
    <row r="2" spans="1:10" x14ac:dyDescent="0.25">
      <c r="A2" s="454" t="s">
        <v>180</v>
      </c>
      <c r="B2" s="454"/>
      <c r="C2" s="454"/>
      <c r="D2" s="454"/>
      <c r="E2" s="454"/>
    </row>
    <row r="3" spans="1:10" x14ac:dyDescent="0.25">
      <c r="A3" s="454" t="s">
        <v>251</v>
      </c>
      <c r="B3" s="454"/>
      <c r="C3" s="454"/>
      <c r="D3" s="454"/>
      <c r="E3" s="454"/>
    </row>
    <row r="4" spans="1:10" x14ac:dyDescent="0.25">
      <c r="A4" s="454" t="s">
        <v>182</v>
      </c>
      <c r="B4" s="454"/>
      <c r="C4" s="454"/>
      <c r="D4" s="454"/>
      <c r="E4" s="454"/>
    </row>
    <row r="5" spans="1:10" x14ac:dyDescent="0.25">
      <c r="A5" s="455"/>
      <c r="B5" s="455"/>
      <c r="C5" s="455"/>
      <c r="D5" s="455"/>
      <c r="E5" s="455"/>
    </row>
    <row r="6" spans="1:10" x14ac:dyDescent="0.25">
      <c r="A6" s="456" t="s">
        <v>252</v>
      </c>
      <c r="B6" s="457">
        <v>2015</v>
      </c>
      <c r="C6" s="456">
        <v>2016</v>
      </c>
      <c r="D6" s="456"/>
      <c r="E6" s="456"/>
    </row>
    <row r="7" spans="1:10" x14ac:dyDescent="0.25">
      <c r="A7" s="456"/>
      <c r="B7" s="458" t="s">
        <v>225</v>
      </c>
      <c r="C7" s="457" t="s">
        <v>226</v>
      </c>
      <c r="D7" s="456" t="s">
        <v>225</v>
      </c>
      <c r="E7" s="456"/>
    </row>
    <row r="8" spans="1:10" ht="9" customHeight="1" x14ac:dyDescent="0.25">
      <c r="A8" s="459"/>
      <c r="B8" s="460"/>
      <c r="C8" s="461"/>
      <c r="D8" s="461"/>
      <c r="E8" s="462"/>
    </row>
    <row r="9" spans="1:10" x14ac:dyDescent="0.25">
      <c r="A9" s="463" t="s">
        <v>188</v>
      </c>
      <c r="B9" s="464">
        <v>15785929687.209999</v>
      </c>
      <c r="C9" s="464">
        <v>9611444876.7900009</v>
      </c>
      <c r="D9" s="464">
        <v>17612997845.849998</v>
      </c>
      <c r="E9" s="465" t="s">
        <v>12</v>
      </c>
      <c r="G9" s="466"/>
      <c r="H9" s="467"/>
      <c r="J9" s="468"/>
    </row>
    <row r="10" spans="1:10" ht="6" customHeight="1" x14ac:dyDescent="0.25">
      <c r="A10" s="463"/>
      <c r="B10" s="464"/>
      <c r="C10" s="464"/>
      <c r="D10" s="464"/>
      <c r="E10" s="465"/>
      <c r="G10" s="466"/>
      <c r="H10" s="467"/>
      <c r="J10" s="468"/>
    </row>
    <row r="11" spans="1:10" ht="18.75" customHeight="1" x14ac:dyDescent="0.25">
      <c r="A11" s="469" t="s">
        <v>253</v>
      </c>
      <c r="B11" s="470">
        <v>2205780883.4000001</v>
      </c>
      <c r="C11" s="449">
        <v>2123825883.9200001</v>
      </c>
      <c r="D11" s="449">
        <v>2671269644.3400002</v>
      </c>
      <c r="E11" s="471">
        <f>+D11/D9*100</f>
        <v>15.166467785433863</v>
      </c>
      <c r="G11" s="472"/>
      <c r="H11" s="472"/>
      <c r="J11" s="473"/>
    </row>
    <row r="12" spans="1:10" ht="18.75" customHeight="1" x14ac:dyDescent="0.25">
      <c r="A12" s="474" t="s">
        <v>254</v>
      </c>
      <c r="B12" s="475">
        <v>3998442974.6300001</v>
      </c>
      <c r="C12" s="420">
        <v>6894328606.6499996</v>
      </c>
      <c r="D12" s="420">
        <v>9657289020.9799995</v>
      </c>
      <c r="E12" s="476">
        <f>+D12/D9*100</f>
        <v>54.830467280477556</v>
      </c>
      <c r="G12" s="472"/>
      <c r="H12" s="472"/>
      <c r="J12" s="473"/>
    </row>
    <row r="13" spans="1:10" ht="18.75" customHeight="1" x14ac:dyDescent="0.25">
      <c r="A13" s="474" t="s">
        <v>255</v>
      </c>
      <c r="B13" s="475">
        <v>791151711.63999999</v>
      </c>
      <c r="C13" s="420">
        <v>291543991.22000003</v>
      </c>
      <c r="D13" s="420">
        <v>1141099991.0999999</v>
      </c>
      <c r="E13" s="476">
        <f>+D13/D9*100</f>
        <v>6.47873803816349</v>
      </c>
      <c r="G13" s="472"/>
      <c r="H13" s="472"/>
      <c r="J13" s="473"/>
    </row>
    <row r="14" spans="1:10" ht="18.75" customHeight="1" x14ac:dyDescent="0.25">
      <c r="A14" s="477" t="s">
        <v>256</v>
      </c>
      <c r="B14" s="478">
        <v>3418650607.46</v>
      </c>
      <c r="C14" s="479">
        <v>301746395</v>
      </c>
      <c r="D14" s="479">
        <v>4143339189.4299998</v>
      </c>
      <c r="E14" s="480">
        <f>+D14/D9*100</f>
        <v>23.524326895925103</v>
      </c>
      <c r="G14" s="472"/>
      <c r="H14" s="472"/>
      <c r="J14" s="473"/>
    </row>
    <row r="15" spans="1:10" x14ac:dyDescent="0.25">
      <c r="A15" s="451"/>
      <c r="B15" s="451"/>
      <c r="C15" s="451"/>
      <c r="D15" s="451"/>
      <c r="G15" s="466"/>
      <c r="H15" s="466"/>
      <c r="I15" s="466"/>
      <c r="J15" s="466"/>
    </row>
    <row r="16" spans="1:10" x14ac:dyDescent="0.25">
      <c r="C16" s="417"/>
      <c r="D16" s="417"/>
      <c r="G16" s="466"/>
      <c r="H16" s="466"/>
      <c r="I16" s="466"/>
      <c r="J16" s="466"/>
    </row>
    <row r="17" spans="1:10" x14ac:dyDescent="0.25">
      <c r="C17" s="391"/>
      <c r="D17" s="391"/>
      <c r="G17" s="466"/>
      <c r="H17" s="466"/>
      <c r="I17" s="466"/>
      <c r="J17" s="466"/>
    </row>
    <row r="18" spans="1:10" x14ac:dyDescent="0.25">
      <c r="B18" s="482"/>
    </row>
    <row r="19" spans="1:10" x14ac:dyDescent="0.25">
      <c r="A19" s="469" t="s">
        <v>253</v>
      </c>
      <c r="B19" s="449">
        <v>2123825883.9200001</v>
      </c>
      <c r="C19" s="449">
        <v>2671269644.3400002</v>
      </c>
    </row>
    <row r="20" spans="1:10" x14ac:dyDescent="0.25">
      <c r="A20" s="474" t="s">
        <v>254</v>
      </c>
      <c r="B20" s="420">
        <v>6894328606.6499996</v>
      </c>
      <c r="C20" s="420">
        <v>9657289020.9799995</v>
      </c>
    </row>
    <row r="21" spans="1:10" x14ac:dyDescent="0.25">
      <c r="A21" s="474" t="s">
        <v>255</v>
      </c>
      <c r="B21" s="420">
        <v>291543991.22000003</v>
      </c>
      <c r="C21" s="420">
        <v>1141099991.0999999</v>
      </c>
    </row>
    <row r="22" spans="1:10" x14ac:dyDescent="0.25">
      <c r="A22" s="477" t="s">
        <v>256</v>
      </c>
      <c r="B22" s="479">
        <v>301746395</v>
      </c>
      <c r="C22" s="479">
        <v>4143339189.4299998</v>
      </c>
    </row>
    <row r="23" spans="1:10" x14ac:dyDescent="0.25">
      <c r="B23" s="482"/>
    </row>
    <row r="24" spans="1:10" x14ac:dyDescent="0.25">
      <c r="B24" s="482"/>
    </row>
    <row r="25" spans="1:10" x14ac:dyDescent="0.25">
      <c r="B25" s="482"/>
    </row>
    <row r="26" spans="1:10" x14ac:dyDescent="0.25">
      <c r="B26" s="482"/>
    </row>
  </sheetData>
  <mergeCells count="7">
    <mergeCell ref="A1:E1"/>
    <mergeCell ref="A2:E2"/>
    <mergeCell ref="A3:E3"/>
    <mergeCell ref="A4:E4"/>
    <mergeCell ref="A6:A7"/>
    <mergeCell ref="C6:E6"/>
    <mergeCell ref="D7:E7"/>
  </mergeCells>
  <pageMargins left="0.19719757252565651" right="0.19719757252565651" top="0.39370078740157477" bottom="0.19719757252565651" header="1.1126239316962329E-308" footer="0.19719757252565651"/>
  <pageSetup orientation="portrait" errors="NA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69"/>
  <sheetViews>
    <sheetView showGridLines="0" zoomScale="120" zoomScaleNormal="120" workbookViewId="0">
      <selection sqref="A1:E1"/>
    </sheetView>
  </sheetViews>
  <sheetFormatPr baseColWidth="10" defaultRowHeight="12.75" x14ac:dyDescent="0.25"/>
  <cols>
    <col min="1" max="1" width="45.7109375" style="481" customWidth="1"/>
    <col min="2" max="2" width="14.7109375" style="481" bestFit="1" customWidth="1"/>
    <col min="3" max="3" width="13.85546875" style="481" bestFit="1" customWidth="1"/>
    <col min="4" max="4" width="14.7109375" style="481" bestFit="1" customWidth="1"/>
    <col min="5" max="5" width="5.28515625" style="509" bestFit="1" customWidth="1"/>
    <col min="6" max="6" width="9.42578125" style="481" customWidth="1"/>
    <col min="7" max="256" width="11.42578125" style="481"/>
    <col min="257" max="257" width="45.7109375" style="481" customWidth="1"/>
    <col min="258" max="258" width="14.7109375" style="481" bestFit="1" customWidth="1"/>
    <col min="259" max="259" width="13.85546875" style="481" bestFit="1" customWidth="1"/>
    <col min="260" max="260" width="14.7109375" style="481" bestFit="1" customWidth="1"/>
    <col min="261" max="261" width="5.28515625" style="481" bestFit="1" customWidth="1"/>
    <col min="262" max="262" width="9.42578125" style="481" customWidth="1"/>
    <col min="263" max="512" width="11.42578125" style="481"/>
    <col min="513" max="513" width="45.7109375" style="481" customWidth="1"/>
    <col min="514" max="514" width="14.7109375" style="481" bestFit="1" customWidth="1"/>
    <col min="515" max="515" width="13.85546875" style="481" bestFit="1" customWidth="1"/>
    <col min="516" max="516" width="14.7109375" style="481" bestFit="1" customWidth="1"/>
    <col min="517" max="517" width="5.28515625" style="481" bestFit="1" customWidth="1"/>
    <col min="518" max="518" width="9.42578125" style="481" customWidth="1"/>
    <col min="519" max="768" width="11.42578125" style="481"/>
    <col min="769" max="769" width="45.7109375" style="481" customWidth="1"/>
    <col min="770" max="770" width="14.7109375" style="481" bestFit="1" customWidth="1"/>
    <col min="771" max="771" width="13.85546875" style="481" bestFit="1" customWidth="1"/>
    <col min="772" max="772" width="14.7109375" style="481" bestFit="1" customWidth="1"/>
    <col min="773" max="773" width="5.28515625" style="481" bestFit="1" customWidth="1"/>
    <col min="774" max="774" width="9.42578125" style="481" customWidth="1"/>
    <col min="775" max="1024" width="11.42578125" style="481"/>
    <col min="1025" max="1025" width="45.7109375" style="481" customWidth="1"/>
    <col min="1026" max="1026" width="14.7109375" style="481" bestFit="1" customWidth="1"/>
    <col min="1027" max="1027" width="13.85546875" style="481" bestFit="1" customWidth="1"/>
    <col min="1028" max="1028" width="14.7109375" style="481" bestFit="1" customWidth="1"/>
    <col min="1029" max="1029" width="5.28515625" style="481" bestFit="1" customWidth="1"/>
    <col min="1030" max="1030" width="9.42578125" style="481" customWidth="1"/>
    <col min="1031" max="1280" width="11.42578125" style="481"/>
    <col min="1281" max="1281" width="45.7109375" style="481" customWidth="1"/>
    <col min="1282" max="1282" width="14.7109375" style="481" bestFit="1" customWidth="1"/>
    <col min="1283" max="1283" width="13.85546875" style="481" bestFit="1" customWidth="1"/>
    <col min="1284" max="1284" width="14.7109375" style="481" bestFit="1" customWidth="1"/>
    <col min="1285" max="1285" width="5.28515625" style="481" bestFit="1" customWidth="1"/>
    <col min="1286" max="1286" width="9.42578125" style="481" customWidth="1"/>
    <col min="1287" max="1536" width="11.42578125" style="481"/>
    <col min="1537" max="1537" width="45.7109375" style="481" customWidth="1"/>
    <col min="1538" max="1538" width="14.7109375" style="481" bestFit="1" customWidth="1"/>
    <col min="1539" max="1539" width="13.85546875" style="481" bestFit="1" customWidth="1"/>
    <col min="1540" max="1540" width="14.7109375" style="481" bestFit="1" customWidth="1"/>
    <col min="1541" max="1541" width="5.28515625" style="481" bestFit="1" customWidth="1"/>
    <col min="1542" max="1542" width="9.42578125" style="481" customWidth="1"/>
    <col min="1543" max="1792" width="11.42578125" style="481"/>
    <col min="1793" max="1793" width="45.7109375" style="481" customWidth="1"/>
    <col min="1794" max="1794" width="14.7109375" style="481" bestFit="1" customWidth="1"/>
    <col min="1795" max="1795" width="13.85546875" style="481" bestFit="1" customWidth="1"/>
    <col min="1796" max="1796" width="14.7109375" style="481" bestFit="1" customWidth="1"/>
    <col min="1797" max="1797" width="5.28515625" style="481" bestFit="1" customWidth="1"/>
    <col min="1798" max="1798" width="9.42578125" style="481" customWidth="1"/>
    <col min="1799" max="2048" width="11.42578125" style="481"/>
    <col min="2049" max="2049" width="45.7109375" style="481" customWidth="1"/>
    <col min="2050" max="2050" width="14.7109375" style="481" bestFit="1" customWidth="1"/>
    <col min="2051" max="2051" width="13.85546875" style="481" bestFit="1" customWidth="1"/>
    <col min="2052" max="2052" width="14.7109375" style="481" bestFit="1" customWidth="1"/>
    <col min="2053" max="2053" width="5.28515625" style="481" bestFit="1" customWidth="1"/>
    <col min="2054" max="2054" width="9.42578125" style="481" customWidth="1"/>
    <col min="2055" max="2304" width="11.42578125" style="481"/>
    <col min="2305" max="2305" width="45.7109375" style="481" customWidth="1"/>
    <col min="2306" max="2306" width="14.7109375" style="481" bestFit="1" customWidth="1"/>
    <col min="2307" max="2307" width="13.85546875" style="481" bestFit="1" customWidth="1"/>
    <col min="2308" max="2308" width="14.7109375" style="481" bestFit="1" customWidth="1"/>
    <col min="2309" max="2309" width="5.28515625" style="481" bestFit="1" customWidth="1"/>
    <col min="2310" max="2310" width="9.42578125" style="481" customWidth="1"/>
    <col min="2311" max="2560" width="11.42578125" style="481"/>
    <col min="2561" max="2561" width="45.7109375" style="481" customWidth="1"/>
    <col min="2562" max="2562" width="14.7109375" style="481" bestFit="1" customWidth="1"/>
    <col min="2563" max="2563" width="13.85546875" style="481" bestFit="1" customWidth="1"/>
    <col min="2564" max="2564" width="14.7109375" style="481" bestFit="1" customWidth="1"/>
    <col min="2565" max="2565" width="5.28515625" style="481" bestFit="1" customWidth="1"/>
    <col min="2566" max="2566" width="9.42578125" style="481" customWidth="1"/>
    <col min="2567" max="2816" width="11.42578125" style="481"/>
    <col min="2817" max="2817" width="45.7109375" style="481" customWidth="1"/>
    <col min="2818" max="2818" width="14.7109375" style="481" bestFit="1" customWidth="1"/>
    <col min="2819" max="2819" width="13.85546875" style="481" bestFit="1" customWidth="1"/>
    <col min="2820" max="2820" width="14.7109375" style="481" bestFit="1" customWidth="1"/>
    <col min="2821" max="2821" width="5.28515625" style="481" bestFit="1" customWidth="1"/>
    <col min="2822" max="2822" width="9.42578125" style="481" customWidth="1"/>
    <col min="2823" max="3072" width="11.42578125" style="481"/>
    <col min="3073" max="3073" width="45.7109375" style="481" customWidth="1"/>
    <col min="3074" max="3074" width="14.7109375" style="481" bestFit="1" customWidth="1"/>
    <col min="3075" max="3075" width="13.85546875" style="481" bestFit="1" customWidth="1"/>
    <col min="3076" max="3076" width="14.7109375" style="481" bestFit="1" customWidth="1"/>
    <col min="3077" max="3077" width="5.28515625" style="481" bestFit="1" customWidth="1"/>
    <col min="3078" max="3078" width="9.42578125" style="481" customWidth="1"/>
    <col min="3079" max="3328" width="11.42578125" style="481"/>
    <col min="3329" max="3329" width="45.7109375" style="481" customWidth="1"/>
    <col min="3330" max="3330" width="14.7109375" style="481" bestFit="1" customWidth="1"/>
    <col min="3331" max="3331" width="13.85546875" style="481" bestFit="1" customWidth="1"/>
    <col min="3332" max="3332" width="14.7109375" style="481" bestFit="1" customWidth="1"/>
    <col min="3333" max="3333" width="5.28515625" style="481" bestFit="1" customWidth="1"/>
    <col min="3334" max="3334" width="9.42578125" style="481" customWidth="1"/>
    <col min="3335" max="3584" width="11.42578125" style="481"/>
    <col min="3585" max="3585" width="45.7109375" style="481" customWidth="1"/>
    <col min="3586" max="3586" width="14.7109375" style="481" bestFit="1" customWidth="1"/>
    <col min="3587" max="3587" width="13.85546875" style="481" bestFit="1" customWidth="1"/>
    <col min="3588" max="3588" width="14.7109375" style="481" bestFit="1" customWidth="1"/>
    <col min="3589" max="3589" width="5.28515625" style="481" bestFit="1" customWidth="1"/>
    <col min="3590" max="3590" width="9.42578125" style="481" customWidth="1"/>
    <col min="3591" max="3840" width="11.42578125" style="481"/>
    <col min="3841" max="3841" width="45.7109375" style="481" customWidth="1"/>
    <col min="3842" max="3842" width="14.7109375" style="481" bestFit="1" customWidth="1"/>
    <col min="3843" max="3843" width="13.85546875" style="481" bestFit="1" customWidth="1"/>
    <col min="3844" max="3844" width="14.7109375" style="481" bestFit="1" customWidth="1"/>
    <col min="3845" max="3845" width="5.28515625" style="481" bestFit="1" customWidth="1"/>
    <col min="3846" max="3846" width="9.42578125" style="481" customWidth="1"/>
    <col min="3847" max="4096" width="11.42578125" style="481"/>
    <col min="4097" max="4097" width="45.7109375" style="481" customWidth="1"/>
    <col min="4098" max="4098" width="14.7109375" style="481" bestFit="1" customWidth="1"/>
    <col min="4099" max="4099" width="13.85546875" style="481" bestFit="1" customWidth="1"/>
    <col min="4100" max="4100" width="14.7109375" style="481" bestFit="1" customWidth="1"/>
    <col min="4101" max="4101" width="5.28515625" style="481" bestFit="1" customWidth="1"/>
    <col min="4102" max="4102" width="9.42578125" style="481" customWidth="1"/>
    <col min="4103" max="4352" width="11.42578125" style="481"/>
    <col min="4353" max="4353" width="45.7109375" style="481" customWidth="1"/>
    <col min="4354" max="4354" width="14.7109375" style="481" bestFit="1" customWidth="1"/>
    <col min="4355" max="4355" width="13.85546875" style="481" bestFit="1" customWidth="1"/>
    <col min="4356" max="4356" width="14.7109375" style="481" bestFit="1" customWidth="1"/>
    <col min="4357" max="4357" width="5.28515625" style="481" bestFit="1" customWidth="1"/>
    <col min="4358" max="4358" width="9.42578125" style="481" customWidth="1"/>
    <col min="4359" max="4608" width="11.42578125" style="481"/>
    <col min="4609" max="4609" width="45.7109375" style="481" customWidth="1"/>
    <col min="4610" max="4610" width="14.7109375" style="481" bestFit="1" customWidth="1"/>
    <col min="4611" max="4611" width="13.85546875" style="481" bestFit="1" customWidth="1"/>
    <col min="4612" max="4612" width="14.7109375" style="481" bestFit="1" customWidth="1"/>
    <col min="4613" max="4613" width="5.28515625" style="481" bestFit="1" customWidth="1"/>
    <col min="4614" max="4614" width="9.42578125" style="481" customWidth="1"/>
    <col min="4615" max="4864" width="11.42578125" style="481"/>
    <col min="4865" max="4865" width="45.7109375" style="481" customWidth="1"/>
    <col min="4866" max="4866" width="14.7109375" style="481" bestFit="1" customWidth="1"/>
    <col min="4867" max="4867" width="13.85546875" style="481" bestFit="1" customWidth="1"/>
    <col min="4868" max="4868" width="14.7109375" style="481" bestFit="1" customWidth="1"/>
    <col min="4869" max="4869" width="5.28515625" style="481" bestFit="1" customWidth="1"/>
    <col min="4870" max="4870" width="9.42578125" style="481" customWidth="1"/>
    <col min="4871" max="5120" width="11.42578125" style="481"/>
    <col min="5121" max="5121" width="45.7109375" style="481" customWidth="1"/>
    <col min="5122" max="5122" width="14.7109375" style="481" bestFit="1" customWidth="1"/>
    <col min="5123" max="5123" width="13.85546875" style="481" bestFit="1" customWidth="1"/>
    <col min="5124" max="5124" width="14.7109375" style="481" bestFit="1" customWidth="1"/>
    <col min="5125" max="5125" width="5.28515625" style="481" bestFit="1" customWidth="1"/>
    <col min="5126" max="5126" width="9.42578125" style="481" customWidth="1"/>
    <col min="5127" max="5376" width="11.42578125" style="481"/>
    <col min="5377" max="5377" width="45.7109375" style="481" customWidth="1"/>
    <col min="5378" max="5378" width="14.7109375" style="481" bestFit="1" customWidth="1"/>
    <col min="5379" max="5379" width="13.85546875" style="481" bestFit="1" customWidth="1"/>
    <col min="5380" max="5380" width="14.7109375" style="481" bestFit="1" customWidth="1"/>
    <col min="5381" max="5381" width="5.28515625" style="481" bestFit="1" customWidth="1"/>
    <col min="5382" max="5382" width="9.42578125" style="481" customWidth="1"/>
    <col min="5383" max="5632" width="11.42578125" style="481"/>
    <col min="5633" max="5633" width="45.7109375" style="481" customWidth="1"/>
    <col min="5634" max="5634" width="14.7109375" style="481" bestFit="1" customWidth="1"/>
    <col min="5635" max="5635" width="13.85546875" style="481" bestFit="1" customWidth="1"/>
    <col min="5636" max="5636" width="14.7109375" style="481" bestFit="1" customWidth="1"/>
    <col min="5637" max="5637" width="5.28515625" style="481" bestFit="1" customWidth="1"/>
    <col min="5638" max="5638" width="9.42578125" style="481" customWidth="1"/>
    <col min="5639" max="5888" width="11.42578125" style="481"/>
    <col min="5889" max="5889" width="45.7109375" style="481" customWidth="1"/>
    <col min="5890" max="5890" width="14.7109375" style="481" bestFit="1" customWidth="1"/>
    <col min="5891" max="5891" width="13.85546875" style="481" bestFit="1" customWidth="1"/>
    <col min="5892" max="5892" width="14.7109375" style="481" bestFit="1" customWidth="1"/>
    <col min="5893" max="5893" width="5.28515625" style="481" bestFit="1" customWidth="1"/>
    <col min="5894" max="5894" width="9.42578125" style="481" customWidth="1"/>
    <col min="5895" max="6144" width="11.42578125" style="481"/>
    <col min="6145" max="6145" width="45.7109375" style="481" customWidth="1"/>
    <col min="6146" max="6146" width="14.7109375" style="481" bestFit="1" customWidth="1"/>
    <col min="6147" max="6147" width="13.85546875" style="481" bestFit="1" customWidth="1"/>
    <col min="6148" max="6148" width="14.7109375" style="481" bestFit="1" customWidth="1"/>
    <col min="6149" max="6149" width="5.28515625" style="481" bestFit="1" customWidth="1"/>
    <col min="6150" max="6150" width="9.42578125" style="481" customWidth="1"/>
    <col min="6151" max="6400" width="11.42578125" style="481"/>
    <col min="6401" max="6401" width="45.7109375" style="481" customWidth="1"/>
    <col min="6402" max="6402" width="14.7109375" style="481" bestFit="1" customWidth="1"/>
    <col min="6403" max="6403" width="13.85546875" style="481" bestFit="1" customWidth="1"/>
    <col min="6404" max="6404" width="14.7109375" style="481" bestFit="1" customWidth="1"/>
    <col min="6405" max="6405" width="5.28515625" style="481" bestFit="1" customWidth="1"/>
    <col min="6406" max="6406" width="9.42578125" style="481" customWidth="1"/>
    <col min="6407" max="6656" width="11.42578125" style="481"/>
    <col min="6657" max="6657" width="45.7109375" style="481" customWidth="1"/>
    <col min="6658" max="6658" width="14.7109375" style="481" bestFit="1" customWidth="1"/>
    <col min="6659" max="6659" width="13.85546875" style="481" bestFit="1" customWidth="1"/>
    <col min="6660" max="6660" width="14.7109375" style="481" bestFit="1" customWidth="1"/>
    <col min="6661" max="6661" width="5.28515625" style="481" bestFit="1" customWidth="1"/>
    <col min="6662" max="6662" width="9.42578125" style="481" customWidth="1"/>
    <col min="6663" max="6912" width="11.42578125" style="481"/>
    <col min="6913" max="6913" width="45.7109375" style="481" customWidth="1"/>
    <col min="6914" max="6914" width="14.7109375" style="481" bestFit="1" customWidth="1"/>
    <col min="6915" max="6915" width="13.85546875" style="481" bestFit="1" customWidth="1"/>
    <col min="6916" max="6916" width="14.7109375" style="481" bestFit="1" customWidth="1"/>
    <col min="6917" max="6917" width="5.28515625" style="481" bestFit="1" customWidth="1"/>
    <col min="6918" max="6918" width="9.42578125" style="481" customWidth="1"/>
    <col min="6919" max="7168" width="11.42578125" style="481"/>
    <col min="7169" max="7169" width="45.7109375" style="481" customWidth="1"/>
    <col min="7170" max="7170" width="14.7109375" style="481" bestFit="1" customWidth="1"/>
    <col min="7171" max="7171" width="13.85546875" style="481" bestFit="1" customWidth="1"/>
    <col min="7172" max="7172" width="14.7109375" style="481" bestFit="1" customWidth="1"/>
    <col min="7173" max="7173" width="5.28515625" style="481" bestFit="1" customWidth="1"/>
    <col min="7174" max="7174" width="9.42578125" style="481" customWidth="1"/>
    <col min="7175" max="7424" width="11.42578125" style="481"/>
    <col min="7425" max="7425" width="45.7109375" style="481" customWidth="1"/>
    <col min="7426" max="7426" width="14.7109375" style="481" bestFit="1" customWidth="1"/>
    <col min="7427" max="7427" width="13.85546875" style="481" bestFit="1" customWidth="1"/>
    <col min="7428" max="7428" width="14.7109375" style="481" bestFit="1" customWidth="1"/>
    <col min="7429" max="7429" width="5.28515625" style="481" bestFit="1" customWidth="1"/>
    <col min="7430" max="7430" width="9.42578125" style="481" customWidth="1"/>
    <col min="7431" max="7680" width="11.42578125" style="481"/>
    <col min="7681" max="7681" width="45.7109375" style="481" customWidth="1"/>
    <col min="7682" max="7682" width="14.7109375" style="481" bestFit="1" customWidth="1"/>
    <col min="7683" max="7683" width="13.85546875" style="481" bestFit="1" customWidth="1"/>
    <col min="7684" max="7684" width="14.7109375" style="481" bestFit="1" customWidth="1"/>
    <col min="7685" max="7685" width="5.28515625" style="481" bestFit="1" customWidth="1"/>
    <col min="7686" max="7686" width="9.42578125" style="481" customWidth="1"/>
    <col min="7687" max="7936" width="11.42578125" style="481"/>
    <col min="7937" max="7937" width="45.7109375" style="481" customWidth="1"/>
    <col min="7938" max="7938" width="14.7109375" style="481" bestFit="1" customWidth="1"/>
    <col min="7939" max="7939" width="13.85546875" style="481" bestFit="1" customWidth="1"/>
    <col min="7940" max="7940" width="14.7109375" style="481" bestFit="1" customWidth="1"/>
    <col min="7941" max="7941" width="5.28515625" style="481" bestFit="1" customWidth="1"/>
    <col min="7942" max="7942" width="9.42578125" style="481" customWidth="1"/>
    <col min="7943" max="8192" width="11.42578125" style="481"/>
    <col min="8193" max="8193" width="45.7109375" style="481" customWidth="1"/>
    <col min="8194" max="8194" width="14.7109375" style="481" bestFit="1" customWidth="1"/>
    <col min="8195" max="8195" width="13.85546875" style="481" bestFit="1" customWidth="1"/>
    <col min="8196" max="8196" width="14.7109375" style="481" bestFit="1" customWidth="1"/>
    <col min="8197" max="8197" width="5.28515625" style="481" bestFit="1" customWidth="1"/>
    <col min="8198" max="8198" width="9.42578125" style="481" customWidth="1"/>
    <col min="8199" max="8448" width="11.42578125" style="481"/>
    <col min="8449" max="8449" width="45.7109375" style="481" customWidth="1"/>
    <col min="8450" max="8450" width="14.7109375" style="481" bestFit="1" customWidth="1"/>
    <col min="8451" max="8451" width="13.85546875" style="481" bestFit="1" customWidth="1"/>
    <col min="8452" max="8452" width="14.7109375" style="481" bestFit="1" customWidth="1"/>
    <col min="8453" max="8453" width="5.28515625" style="481" bestFit="1" customWidth="1"/>
    <col min="8454" max="8454" width="9.42578125" style="481" customWidth="1"/>
    <col min="8455" max="8704" width="11.42578125" style="481"/>
    <col min="8705" max="8705" width="45.7109375" style="481" customWidth="1"/>
    <col min="8706" max="8706" width="14.7109375" style="481" bestFit="1" customWidth="1"/>
    <col min="8707" max="8707" width="13.85546875" style="481" bestFit="1" customWidth="1"/>
    <col min="8708" max="8708" width="14.7109375" style="481" bestFit="1" customWidth="1"/>
    <col min="8709" max="8709" width="5.28515625" style="481" bestFit="1" customWidth="1"/>
    <col min="8710" max="8710" width="9.42578125" style="481" customWidth="1"/>
    <col min="8711" max="8960" width="11.42578125" style="481"/>
    <col min="8961" max="8961" width="45.7109375" style="481" customWidth="1"/>
    <col min="8962" max="8962" width="14.7109375" style="481" bestFit="1" customWidth="1"/>
    <col min="8963" max="8963" width="13.85546875" style="481" bestFit="1" customWidth="1"/>
    <col min="8964" max="8964" width="14.7109375" style="481" bestFit="1" customWidth="1"/>
    <col min="8965" max="8965" width="5.28515625" style="481" bestFit="1" customWidth="1"/>
    <col min="8966" max="8966" width="9.42578125" style="481" customWidth="1"/>
    <col min="8967" max="9216" width="11.42578125" style="481"/>
    <col min="9217" max="9217" width="45.7109375" style="481" customWidth="1"/>
    <col min="9218" max="9218" width="14.7109375" style="481" bestFit="1" customWidth="1"/>
    <col min="9219" max="9219" width="13.85546875" style="481" bestFit="1" customWidth="1"/>
    <col min="9220" max="9220" width="14.7109375" style="481" bestFit="1" customWidth="1"/>
    <col min="9221" max="9221" width="5.28515625" style="481" bestFit="1" customWidth="1"/>
    <col min="9222" max="9222" width="9.42578125" style="481" customWidth="1"/>
    <col min="9223" max="9472" width="11.42578125" style="481"/>
    <col min="9473" max="9473" width="45.7109375" style="481" customWidth="1"/>
    <col min="9474" max="9474" width="14.7109375" style="481" bestFit="1" customWidth="1"/>
    <col min="9475" max="9475" width="13.85546875" style="481" bestFit="1" customWidth="1"/>
    <col min="9476" max="9476" width="14.7109375" style="481" bestFit="1" customWidth="1"/>
    <col min="9477" max="9477" width="5.28515625" style="481" bestFit="1" customWidth="1"/>
    <col min="9478" max="9478" width="9.42578125" style="481" customWidth="1"/>
    <col min="9479" max="9728" width="11.42578125" style="481"/>
    <col min="9729" max="9729" width="45.7109375" style="481" customWidth="1"/>
    <col min="9730" max="9730" width="14.7109375" style="481" bestFit="1" customWidth="1"/>
    <col min="9731" max="9731" width="13.85546875" style="481" bestFit="1" customWidth="1"/>
    <col min="9732" max="9732" width="14.7109375" style="481" bestFit="1" customWidth="1"/>
    <col min="9733" max="9733" width="5.28515625" style="481" bestFit="1" customWidth="1"/>
    <col min="9734" max="9734" width="9.42578125" style="481" customWidth="1"/>
    <col min="9735" max="9984" width="11.42578125" style="481"/>
    <col min="9985" max="9985" width="45.7109375" style="481" customWidth="1"/>
    <col min="9986" max="9986" width="14.7109375" style="481" bestFit="1" customWidth="1"/>
    <col min="9987" max="9987" width="13.85546875" style="481" bestFit="1" customWidth="1"/>
    <col min="9988" max="9988" width="14.7109375" style="481" bestFit="1" customWidth="1"/>
    <col min="9989" max="9989" width="5.28515625" style="481" bestFit="1" customWidth="1"/>
    <col min="9990" max="9990" width="9.42578125" style="481" customWidth="1"/>
    <col min="9991" max="10240" width="11.42578125" style="481"/>
    <col min="10241" max="10241" width="45.7109375" style="481" customWidth="1"/>
    <col min="10242" max="10242" width="14.7109375" style="481" bestFit="1" customWidth="1"/>
    <col min="10243" max="10243" width="13.85546875" style="481" bestFit="1" customWidth="1"/>
    <col min="10244" max="10244" width="14.7109375" style="481" bestFit="1" customWidth="1"/>
    <col min="10245" max="10245" width="5.28515625" style="481" bestFit="1" customWidth="1"/>
    <col min="10246" max="10246" width="9.42578125" style="481" customWidth="1"/>
    <col min="10247" max="10496" width="11.42578125" style="481"/>
    <col min="10497" max="10497" width="45.7109375" style="481" customWidth="1"/>
    <col min="10498" max="10498" width="14.7109375" style="481" bestFit="1" customWidth="1"/>
    <col min="10499" max="10499" width="13.85546875" style="481" bestFit="1" customWidth="1"/>
    <col min="10500" max="10500" width="14.7109375" style="481" bestFit="1" customWidth="1"/>
    <col min="10501" max="10501" width="5.28515625" style="481" bestFit="1" customWidth="1"/>
    <col min="10502" max="10502" width="9.42578125" style="481" customWidth="1"/>
    <col min="10503" max="10752" width="11.42578125" style="481"/>
    <col min="10753" max="10753" width="45.7109375" style="481" customWidth="1"/>
    <col min="10754" max="10754" width="14.7109375" style="481" bestFit="1" customWidth="1"/>
    <col min="10755" max="10755" width="13.85546875" style="481" bestFit="1" customWidth="1"/>
    <col min="10756" max="10756" width="14.7109375" style="481" bestFit="1" customWidth="1"/>
    <col min="10757" max="10757" width="5.28515625" style="481" bestFit="1" customWidth="1"/>
    <col min="10758" max="10758" width="9.42578125" style="481" customWidth="1"/>
    <col min="10759" max="11008" width="11.42578125" style="481"/>
    <col min="11009" max="11009" width="45.7109375" style="481" customWidth="1"/>
    <col min="11010" max="11010" width="14.7109375" style="481" bestFit="1" customWidth="1"/>
    <col min="11011" max="11011" width="13.85546875" style="481" bestFit="1" customWidth="1"/>
    <col min="11012" max="11012" width="14.7109375" style="481" bestFit="1" customWidth="1"/>
    <col min="11013" max="11013" width="5.28515625" style="481" bestFit="1" customWidth="1"/>
    <col min="11014" max="11014" width="9.42578125" style="481" customWidth="1"/>
    <col min="11015" max="11264" width="11.42578125" style="481"/>
    <col min="11265" max="11265" width="45.7109375" style="481" customWidth="1"/>
    <col min="11266" max="11266" width="14.7109375" style="481" bestFit="1" customWidth="1"/>
    <col min="11267" max="11267" width="13.85546875" style="481" bestFit="1" customWidth="1"/>
    <col min="11268" max="11268" width="14.7109375" style="481" bestFit="1" customWidth="1"/>
    <col min="11269" max="11269" width="5.28515625" style="481" bestFit="1" customWidth="1"/>
    <col min="11270" max="11270" width="9.42578125" style="481" customWidth="1"/>
    <col min="11271" max="11520" width="11.42578125" style="481"/>
    <col min="11521" max="11521" width="45.7109375" style="481" customWidth="1"/>
    <col min="11522" max="11522" width="14.7109375" style="481" bestFit="1" customWidth="1"/>
    <col min="11523" max="11523" width="13.85546875" style="481" bestFit="1" customWidth="1"/>
    <col min="11524" max="11524" width="14.7109375" style="481" bestFit="1" customWidth="1"/>
    <col min="11525" max="11525" width="5.28515625" style="481" bestFit="1" customWidth="1"/>
    <col min="11526" max="11526" width="9.42578125" style="481" customWidth="1"/>
    <col min="11527" max="11776" width="11.42578125" style="481"/>
    <col min="11777" max="11777" width="45.7109375" style="481" customWidth="1"/>
    <col min="11778" max="11778" width="14.7109375" style="481" bestFit="1" customWidth="1"/>
    <col min="11779" max="11779" width="13.85546875" style="481" bestFit="1" customWidth="1"/>
    <col min="11780" max="11780" width="14.7109375" style="481" bestFit="1" customWidth="1"/>
    <col min="11781" max="11781" width="5.28515625" style="481" bestFit="1" customWidth="1"/>
    <col min="11782" max="11782" width="9.42578125" style="481" customWidth="1"/>
    <col min="11783" max="12032" width="11.42578125" style="481"/>
    <col min="12033" max="12033" width="45.7109375" style="481" customWidth="1"/>
    <col min="12034" max="12034" width="14.7109375" style="481" bestFit="1" customWidth="1"/>
    <col min="12035" max="12035" width="13.85546875" style="481" bestFit="1" customWidth="1"/>
    <col min="12036" max="12036" width="14.7109375" style="481" bestFit="1" customWidth="1"/>
    <col min="12037" max="12037" width="5.28515625" style="481" bestFit="1" customWidth="1"/>
    <col min="12038" max="12038" width="9.42578125" style="481" customWidth="1"/>
    <col min="12039" max="12288" width="11.42578125" style="481"/>
    <col min="12289" max="12289" width="45.7109375" style="481" customWidth="1"/>
    <col min="12290" max="12290" width="14.7109375" style="481" bestFit="1" customWidth="1"/>
    <col min="12291" max="12291" width="13.85546875" style="481" bestFit="1" customWidth="1"/>
    <col min="12292" max="12292" width="14.7109375" style="481" bestFit="1" customWidth="1"/>
    <col min="12293" max="12293" width="5.28515625" style="481" bestFit="1" customWidth="1"/>
    <col min="12294" max="12294" width="9.42578125" style="481" customWidth="1"/>
    <col min="12295" max="12544" width="11.42578125" style="481"/>
    <col min="12545" max="12545" width="45.7109375" style="481" customWidth="1"/>
    <col min="12546" max="12546" width="14.7109375" style="481" bestFit="1" customWidth="1"/>
    <col min="12547" max="12547" width="13.85546875" style="481" bestFit="1" customWidth="1"/>
    <col min="12548" max="12548" width="14.7109375" style="481" bestFit="1" customWidth="1"/>
    <col min="12549" max="12549" width="5.28515625" style="481" bestFit="1" customWidth="1"/>
    <col min="12550" max="12550" width="9.42578125" style="481" customWidth="1"/>
    <col min="12551" max="12800" width="11.42578125" style="481"/>
    <col min="12801" max="12801" width="45.7109375" style="481" customWidth="1"/>
    <col min="12802" max="12802" width="14.7109375" style="481" bestFit="1" customWidth="1"/>
    <col min="12803" max="12803" width="13.85546875" style="481" bestFit="1" customWidth="1"/>
    <col min="12804" max="12804" width="14.7109375" style="481" bestFit="1" customWidth="1"/>
    <col min="12805" max="12805" width="5.28515625" style="481" bestFit="1" customWidth="1"/>
    <col min="12806" max="12806" width="9.42578125" style="481" customWidth="1"/>
    <col min="12807" max="13056" width="11.42578125" style="481"/>
    <col min="13057" max="13057" width="45.7109375" style="481" customWidth="1"/>
    <col min="13058" max="13058" width="14.7109375" style="481" bestFit="1" customWidth="1"/>
    <col min="13059" max="13059" width="13.85546875" style="481" bestFit="1" customWidth="1"/>
    <col min="13060" max="13060" width="14.7109375" style="481" bestFit="1" customWidth="1"/>
    <col min="13061" max="13061" width="5.28515625" style="481" bestFit="1" customWidth="1"/>
    <col min="13062" max="13062" width="9.42578125" style="481" customWidth="1"/>
    <col min="13063" max="13312" width="11.42578125" style="481"/>
    <col min="13313" max="13313" width="45.7109375" style="481" customWidth="1"/>
    <col min="13314" max="13314" width="14.7109375" style="481" bestFit="1" customWidth="1"/>
    <col min="13315" max="13315" width="13.85546875" style="481" bestFit="1" customWidth="1"/>
    <col min="13316" max="13316" width="14.7109375" style="481" bestFit="1" customWidth="1"/>
    <col min="13317" max="13317" width="5.28515625" style="481" bestFit="1" customWidth="1"/>
    <col min="13318" max="13318" width="9.42578125" style="481" customWidth="1"/>
    <col min="13319" max="13568" width="11.42578125" style="481"/>
    <col min="13569" max="13569" width="45.7109375" style="481" customWidth="1"/>
    <col min="13570" max="13570" width="14.7109375" style="481" bestFit="1" customWidth="1"/>
    <col min="13571" max="13571" width="13.85546875" style="481" bestFit="1" customWidth="1"/>
    <col min="13572" max="13572" width="14.7109375" style="481" bestFit="1" customWidth="1"/>
    <col min="13573" max="13573" width="5.28515625" style="481" bestFit="1" customWidth="1"/>
    <col min="13574" max="13574" width="9.42578125" style="481" customWidth="1"/>
    <col min="13575" max="13824" width="11.42578125" style="481"/>
    <col min="13825" max="13825" width="45.7109375" style="481" customWidth="1"/>
    <col min="13826" max="13826" width="14.7109375" style="481" bestFit="1" customWidth="1"/>
    <col min="13827" max="13827" width="13.85546875" style="481" bestFit="1" customWidth="1"/>
    <col min="13828" max="13828" width="14.7109375" style="481" bestFit="1" customWidth="1"/>
    <col min="13829" max="13829" width="5.28515625" style="481" bestFit="1" customWidth="1"/>
    <col min="13830" max="13830" width="9.42578125" style="481" customWidth="1"/>
    <col min="13831" max="14080" width="11.42578125" style="481"/>
    <col min="14081" max="14081" width="45.7109375" style="481" customWidth="1"/>
    <col min="14082" max="14082" width="14.7109375" style="481" bestFit="1" customWidth="1"/>
    <col min="14083" max="14083" width="13.85546875" style="481" bestFit="1" customWidth="1"/>
    <col min="14084" max="14084" width="14.7109375" style="481" bestFit="1" customWidth="1"/>
    <col min="14085" max="14085" width="5.28515625" style="481" bestFit="1" customWidth="1"/>
    <col min="14086" max="14086" width="9.42578125" style="481" customWidth="1"/>
    <col min="14087" max="14336" width="11.42578125" style="481"/>
    <col min="14337" max="14337" width="45.7109375" style="481" customWidth="1"/>
    <col min="14338" max="14338" width="14.7109375" style="481" bestFit="1" customWidth="1"/>
    <col min="14339" max="14339" width="13.85546875" style="481" bestFit="1" customWidth="1"/>
    <col min="14340" max="14340" width="14.7109375" style="481" bestFit="1" customWidth="1"/>
    <col min="14341" max="14341" width="5.28515625" style="481" bestFit="1" customWidth="1"/>
    <col min="14342" max="14342" width="9.42578125" style="481" customWidth="1"/>
    <col min="14343" max="14592" width="11.42578125" style="481"/>
    <col min="14593" max="14593" width="45.7109375" style="481" customWidth="1"/>
    <col min="14594" max="14594" width="14.7109375" style="481" bestFit="1" customWidth="1"/>
    <col min="14595" max="14595" width="13.85546875" style="481" bestFit="1" customWidth="1"/>
    <col min="14596" max="14596" width="14.7109375" style="481" bestFit="1" customWidth="1"/>
    <col min="14597" max="14597" width="5.28515625" style="481" bestFit="1" customWidth="1"/>
    <col min="14598" max="14598" width="9.42578125" style="481" customWidth="1"/>
    <col min="14599" max="14848" width="11.42578125" style="481"/>
    <col min="14849" max="14849" width="45.7109375" style="481" customWidth="1"/>
    <col min="14850" max="14850" width="14.7109375" style="481" bestFit="1" customWidth="1"/>
    <col min="14851" max="14851" width="13.85546875" style="481" bestFit="1" customWidth="1"/>
    <col min="14852" max="14852" width="14.7109375" style="481" bestFit="1" customWidth="1"/>
    <col min="14853" max="14853" width="5.28515625" style="481" bestFit="1" customWidth="1"/>
    <col min="14854" max="14854" width="9.42578125" style="481" customWidth="1"/>
    <col min="14855" max="15104" width="11.42578125" style="481"/>
    <col min="15105" max="15105" width="45.7109375" style="481" customWidth="1"/>
    <col min="15106" max="15106" width="14.7109375" style="481" bestFit="1" customWidth="1"/>
    <col min="15107" max="15107" width="13.85546875" style="481" bestFit="1" customWidth="1"/>
    <col min="15108" max="15108" width="14.7109375" style="481" bestFit="1" customWidth="1"/>
    <col min="15109" max="15109" width="5.28515625" style="481" bestFit="1" customWidth="1"/>
    <col min="15110" max="15110" width="9.42578125" style="481" customWidth="1"/>
    <col min="15111" max="15360" width="11.42578125" style="481"/>
    <col min="15361" max="15361" width="45.7109375" style="481" customWidth="1"/>
    <col min="15362" max="15362" width="14.7109375" style="481" bestFit="1" customWidth="1"/>
    <col min="15363" max="15363" width="13.85546875" style="481" bestFit="1" customWidth="1"/>
    <col min="15364" max="15364" width="14.7109375" style="481" bestFit="1" customWidth="1"/>
    <col min="15365" max="15365" width="5.28515625" style="481" bestFit="1" customWidth="1"/>
    <col min="15366" max="15366" width="9.42578125" style="481" customWidth="1"/>
    <col min="15367" max="15616" width="11.42578125" style="481"/>
    <col min="15617" max="15617" width="45.7109375" style="481" customWidth="1"/>
    <col min="15618" max="15618" width="14.7109375" style="481" bestFit="1" customWidth="1"/>
    <col min="15619" max="15619" width="13.85546875" style="481" bestFit="1" customWidth="1"/>
    <col min="15620" max="15620" width="14.7109375" style="481" bestFit="1" customWidth="1"/>
    <col min="15621" max="15621" width="5.28515625" style="481" bestFit="1" customWidth="1"/>
    <col min="15622" max="15622" width="9.42578125" style="481" customWidth="1"/>
    <col min="15623" max="15872" width="11.42578125" style="481"/>
    <col min="15873" max="15873" width="45.7109375" style="481" customWidth="1"/>
    <col min="15874" max="15874" width="14.7109375" style="481" bestFit="1" customWidth="1"/>
    <col min="15875" max="15875" width="13.85546875" style="481" bestFit="1" customWidth="1"/>
    <col min="15876" max="15876" width="14.7109375" style="481" bestFit="1" customWidth="1"/>
    <col min="15877" max="15877" width="5.28515625" style="481" bestFit="1" customWidth="1"/>
    <col min="15878" max="15878" width="9.42578125" style="481" customWidth="1"/>
    <col min="15879" max="16128" width="11.42578125" style="481"/>
    <col min="16129" max="16129" width="45.7109375" style="481" customWidth="1"/>
    <col min="16130" max="16130" width="14.7109375" style="481" bestFit="1" customWidth="1"/>
    <col min="16131" max="16131" width="13.85546875" style="481" bestFit="1" customWidth="1"/>
    <col min="16132" max="16132" width="14.7109375" style="481" bestFit="1" customWidth="1"/>
    <col min="16133" max="16133" width="5.28515625" style="481" bestFit="1" customWidth="1"/>
    <col min="16134" max="16134" width="9.42578125" style="481" customWidth="1"/>
    <col min="16135" max="16384" width="11.42578125" style="481"/>
  </cols>
  <sheetData>
    <row r="1" spans="1:7" x14ac:dyDescent="0.25">
      <c r="A1" s="483"/>
      <c r="B1" s="483"/>
      <c r="C1" s="483"/>
      <c r="D1" s="483"/>
      <c r="E1" s="483"/>
    </row>
    <row r="2" spans="1:7" x14ac:dyDescent="0.25">
      <c r="A2" s="483"/>
      <c r="B2" s="483"/>
      <c r="C2" s="483"/>
      <c r="D2" s="483"/>
      <c r="E2" s="483"/>
    </row>
    <row r="3" spans="1:7" x14ac:dyDescent="0.25">
      <c r="A3" s="483" t="s">
        <v>257</v>
      </c>
      <c r="B3" s="483"/>
      <c r="C3" s="483"/>
      <c r="D3" s="483"/>
      <c r="E3" s="483"/>
    </row>
    <row r="4" spans="1:7" x14ac:dyDescent="0.25">
      <c r="A4" s="483" t="s">
        <v>182</v>
      </c>
      <c r="B4" s="483"/>
      <c r="C4" s="483"/>
      <c r="D4" s="483"/>
      <c r="E4" s="483"/>
    </row>
    <row r="5" spans="1:7" x14ac:dyDescent="0.25">
      <c r="A5" s="484"/>
      <c r="B5" s="484"/>
      <c r="C5" s="484"/>
      <c r="D5" s="484"/>
      <c r="E5" s="484"/>
    </row>
    <row r="6" spans="1:7" x14ac:dyDescent="0.25">
      <c r="A6" s="485" t="s">
        <v>253</v>
      </c>
      <c r="B6" s="486">
        <v>2015</v>
      </c>
      <c r="C6" s="487">
        <v>2016</v>
      </c>
      <c r="D6" s="487"/>
      <c r="E6" s="487"/>
    </row>
    <row r="7" spans="1:7" x14ac:dyDescent="0.25">
      <c r="A7" s="485"/>
      <c r="B7" s="488" t="s">
        <v>225</v>
      </c>
      <c r="C7" s="489" t="s">
        <v>226</v>
      </c>
      <c r="D7" s="490" t="s">
        <v>187</v>
      </c>
      <c r="E7" s="490"/>
    </row>
    <row r="8" spans="1:7" x14ac:dyDescent="0.25">
      <c r="A8" s="491"/>
      <c r="B8" s="492"/>
      <c r="C8" s="493"/>
      <c r="D8" s="493"/>
      <c r="E8" s="493"/>
    </row>
    <row r="9" spans="1:7" x14ac:dyDescent="0.25">
      <c r="A9" s="494" t="s">
        <v>14</v>
      </c>
      <c r="B9" s="495">
        <v>2205780883.4000001</v>
      </c>
      <c r="C9" s="495">
        <v>2123825883.9200001</v>
      </c>
      <c r="D9" s="495">
        <v>2671269644.3400002</v>
      </c>
      <c r="E9" s="496" t="s">
        <v>12</v>
      </c>
    </row>
    <row r="10" spans="1:7" x14ac:dyDescent="0.25">
      <c r="A10" s="497"/>
      <c r="B10" s="498"/>
      <c r="C10" s="498"/>
      <c r="D10" s="498"/>
      <c r="E10" s="499"/>
    </row>
    <row r="11" spans="1:7" x14ac:dyDescent="0.25">
      <c r="A11" s="500" t="s">
        <v>258</v>
      </c>
      <c r="B11" s="501">
        <v>205914260.75</v>
      </c>
      <c r="C11" s="423">
        <v>165847484.28999999</v>
      </c>
      <c r="D11" s="423">
        <v>213389701.96000001</v>
      </c>
      <c r="E11" s="502">
        <f>+D11/D9*100</f>
        <v>7.9883250428177179</v>
      </c>
      <c r="F11" s="472"/>
      <c r="G11" s="472"/>
    </row>
    <row r="12" spans="1:7" x14ac:dyDescent="0.25">
      <c r="A12" s="500" t="s">
        <v>259</v>
      </c>
      <c r="B12" s="501">
        <v>549822317.80999994</v>
      </c>
      <c r="C12" s="423">
        <v>471228459.41000003</v>
      </c>
      <c r="D12" s="423">
        <v>779714871.01999998</v>
      </c>
      <c r="E12" s="502">
        <f>+D12/D9*100</f>
        <v>29.188924175891156</v>
      </c>
      <c r="F12" s="472"/>
      <c r="G12" s="472"/>
    </row>
    <row r="13" spans="1:7" x14ac:dyDescent="0.25">
      <c r="A13" s="500" t="s">
        <v>260</v>
      </c>
      <c r="B13" s="501">
        <v>272841071.5</v>
      </c>
      <c r="C13" s="423">
        <v>439564743.38999999</v>
      </c>
      <c r="D13" s="423">
        <v>710966095.33000004</v>
      </c>
      <c r="E13" s="502">
        <f>+D13/D9*100</f>
        <v>26.615287484602135</v>
      </c>
      <c r="F13" s="472"/>
      <c r="G13" s="472"/>
    </row>
    <row r="14" spans="1:7" x14ac:dyDescent="0.25">
      <c r="A14" s="500" t="s">
        <v>261</v>
      </c>
      <c r="B14" s="501">
        <v>170377880.87</v>
      </c>
      <c r="C14" s="423">
        <v>371086568.41000003</v>
      </c>
      <c r="D14" s="423">
        <v>256126894.62</v>
      </c>
      <c r="E14" s="502">
        <f>+D14/D9*100</f>
        <v>9.5882081826779473</v>
      </c>
      <c r="F14" s="472"/>
      <c r="G14" s="472"/>
    </row>
    <row r="15" spans="1:7" x14ac:dyDescent="0.25">
      <c r="A15" s="500" t="s">
        <v>262</v>
      </c>
      <c r="B15" s="501">
        <v>472185418.58999997</v>
      </c>
      <c r="C15" s="423">
        <v>297219199.22000003</v>
      </c>
      <c r="D15" s="423">
        <v>441790679.01999998</v>
      </c>
      <c r="E15" s="502">
        <v>16</v>
      </c>
      <c r="F15" s="472"/>
      <c r="G15" s="472"/>
    </row>
    <row r="16" spans="1:7" x14ac:dyDescent="0.25">
      <c r="A16" s="503" t="s">
        <v>263</v>
      </c>
      <c r="B16" s="504">
        <v>534639933.88</v>
      </c>
      <c r="C16" s="505">
        <v>378879429.19999999</v>
      </c>
      <c r="D16" s="505">
        <v>269281402.38999999</v>
      </c>
      <c r="E16" s="506">
        <f>+D16/D9*100</f>
        <v>10.080652208232324</v>
      </c>
      <c r="F16" s="472"/>
      <c r="G16" s="472"/>
    </row>
    <row r="17" spans="1:7" x14ac:dyDescent="0.25">
      <c r="A17" s="507"/>
      <c r="B17" s="473"/>
      <c r="C17" s="508"/>
      <c r="D17" s="508"/>
      <c r="F17" s="472"/>
      <c r="G17" s="472"/>
    </row>
    <row r="18" spans="1:7" x14ac:dyDescent="0.25">
      <c r="A18" s="483"/>
      <c r="B18" s="483"/>
      <c r="C18" s="483"/>
      <c r="D18" s="483"/>
      <c r="E18" s="483"/>
      <c r="F18" s="472"/>
      <c r="G18" s="472"/>
    </row>
    <row r="19" spans="1:7" x14ac:dyDescent="0.25">
      <c r="A19" s="483"/>
      <c r="B19" s="483"/>
      <c r="C19" s="483"/>
      <c r="D19" s="483"/>
      <c r="E19" s="483"/>
      <c r="F19" s="472"/>
      <c r="G19" s="472"/>
    </row>
    <row r="20" spans="1:7" x14ac:dyDescent="0.25">
      <c r="A20" s="483" t="s">
        <v>264</v>
      </c>
      <c r="B20" s="483"/>
      <c r="C20" s="483"/>
      <c r="D20" s="483"/>
      <c r="E20" s="483"/>
      <c r="F20" s="472"/>
      <c r="G20" s="472"/>
    </row>
    <row r="21" spans="1:7" x14ac:dyDescent="0.25">
      <c r="A21" s="483" t="s">
        <v>182</v>
      </c>
      <c r="B21" s="483"/>
      <c r="C21" s="483"/>
      <c r="D21" s="483"/>
      <c r="E21" s="483"/>
      <c r="F21" s="472"/>
      <c r="G21" s="472"/>
    </row>
    <row r="22" spans="1:7" x14ac:dyDescent="0.25">
      <c r="A22" s="484"/>
      <c r="B22" s="484"/>
      <c r="C22" s="484"/>
      <c r="D22" s="484"/>
      <c r="E22" s="484"/>
      <c r="F22" s="472"/>
      <c r="G22" s="472"/>
    </row>
    <row r="23" spans="1:7" x14ac:dyDescent="0.25">
      <c r="A23" s="485" t="s">
        <v>254</v>
      </c>
      <c r="B23" s="486">
        <v>2015</v>
      </c>
      <c r="C23" s="487">
        <v>2016</v>
      </c>
      <c r="D23" s="487"/>
      <c r="E23" s="487"/>
      <c r="F23" s="472"/>
      <c r="G23" s="472"/>
    </row>
    <row r="24" spans="1:7" x14ac:dyDescent="0.25">
      <c r="A24" s="485"/>
      <c r="B24" s="488" t="s">
        <v>225</v>
      </c>
      <c r="C24" s="489" t="s">
        <v>226</v>
      </c>
      <c r="D24" s="490" t="s">
        <v>187</v>
      </c>
      <c r="E24" s="490"/>
      <c r="F24" s="472"/>
      <c r="G24" s="472"/>
    </row>
    <row r="25" spans="1:7" x14ac:dyDescent="0.25">
      <c r="A25" s="491"/>
      <c r="B25" s="492"/>
      <c r="C25" s="493"/>
      <c r="D25" s="493"/>
      <c r="E25" s="493"/>
      <c r="F25" s="472"/>
      <c r="G25" s="472"/>
    </row>
    <row r="26" spans="1:7" x14ac:dyDescent="0.25">
      <c r="A26" s="494" t="s">
        <v>14</v>
      </c>
      <c r="B26" s="495">
        <v>3998442974.6300001</v>
      </c>
      <c r="C26" s="495">
        <v>6894328606.6499996</v>
      </c>
      <c r="D26" s="495">
        <v>9657289020.9799995</v>
      </c>
      <c r="E26" s="496" t="s">
        <v>12</v>
      </c>
      <c r="F26" s="472"/>
      <c r="G26" s="472"/>
    </row>
    <row r="27" spans="1:7" x14ac:dyDescent="0.25">
      <c r="A27" s="497"/>
      <c r="B27" s="498"/>
      <c r="C27" s="498"/>
      <c r="D27" s="498"/>
      <c r="E27" s="499"/>
      <c r="F27" s="472"/>
      <c r="G27" s="472"/>
    </row>
    <row r="28" spans="1:7" x14ac:dyDescent="0.25">
      <c r="A28" s="500" t="s">
        <v>265</v>
      </c>
      <c r="B28" s="501">
        <v>154805621.91999999</v>
      </c>
      <c r="C28" s="423">
        <v>3817767.8</v>
      </c>
      <c r="D28" s="423">
        <v>98472594.379999995</v>
      </c>
      <c r="E28" s="502">
        <f>+D28/D26*100</f>
        <v>1.0196711951570776</v>
      </c>
      <c r="F28" s="472"/>
      <c r="G28" s="472"/>
    </row>
    <row r="29" spans="1:7" x14ac:dyDescent="0.25">
      <c r="A29" s="500" t="s">
        <v>266</v>
      </c>
      <c r="B29" s="501">
        <v>914693105.36000001</v>
      </c>
      <c r="C29" s="423">
        <v>195608387.88</v>
      </c>
      <c r="D29" s="423">
        <v>903824984.37</v>
      </c>
      <c r="E29" s="502">
        <f>+D29/D26*100</f>
        <v>9.3589928022914428</v>
      </c>
      <c r="F29" s="472"/>
      <c r="G29" s="472"/>
    </row>
    <row r="30" spans="1:7" x14ac:dyDescent="0.25">
      <c r="A30" s="500" t="s">
        <v>267</v>
      </c>
      <c r="B30" s="501">
        <v>938358957.97000003</v>
      </c>
      <c r="C30" s="423">
        <v>1396416289.21</v>
      </c>
      <c r="D30" s="423">
        <v>1792651148.3699999</v>
      </c>
      <c r="E30" s="502">
        <f>+D30/D26*100</f>
        <v>18.562674726577519</v>
      </c>
      <c r="F30" s="472"/>
      <c r="G30" s="472"/>
    </row>
    <row r="31" spans="1:7" x14ac:dyDescent="0.25">
      <c r="A31" s="500" t="s">
        <v>268</v>
      </c>
      <c r="B31" s="501">
        <v>158879556.28</v>
      </c>
      <c r="C31" s="423">
        <v>64616231.68</v>
      </c>
      <c r="D31" s="423">
        <v>607565283.79999995</v>
      </c>
      <c r="E31" s="502">
        <f>+D31/D26*100</f>
        <v>6.2912612688725931</v>
      </c>
      <c r="F31" s="472"/>
      <c r="G31" s="472"/>
    </row>
    <row r="32" spans="1:7" x14ac:dyDescent="0.25">
      <c r="A32" s="500" t="s">
        <v>269</v>
      </c>
      <c r="B32" s="501">
        <v>1478198846.8399999</v>
      </c>
      <c r="C32" s="423">
        <v>5130941103.8900003</v>
      </c>
      <c r="D32" s="423">
        <v>6054882973.79</v>
      </c>
      <c r="E32" s="502">
        <f>+D32/D26*100</f>
        <v>62.697543385478639</v>
      </c>
      <c r="F32" s="472"/>
      <c r="G32" s="472"/>
    </row>
    <row r="33" spans="1:8" x14ac:dyDescent="0.25">
      <c r="A33" s="500" t="s">
        <v>270</v>
      </c>
      <c r="B33" s="501">
        <v>327423750.69</v>
      </c>
      <c r="C33" s="423">
        <v>93256828.469999999</v>
      </c>
      <c r="D33" s="423">
        <v>185907192.47</v>
      </c>
      <c r="E33" s="502">
        <f>+D33/D26*100</f>
        <v>1.9250453420843625</v>
      </c>
      <c r="F33" s="472"/>
      <c r="G33" s="472"/>
    </row>
    <row r="34" spans="1:8" x14ac:dyDescent="0.25">
      <c r="A34" s="503" t="s">
        <v>271</v>
      </c>
      <c r="B34" s="504">
        <v>26083135.57</v>
      </c>
      <c r="C34" s="505">
        <v>9671997.7200000007</v>
      </c>
      <c r="D34" s="505">
        <v>13984843.800000001</v>
      </c>
      <c r="E34" s="506">
        <f>+D34/D26*100</f>
        <v>0.1448112795383735</v>
      </c>
      <c r="F34" s="472"/>
      <c r="G34" s="472"/>
    </row>
    <row r="35" spans="1:8" x14ac:dyDescent="0.25">
      <c r="F35" s="510"/>
      <c r="G35" s="510"/>
      <c r="H35" s="510"/>
    </row>
    <row r="36" spans="1:8" x14ac:dyDescent="0.25">
      <c r="A36" s="483"/>
      <c r="B36" s="483"/>
      <c r="C36" s="483"/>
      <c r="D36" s="483"/>
      <c r="E36" s="483"/>
      <c r="F36" s="510"/>
      <c r="G36" s="510"/>
      <c r="H36" s="510"/>
    </row>
    <row r="37" spans="1:8" x14ac:dyDescent="0.25">
      <c r="A37" s="483"/>
      <c r="B37" s="483"/>
      <c r="C37" s="483"/>
      <c r="D37" s="483"/>
      <c r="E37" s="483"/>
      <c r="F37" s="510"/>
      <c r="G37" s="510"/>
      <c r="H37" s="510"/>
    </row>
    <row r="38" spans="1:8" x14ac:dyDescent="0.25">
      <c r="A38" s="483" t="s">
        <v>272</v>
      </c>
      <c r="B38" s="483"/>
      <c r="C38" s="483"/>
      <c r="D38" s="483"/>
      <c r="E38" s="483"/>
      <c r="F38" s="510"/>
      <c r="G38" s="510"/>
      <c r="H38" s="510"/>
    </row>
    <row r="39" spans="1:8" x14ac:dyDescent="0.25">
      <c r="A39" s="483" t="s">
        <v>182</v>
      </c>
      <c r="B39" s="483"/>
      <c r="C39" s="483"/>
      <c r="D39" s="483"/>
      <c r="E39" s="483"/>
      <c r="F39" s="510"/>
      <c r="G39" s="510"/>
      <c r="H39" s="510"/>
    </row>
    <row r="40" spans="1:8" x14ac:dyDescent="0.25">
      <c r="A40" s="484"/>
      <c r="B40" s="484"/>
      <c r="C40" s="484"/>
      <c r="D40" s="484"/>
      <c r="E40" s="484"/>
      <c r="F40" s="510"/>
      <c r="G40" s="510"/>
      <c r="H40" s="510"/>
    </row>
    <row r="41" spans="1:8" x14ac:dyDescent="0.25">
      <c r="A41" s="485" t="s">
        <v>255</v>
      </c>
      <c r="B41" s="486">
        <v>2015</v>
      </c>
      <c r="C41" s="487">
        <v>2016</v>
      </c>
      <c r="D41" s="487"/>
      <c r="E41" s="487"/>
      <c r="F41" s="510"/>
      <c r="G41" s="510"/>
      <c r="H41" s="510"/>
    </row>
    <row r="42" spans="1:8" x14ac:dyDescent="0.25">
      <c r="A42" s="485"/>
      <c r="B42" s="488" t="s">
        <v>225</v>
      </c>
      <c r="C42" s="489" t="s">
        <v>226</v>
      </c>
      <c r="D42" s="490" t="s">
        <v>187</v>
      </c>
      <c r="E42" s="490"/>
      <c r="F42" s="510"/>
      <c r="G42" s="510"/>
      <c r="H42" s="510"/>
    </row>
    <row r="43" spans="1:8" x14ac:dyDescent="0.25">
      <c r="A43" s="491"/>
      <c r="B43" s="492"/>
      <c r="C43" s="493"/>
      <c r="D43" s="493"/>
      <c r="E43" s="493"/>
      <c r="F43" s="510"/>
      <c r="G43" s="510"/>
      <c r="H43" s="510"/>
    </row>
    <row r="44" spans="1:8" s="512" customFormat="1" x14ac:dyDescent="0.25">
      <c r="A44" s="494" t="s">
        <v>14</v>
      </c>
      <c r="B44" s="495">
        <v>791151711.63999999</v>
      </c>
      <c r="C44" s="495">
        <v>291543991.22000003</v>
      </c>
      <c r="D44" s="495">
        <v>1141099991.0999999</v>
      </c>
      <c r="E44" s="496" t="s">
        <v>12</v>
      </c>
      <c r="F44" s="511"/>
      <c r="G44" s="511"/>
      <c r="H44" s="511"/>
    </row>
    <row r="45" spans="1:8" x14ac:dyDescent="0.25">
      <c r="A45" s="497"/>
      <c r="B45" s="498"/>
      <c r="C45" s="498"/>
      <c r="D45" s="498"/>
      <c r="E45" s="499"/>
      <c r="F45" s="510"/>
      <c r="G45" s="510"/>
      <c r="H45" s="510"/>
    </row>
    <row r="46" spans="1:8" ht="25.5" x14ac:dyDescent="0.25">
      <c r="A46" s="500" t="s">
        <v>273</v>
      </c>
      <c r="B46" s="501">
        <v>127578120.15000001</v>
      </c>
      <c r="C46" s="423">
        <v>53074256.579999998</v>
      </c>
      <c r="D46" s="423">
        <v>113033114.18000001</v>
      </c>
      <c r="E46" s="502">
        <f>+D46/D44*100</f>
        <v>9.9056274701253937</v>
      </c>
      <c r="F46" s="472"/>
      <c r="G46" s="472"/>
    </row>
    <row r="47" spans="1:8" x14ac:dyDescent="0.25">
      <c r="A47" s="500" t="s">
        <v>274</v>
      </c>
      <c r="B47" s="501">
        <v>176310339.5</v>
      </c>
      <c r="C47" s="423">
        <v>56632204.439999998</v>
      </c>
      <c r="D47" s="423">
        <v>180607083.56</v>
      </c>
      <c r="E47" s="502">
        <f>+D47/D44*100</f>
        <v>15.827454646274951</v>
      </c>
      <c r="F47" s="472"/>
      <c r="G47" s="472"/>
    </row>
    <row r="48" spans="1:8" x14ac:dyDescent="0.25">
      <c r="A48" s="500" t="s">
        <v>275</v>
      </c>
      <c r="B48" s="501">
        <v>2939644</v>
      </c>
      <c r="C48" s="423">
        <v>0</v>
      </c>
      <c r="D48" s="423">
        <v>0</v>
      </c>
      <c r="E48" s="502">
        <f>+D48/D44*100</f>
        <v>0</v>
      </c>
      <c r="F48" s="472"/>
      <c r="G48" s="472"/>
    </row>
    <row r="49" spans="1:8" x14ac:dyDescent="0.25">
      <c r="A49" s="500" t="s">
        <v>276</v>
      </c>
      <c r="B49" s="501">
        <v>0</v>
      </c>
      <c r="C49" s="423">
        <v>0</v>
      </c>
      <c r="D49" s="423">
        <v>84410389.730000004</v>
      </c>
      <c r="E49" s="502">
        <f>+D49/D44*100</f>
        <v>7.3972824807955613</v>
      </c>
      <c r="F49" s="472"/>
      <c r="G49" s="472"/>
    </row>
    <row r="50" spans="1:8" x14ac:dyDescent="0.25">
      <c r="A50" s="500" t="s">
        <v>277</v>
      </c>
      <c r="B50" s="501">
        <v>429522435.81999999</v>
      </c>
      <c r="C50" s="423">
        <v>77280142.859999999</v>
      </c>
      <c r="D50" s="423">
        <v>548155668.71000004</v>
      </c>
      <c r="E50" s="502">
        <f>+D50/D44*100</f>
        <v>48.03747901019505</v>
      </c>
      <c r="F50" s="472"/>
      <c r="G50" s="472"/>
    </row>
    <row r="51" spans="1:8" x14ac:dyDescent="0.25">
      <c r="A51" s="500" t="s">
        <v>278</v>
      </c>
      <c r="B51" s="501">
        <v>693859.12</v>
      </c>
      <c r="C51" s="423">
        <v>13494000.300000001</v>
      </c>
      <c r="D51" s="423">
        <v>18758483.07</v>
      </c>
      <c r="E51" s="502">
        <f>+D51/D44*100</f>
        <v>1.6438947696351447</v>
      </c>
      <c r="F51" s="472"/>
      <c r="G51" s="472"/>
    </row>
    <row r="52" spans="1:8" x14ac:dyDescent="0.25">
      <c r="A52" s="500" t="s">
        <v>279</v>
      </c>
      <c r="B52" s="501">
        <v>21477694.109999999</v>
      </c>
      <c r="C52" s="423">
        <v>44486692.939999998</v>
      </c>
      <c r="D52" s="423">
        <v>148050080.31999999</v>
      </c>
      <c r="E52" s="502">
        <f>+D52/D44*100</f>
        <v>12.974330161661152</v>
      </c>
      <c r="F52" s="472"/>
      <c r="G52" s="472"/>
    </row>
    <row r="53" spans="1:8" x14ac:dyDescent="0.25">
      <c r="A53" s="500" t="s">
        <v>280</v>
      </c>
      <c r="B53" s="501">
        <v>9192442.8599999994</v>
      </c>
      <c r="C53" s="423">
        <v>46576694.100000001</v>
      </c>
      <c r="D53" s="423">
        <v>48085171.530000001</v>
      </c>
      <c r="E53" s="502">
        <f>+D53/D44*100</f>
        <v>4.2139314613127601</v>
      </c>
      <c r="F53" s="472"/>
      <c r="G53" s="472"/>
    </row>
    <row r="54" spans="1:8" x14ac:dyDescent="0.25">
      <c r="A54" s="503" t="s">
        <v>281</v>
      </c>
      <c r="B54" s="504">
        <v>23437176.079999998</v>
      </c>
      <c r="C54" s="505">
        <v>0</v>
      </c>
      <c r="D54" s="505">
        <v>0</v>
      </c>
      <c r="E54" s="506">
        <f>+D54/D44*100</f>
        <v>0</v>
      </c>
      <c r="F54" s="472"/>
      <c r="G54" s="472"/>
    </row>
    <row r="55" spans="1:8" x14ac:dyDescent="0.25">
      <c r="A55" s="472"/>
      <c r="B55" s="473"/>
      <c r="C55" s="508"/>
      <c r="D55" s="508"/>
      <c r="E55" s="513"/>
      <c r="F55" s="472"/>
      <c r="G55" s="472"/>
    </row>
    <row r="56" spans="1:8" x14ac:dyDescent="0.25">
      <c r="A56" s="483"/>
      <c r="B56" s="483"/>
      <c r="C56" s="483"/>
      <c r="D56" s="483"/>
      <c r="E56" s="483"/>
      <c r="F56" s="472"/>
      <c r="G56" s="472"/>
    </row>
    <row r="57" spans="1:8" x14ac:dyDescent="0.25">
      <c r="A57" s="483"/>
      <c r="B57" s="483"/>
      <c r="C57" s="483"/>
      <c r="D57" s="483"/>
      <c r="E57" s="483"/>
      <c r="F57" s="472"/>
      <c r="G57" s="472"/>
    </row>
    <row r="58" spans="1:8" x14ac:dyDescent="0.25">
      <c r="A58" s="483" t="s">
        <v>282</v>
      </c>
      <c r="B58" s="483"/>
      <c r="C58" s="483"/>
      <c r="D58" s="483"/>
      <c r="E58" s="483"/>
      <c r="F58" s="472"/>
      <c r="G58" s="472"/>
    </row>
    <row r="59" spans="1:8" x14ac:dyDescent="0.25">
      <c r="A59" s="483" t="s">
        <v>182</v>
      </c>
      <c r="B59" s="483"/>
      <c r="C59" s="483"/>
      <c r="D59" s="483"/>
      <c r="E59" s="483"/>
      <c r="F59" s="472"/>
      <c r="G59" s="472"/>
    </row>
    <row r="60" spans="1:8" x14ac:dyDescent="0.25">
      <c r="A60" s="484"/>
      <c r="B60" s="484"/>
      <c r="C60" s="484"/>
      <c r="D60" s="484"/>
      <c r="E60" s="484"/>
      <c r="F60" s="472"/>
      <c r="G60" s="472"/>
    </row>
    <row r="61" spans="1:8" x14ac:dyDescent="0.25">
      <c r="A61" s="485" t="s">
        <v>256</v>
      </c>
      <c r="B61" s="486">
        <v>2015</v>
      </c>
      <c r="C61" s="487">
        <v>2016</v>
      </c>
      <c r="D61" s="487"/>
      <c r="E61" s="487"/>
      <c r="F61" s="472"/>
      <c r="G61" s="472"/>
    </row>
    <row r="62" spans="1:8" x14ac:dyDescent="0.25">
      <c r="A62" s="485"/>
      <c r="B62" s="488" t="s">
        <v>225</v>
      </c>
      <c r="C62" s="489" t="s">
        <v>226</v>
      </c>
      <c r="D62" s="490" t="s">
        <v>187</v>
      </c>
      <c r="E62" s="490"/>
      <c r="F62" s="472"/>
      <c r="G62" s="472"/>
    </row>
    <row r="63" spans="1:8" x14ac:dyDescent="0.25">
      <c r="A63" s="491"/>
      <c r="B63" s="492"/>
      <c r="C63" s="493"/>
      <c r="D63" s="493"/>
      <c r="E63" s="493"/>
      <c r="F63" s="472"/>
      <c r="G63" s="472"/>
    </row>
    <row r="64" spans="1:8" x14ac:dyDescent="0.25">
      <c r="A64" s="494" t="s">
        <v>14</v>
      </c>
      <c r="B64" s="495">
        <v>3418650607.46</v>
      </c>
      <c r="C64" s="495">
        <v>301746395</v>
      </c>
      <c r="D64" s="495">
        <v>4143339189.4299998</v>
      </c>
      <c r="E64" s="496" t="s">
        <v>12</v>
      </c>
      <c r="F64" s="472"/>
      <c r="G64" s="472"/>
      <c r="H64" s="473"/>
    </row>
    <row r="65" spans="1:8" x14ac:dyDescent="0.25">
      <c r="A65" s="497"/>
      <c r="B65" s="498"/>
      <c r="C65" s="498"/>
      <c r="D65" s="498"/>
      <c r="E65" s="499"/>
      <c r="F65" s="472"/>
      <c r="G65" s="472"/>
      <c r="H65" s="473"/>
    </row>
    <row r="66" spans="1:8" ht="25.5" x14ac:dyDescent="0.25">
      <c r="A66" s="500" t="s">
        <v>283</v>
      </c>
      <c r="B66" s="501">
        <v>287682657.16000003</v>
      </c>
      <c r="C66" s="423">
        <v>301746395</v>
      </c>
      <c r="D66" s="423">
        <v>793024404.75999999</v>
      </c>
      <c r="E66" s="502">
        <f>+D66/D64*100</f>
        <v>19.139741365685694</v>
      </c>
      <c r="F66" s="472"/>
      <c r="G66" s="472"/>
    </row>
    <row r="67" spans="1:8" ht="25.5" x14ac:dyDescent="0.25">
      <c r="A67" s="500" t="s">
        <v>284</v>
      </c>
      <c r="B67" s="501">
        <v>3130859328.3099999</v>
      </c>
      <c r="C67" s="423">
        <v>0</v>
      </c>
      <c r="D67" s="423">
        <v>3347384709</v>
      </c>
      <c r="E67" s="502">
        <f>+D67/D64*100</f>
        <v>80.789540898303827</v>
      </c>
      <c r="F67" s="472"/>
      <c r="G67" s="472"/>
    </row>
    <row r="68" spans="1:8" x14ac:dyDescent="0.25">
      <c r="A68" s="514" t="s">
        <v>285</v>
      </c>
      <c r="B68" s="504">
        <v>108621.99</v>
      </c>
      <c r="C68" s="505">
        <v>0</v>
      </c>
      <c r="D68" s="505">
        <v>2930075.67</v>
      </c>
      <c r="E68" s="506">
        <f>+D68/D64*100</f>
        <v>7.0717736010483159E-2</v>
      </c>
      <c r="F68" s="472"/>
      <c r="G68" s="472"/>
    </row>
    <row r="69" spans="1:8" x14ac:dyDescent="0.25">
      <c r="F69" s="510"/>
      <c r="G69" s="510"/>
      <c r="H69" s="510"/>
    </row>
  </sheetData>
  <mergeCells count="32">
    <mergeCell ref="A56:E56"/>
    <mergeCell ref="A57:E57"/>
    <mergeCell ref="A58:E58"/>
    <mergeCell ref="A59:E59"/>
    <mergeCell ref="A60:E60"/>
    <mergeCell ref="A61:A62"/>
    <mergeCell ref="C61:E61"/>
    <mergeCell ref="D62:E62"/>
    <mergeCell ref="A36:E36"/>
    <mergeCell ref="A37:E37"/>
    <mergeCell ref="A38:E38"/>
    <mergeCell ref="A39:E39"/>
    <mergeCell ref="A40:E40"/>
    <mergeCell ref="A41:A42"/>
    <mergeCell ref="C41:E41"/>
    <mergeCell ref="D42:E42"/>
    <mergeCell ref="A18:E18"/>
    <mergeCell ref="A19:E19"/>
    <mergeCell ref="A20:E20"/>
    <mergeCell ref="A21:E21"/>
    <mergeCell ref="A22:E22"/>
    <mergeCell ref="A23:A24"/>
    <mergeCell ref="C23:E23"/>
    <mergeCell ref="D24:E24"/>
    <mergeCell ref="A1:E1"/>
    <mergeCell ref="A2:E2"/>
    <mergeCell ref="A3:E3"/>
    <mergeCell ref="A4:E4"/>
    <mergeCell ref="A5:E5"/>
    <mergeCell ref="A6:A7"/>
    <mergeCell ref="C6:E6"/>
    <mergeCell ref="D7:E7"/>
  </mergeCells>
  <pageMargins left="0.19719757252565651" right="0.19719757252565651" top="0.39370078740157477" bottom="0.19719757252565651" header="1.1126239316962329E-308" footer="0.19719757252565651"/>
  <pageSetup orientation="portrait" errors="NA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V68"/>
  <sheetViews>
    <sheetView showGridLines="0" zoomScale="110" zoomScaleNormal="110" workbookViewId="0">
      <selection sqref="A1:I1"/>
    </sheetView>
  </sheetViews>
  <sheetFormatPr baseColWidth="10" defaultRowHeight="12.75" x14ac:dyDescent="0.25"/>
  <cols>
    <col min="1" max="1" width="39" style="481" customWidth="1"/>
    <col min="2" max="2" width="11.7109375" style="481" bestFit="1" customWidth="1"/>
    <col min="3" max="3" width="3.140625" style="481" bestFit="1" customWidth="1"/>
    <col min="4" max="4" width="11.7109375" style="481" bestFit="1" customWidth="1"/>
    <col min="5" max="5" width="2.42578125" style="481" bestFit="1" customWidth="1"/>
    <col min="6" max="6" width="11.7109375" style="481" bestFit="1" customWidth="1"/>
    <col min="7" max="7" width="2.42578125" style="481" bestFit="1" customWidth="1"/>
    <col min="8" max="8" width="12.42578125" style="481" bestFit="1" customWidth="1"/>
    <col min="9" max="9" width="2.42578125" style="481" bestFit="1" customWidth="1"/>
    <col min="10" max="256" width="11.42578125" style="481"/>
    <col min="257" max="257" width="39" style="481" customWidth="1"/>
    <col min="258" max="258" width="11.7109375" style="481" bestFit="1" customWidth="1"/>
    <col min="259" max="259" width="3.140625" style="481" bestFit="1" customWidth="1"/>
    <col min="260" max="260" width="11.7109375" style="481" bestFit="1" customWidth="1"/>
    <col min="261" max="261" width="2.42578125" style="481" bestFit="1" customWidth="1"/>
    <col min="262" max="262" width="11.7109375" style="481" bestFit="1" customWidth="1"/>
    <col min="263" max="263" width="2.42578125" style="481" bestFit="1" customWidth="1"/>
    <col min="264" max="264" width="12.42578125" style="481" bestFit="1" customWidth="1"/>
    <col min="265" max="265" width="2.42578125" style="481" bestFit="1" customWidth="1"/>
    <col min="266" max="512" width="11.42578125" style="481"/>
    <col min="513" max="513" width="39" style="481" customWidth="1"/>
    <col min="514" max="514" width="11.7109375" style="481" bestFit="1" customWidth="1"/>
    <col min="515" max="515" width="3.140625" style="481" bestFit="1" customWidth="1"/>
    <col min="516" max="516" width="11.7109375" style="481" bestFit="1" customWidth="1"/>
    <col min="517" max="517" width="2.42578125" style="481" bestFit="1" customWidth="1"/>
    <col min="518" max="518" width="11.7109375" style="481" bestFit="1" customWidth="1"/>
    <col min="519" max="519" width="2.42578125" style="481" bestFit="1" customWidth="1"/>
    <col min="520" max="520" width="12.42578125" style="481" bestFit="1" customWidth="1"/>
    <col min="521" max="521" width="2.42578125" style="481" bestFit="1" customWidth="1"/>
    <col min="522" max="768" width="11.42578125" style="481"/>
    <col min="769" max="769" width="39" style="481" customWidth="1"/>
    <col min="770" max="770" width="11.7109375" style="481" bestFit="1" customWidth="1"/>
    <col min="771" max="771" width="3.140625" style="481" bestFit="1" customWidth="1"/>
    <col min="772" max="772" width="11.7109375" style="481" bestFit="1" customWidth="1"/>
    <col min="773" max="773" width="2.42578125" style="481" bestFit="1" customWidth="1"/>
    <col min="774" max="774" width="11.7109375" style="481" bestFit="1" customWidth="1"/>
    <col min="775" max="775" width="2.42578125" style="481" bestFit="1" customWidth="1"/>
    <col min="776" max="776" width="12.42578125" style="481" bestFit="1" customWidth="1"/>
    <col min="777" max="777" width="2.42578125" style="481" bestFit="1" customWidth="1"/>
    <col min="778" max="1024" width="11.42578125" style="481"/>
    <col min="1025" max="1025" width="39" style="481" customWidth="1"/>
    <col min="1026" max="1026" width="11.7109375" style="481" bestFit="1" customWidth="1"/>
    <col min="1027" max="1027" width="3.140625" style="481" bestFit="1" customWidth="1"/>
    <col min="1028" max="1028" width="11.7109375" style="481" bestFit="1" customWidth="1"/>
    <col min="1029" max="1029" width="2.42578125" style="481" bestFit="1" customWidth="1"/>
    <col min="1030" max="1030" width="11.7109375" style="481" bestFit="1" customWidth="1"/>
    <col min="1031" max="1031" width="2.42578125" style="481" bestFit="1" customWidth="1"/>
    <col min="1032" max="1032" width="12.42578125" style="481" bestFit="1" customWidth="1"/>
    <col min="1033" max="1033" width="2.42578125" style="481" bestFit="1" customWidth="1"/>
    <col min="1034" max="1280" width="11.42578125" style="481"/>
    <col min="1281" max="1281" width="39" style="481" customWidth="1"/>
    <col min="1282" max="1282" width="11.7109375" style="481" bestFit="1" customWidth="1"/>
    <col min="1283" max="1283" width="3.140625" style="481" bestFit="1" customWidth="1"/>
    <col min="1284" max="1284" width="11.7109375" style="481" bestFit="1" customWidth="1"/>
    <col min="1285" max="1285" width="2.42578125" style="481" bestFit="1" customWidth="1"/>
    <col min="1286" max="1286" width="11.7109375" style="481" bestFit="1" customWidth="1"/>
    <col min="1287" max="1287" width="2.42578125" style="481" bestFit="1" customWidth="1"/>
    <col min="1288" max="1288" width="12.42578125" style="481" bestFit="1" customWidth="1"/>
    <col min="1289" max="1289" width="2.42578125" style="481" bestFit="1" customWidth="1"/>
    <col min="1290" max="1536" width="11.42578125" style="481"/>
    <col min="1537" max="1537" width="39" style="481" customWidth="1"/>
    <col min="1538" max="1538" width="11.7109375" style="481" bestFit="1" customWidth="1"/>
    <col min="1539" max="1539" width="3.140625" style="481" bestFit="1" customWidth="1"/>
    <col min="1540" max="1540" width="11.7109375" style="481" bestFit="1" customWidth="1"/>
    <col min="1541" max="1541" width="2.42578125" style="481" bestFit="1" customWidth="1"/>
    <col min="1542" max="1542" width="11.7109375" style="481" bestFit="1" customWidth="1"/>
    <col min="1543" max="1543" width="2.42578125" style="481" bestFit="1" customWidth="1"/>
    <col min="1544" max="1544" width="12.42578125" style="481" bestFit="1" customWidth="1"/>
    <col min="1545" max="1545" width="2.42578125" style="481" bestFit="1" customWidth="1"/>
    <col min="1546" max="1792" width="11.42578125" style="481"/>
    <col min="1793" max="1793" width="39" style="481" customWidth="1"/>
    <col min="1794" max="1794" width="11.7109375" style="481" bestFit="1" customWidth="1"/>
    <col min="1795" max="1795" width="3.140625" style="481" bestFit="1" customWidth="1"/>
    <col min="1796" max="1796" width="11.7109375" style="481" bestFit="1" customWidth="1"/>
    <col min="1797" max="1797" width="2.42578125" style="481" bestFit="1" customWidth="1"/>
    <col min="1798" max="1798" width="11.7109375" style="481" bestFit="1" customWidth="1"/>
    <col min="1799" max="1799" width="2.42578125" style="481" bestFit="1" customWidth="1"/>
    <col min="1800" max="1800" width="12.42578125" style="481" bestFit="1" customWidth="1"/>
    <col min="1801" max="1801" width="2.42578125" style="481" bestFit="1" customWidth="1"/>
    <col min="1802" max="2048" width="11.42578125" style="481"/>
    <col min="2049" max="2049" width="39" style="481" customWidth="1"/>
    <col min="2050" max="2050" width="11.7109375" style="481" bestFit="1" customWidth="1"/>
    <col min="2051" max="2051" width="3.140625" style="481" bestFit="1" customWidth="1"/>
    <col min="2052" max="2052" width="11.7109375" style="481" bestFit="1" customWidth="1"/>
    <col min="2053" max="2053" width="2.42578125" style="481" bestFit="1" customWidth="1"/>
    <col min="2054" max="2054" width="11.7109375" style="481" bestFit="1" customWidth="1"/>
    <col min="2055" max="2055" width="2.42578125" style="481" bestFit="1" customWidth="1"/>
    <col min="2056" max="2056" width="12.42578125" style="481" bestFit="1" customWidth="1"/>
    <col min="2057" max="2057" width="2.42578125" style="481" bestFit="1" customWidth="1"/>
    <col min="2058" max="2304" width="11.42578125" style="481"/>
    <col min="2305" max="2305" width="39" style="481" customWidth="1"/>
    <col min="2306" max="2306" width="11.7109375" style="481" bestFit="1" customWidth="1"/>
    <col min="2307" max="2307" width="3.140625" style="481" bestFit="1" customWidth="1"/>
    <col min="2308" max="2308" width="11.7109375" style="481" bestFit="1" customWidth="1"/>
    <col min="2309" max="2309" width="2.42578125" style="481" bestFit="1" customWidth="1"/>
    <col min="2310" max="2310" width="11.7109375" style="481" bestFit="1" customWidth="1"/>
    <col min="2311" max="2311" width="2.42578125" style="481" bestFit="1" customWidth="1"/>
    <col min="2312" max="2312" width="12.42578125" style="481" bestFit="1" customWidth="1"/>
    <col min="2313" max="2313" width="2.42578125" style="481" bestFit="1" customWidth="1"/>
    <col min="2314" max="2560" width="11.42578125" style="481"/>
    <col min="2561" max="2561" width="39" style="481" customWidth="1"/>
    <col min="2562" max="2562" width="11.7109375" style="481" bestFit="1" customWidth="1"/>
    <col min="2563" max="2563" width="3.140625" style="481" bestFit="1" customWidth="1"/>
    <col min="2564" max="2564" width="11.7109375" style="481" bestFit="1" customWidth="1"/>
    <col min="2565" max="2565" width="2.42578125" style="481" bestFit="1" customWidth="1"/>
    <col min="2566" max="2566" width="11.7109375" style="481" bestFit="1" customWidth="1"/>
    <col min="2567" max="2567" width="2.42578125" style="481" bestFit="1" customWidth="1"/>
    <col min="2568" max="2568" width="12.42578125" style="481" bestFit="1" customWidth="1"/>
    <col min="2569" max="2569" width="2.42578125" style="481" bestFit="1" customWidth="1"/>
    <col min="2570" max="2816" width="11.42578125" style="481"/>
    <col min="2817" max="2817" width="39" style="481" customWidth="1"/>
    <col min="2818" max="2818" width="11.7109375" style="481" bestFit="1" customWidth="1"/>
    <col min="2819" max="2819" width="3.140625" style="481" bestFit="1" customWidth="1"/>
    <col min="2820" max="2820" width="11.7109375" style="481" bestFit="1" customWidth="1"/>
    <col min="2821" max="2821" width="2.42578125" style="481" bestFit="1" customWidth="1"/>
    <col min="2822" max="2822" width="11.7109375" style="481" bestFit="1" customWidth="1"/>
    <col min="2823" max="2823" width="2.42578125" style="481" bestFit="1" customWidth="1"/>
    <col min="2824" max="2824" width="12.42578125" style="481" bestFit="1" customWidth="1"/>
    <col min="2825" max="2825" width="2.42578125" style="481" bestFit="1" customWidth="1"/>
    <col min="2826" max="3072" width="11.42578125" style="481"/>
    <col min="3073" max="3073" width="39" style="481" customWidth="1"/>
    <col min="3074" max="3074" width="11.7109375" style="481" bestFit="1" customWidth="1"/>
    <col min="3075" max="3075" width="3.140625" style="481" bestFit="1" customWidth="1"/>
    <col min="3076" max="3076" width="11.7109375" style="481" bestFit="1" customWidth="1"/>
    <col min="3077" max="3077" width="2.42578125" style="481" bestFit="1" customWidth="1"/>
    <col min="3078" max="3078" width="11.7109375" style="481" bestFit="1" customWidth="1"/>
    <col min="3079" max="3079" width="2.42578125" style="481" bestFit="1" customWidth="1"/>
    <col min="3080" max="3080" width="12.42578125" style="481" bestFit="1" customWidth="1"/>
    <col min="3081" max="3081" width="2.42578125" style="481" bestFit="1" customWidth="1"/>
    <col min="3082" max="3328" width="11.42578125" style="481"/>
    <col min="3329" max="3329" width="39" style="481" customWidth="1"/>
    <col min="3330" max="3330" width="11.7109375" style="481" bestFit="1" customWidth="1"/>
    <col min="3331" max="3331" width="3.140625" style="481" bestFit="1" customWidth="1"/>
    <col min="3332" max="3332" width="11.7109375" style="481" bestFit="1" customWidth="1"/>
    <col min="3333" max="3333" width="2.42578125" style="481" bestFit="1" customWidth="1"/>
    <col min="3334" max="3334" width="11.7109375" style="481" bestFit="1" customWidth="1"/>
    <col min="3335" max="3335" width="2.42578125" style="481" bestFit="1" customWidth="1"/>
    <col min="3336" max="3336" width="12.42578125" style="481" bestFit="1" customWidth="1"/>
    <col min="3337" max="3337" width="2.42578125" style="481" bestFit="1" customWidth="1"/>
    <col min="3338" max="3584" width="11.42578125" style="481"/>
    <col min="3585" max="3585" width="39" style="481" customWidth="1"/>
    <col min="3586" max="3586" width="11.7109375" style="481" bestFit="1" customWidth="1"/>
    <col min="3587" max="3587" width="3.140625" style="481" bestFit="1" customWidth="1"/>
    <col min="3588" max="3588" width="11.7109375" style="481" bestFit="1" customWidth="1"/>
    <col min="3589" max="3589" width="2.42578125" style="481" bestFit="1" customWidth="1"/>
    <col min="3590" max="3590" width="11.7109375" style="481" bestFit="1" customWidth="1"/>
    <col min="3591" max="3591" width="2.42578125" style="481" bestFit="1" customWidth="1"/>
    <col min="3592" max="3592" width="12.42578125" style="481" bestFit="1" customWidth="1"/>
    <col min="3593" max="3593" width="2.42578125" style="481" bestFit="1" customWidth="1"/>
    <col min="3594" max="3840" width="11.42578125" style="481"/>
    <col min="3841" max="3841" width="39" style="481" customWidth="1"/>
    <col min="3842" max="3842" width="11.7109375" style="481" bestFit="1" customWidth="1"/>
    <col min="3843" max="3843" width="3.140625" style="481" bestFit="1" customWidth="1"/>
    <col min="3844" max="3844" width="11.7109375" style="481" bestFit="1" customWidth="1"/>
    <col min="3845" max="3845" width="2.42578125" style="481" bestFit="1" customWidth="1"/>
    <col min="3846" max="3846" width="11.7109375" style="481" bestFit="1" customWidth="1"/>
    <col min="3847" max="3847" width="2.42578125" style="481" bestFit="1" customWidth="1"/>
    <col min="3848" max="3848" width="12.42578125" style="481" bestFit="1" customWidth="1"/>
    <col min="3849" max="3849" width="2.42578125" style="481" bestFit="1" customWidth="1"/>
    <col min="3850" max="4096" width="11.42578125" style="481"/>
    <col min="4097" max="4097" width="39" style="481" customWidth="1"/>
    <col min="4098" max="4098" width="11.7109375" style="481" bestFit="1" customWidth="1"/>
    <col min="4099" max="4099" width="3.140625" style="481" bestFit="1" customWidth="1"/>
    <col min="4100" max="4100" width="11.7109375" style="481" bestFit="1" customWidth="1"/>
    <col min="4101" max="4101" width="2.42578125" style="481" bestFit="1" customWidth="1"/>
    <col min="4102" max="4102" width="11.7109375" style="481" bestFit="1" customWidth="1"/>
    <col min="4103" max="4103" width="2.42578125" style="481" bestFit="1" customWidth="1"/>
    <col min="4104" max="4104" width="12.42578125" style="481" bestFit="1" customWidth="1"/>
    <col min="4105" max="4105" width="2.42578125" style="481" bestFit="1" customWidth="1"/>
    <col min="4106" max="4352" width="11.42578125" style="481"/>
    <col min="4353" max="4353" width="39" style="481" customWidth="1"/>
    <col min="4354" max="4354" width="11.7109375" style="481" bestFit="1" customWidth="1"/>
    <col min="4355" max="4355" width="3.140625" style="481" bestFit="1" customWidth="1"/>
    <col min="4356" max="4356" width="11.7109375" style="481" bestFit="1" customWidth="1"/>
    <col min="4357" max="4357" width="2.42578125" style="481" bestFit="1" customWidth="1"/>
    <col min="4358" max="4358" width="11.7109375" style="481" bestFit="1" customWidth="1"/>
    <col min="4359" max="4359" width="2.42578125" style="481" bestFit="1" customWidth="1"/>
    <col min="4360" max="4360" width="12.42578125" style="481" bestFit="1" customWidth="1"/>
    <col min="4361" max="4361" width="2.42578125" style="481" bestFit="1" customWidth="1"/>
    <col min="4362" max="4608" width="11.42578125" style="481"/>
    <col min="4609" max="4609" width="39" style="481" customWidth="1"/>
    <col min="4610" max="4610" width="11.7109375" style="481" bestFit="1" customWidth="1"/>
    <col min="4611" max="4611" width="3.140625" style="481" bestFit="1" customWidth="1"/>
    <col min="4612" max="4612" width="11.7109375" style="481" bestFit="1" customWidth="1"/>
    <col min="4613" max="4613" width="2.42578125" style="481" bestFit="1" customWidth="1"/>
    <col min="4614" max="4614" width="11.7109375" style="481" bestFit="1" customWidth="1"/>
    <col min="4615" max="4615" width="2.42578125" style="481" bestFit="1" customWidth="1"/>
    <col min="4616" max="4616" width="12.42578125" style="481" bestFit="1" customWidth="1"/>
    <col min="4617" max="4617" width="2.42578125" style="481" bestFit="1" customWidth="1"/>
    <col min="4618" max="4864" width="11.42578125" style="481"/>
    <col min="4865" max="4865" width="39" style="481" customWidth="1"/>
    <col min="4866" max="4866" width="11.7109375" style="481" bestFit="1" customWidth="1"/>
    <col min="4867" max="4867" width="3.140625" style="481" bestFit="1" customWidth="1"/>
    <col min="4868" max="4868" width="11.7109375" style="481" bestFit="1" customWidth="1"/>
    <col min="4869" max="4869" width="2.42578125" style="481" bestFit="1" customWidth="1"/>
    <col min="4870" max="4870" width="11.7109375" style="481" bestFit="1" customWidth="1"/>
    <col min="4871" max="4871" width="2.42578125" style="481" bestFit="1" customWidth="1"/>
    <col min="4872" max="4872" width="12.42578125" style="481" bestFit="1" customWidth="1"/>
    <col min="4873" max="4873" width="2.42578125" style="481" bestFit="1" customWidth="1"/>
    <col min="4874" max="5120" width="11.42578125" style="481"/>
    <col min="5121" max="5121" width="39" style="481" customWidth="1"/>
    <col min="5122" max="5122" width="11.7109375" style="481" bestFit="1" customWidth="1"/>
    <col min="5123" max="5123" width="3.140625" style="481" bestFit="1" customWidth="1"/>
    <col min="5124" max="5124" width="11.7109375" style="481" bestFit="1" customWidth="1"/>
    <col min="5125" max="5125" width="2.42578125" style="481" bestFit="1" customWidth="1"/>
    <col min="5126" max="5126" width="11.7109375" style="481" bestFit="1" customWidth="1"/>
    <col min="5127" max="5127" width="2.42578125" style="481" bestFit="1" customWidth="1"/>
    <col min="5128" max="5128" width="12.42578125" style="481" bestFit="1" customWidth="1"/>
    <col min="5129" max="5129" width="2.42578125" style="481" bestFit="1" customWidth="1"/>
    <col min="5130" max="5376" width="11.42578125" style="481"/>
    <col min="5377" max="5377" width="39" style="481" customWidth="1"/>
    <col min="5378" max="5378" width="11.7109375" style="481" bestFit="1" customWidth="1"/>
    <col min="5379" max="5379" width="3.140625" style="481" bestFit="1" customWidth="1"/>
    <col min="5380" max="5380" width="11.7109375" style="481" bestFit="1" customWidth="1"/>
    <col min="5381" max="5381" width="2.42578125" style="481" bestFit="1" customWidth="1"/>
    <col min="5382" max="5382" width="11.7109375" style="481" bestFit="1" customWidth="1"/>
    <col min="5383" max="5383" width="2.42578125" style="481" bestFit="1" customWidth="1"/>
    <col min="5384" max="5384" width="12.42578125" style="481" bestFit="1" customWidth="1"/>
    <col min="5385" max="5385" width="2.42578125" style="481" bestFit="1" customWidth="1"/>
    <col min="5386" max="5632" width="11.42578125" style="481"/>
    <col min="5633" max="5633" width="39" style="481" customWidth="1"/>
    <col min="5634" max="5634" width="11.7109375" style="481" bestFit="1" customWidth="1"/>
    <col min="5635" max="5635" width="3.140625" style="481" bestFit="1" customWidth="1"/>
    <col min="5636" max="5636" width="11.7109375" style="481" bestFit="1" customWidth="1"/>
    <col min="5637" max="5637" width="2.42578125" style="481" bestFit="1" customWidth="1"/>
    <col min="5638" max="5638" width="11.7109375" style="481" bestFit="1" customWidth="1"/>
    <col min="5639" max="5639" width="2.42578125" style="481" bestFit="1" customWidth="1"/>
    <col min="5640" max="5640" width="12.42578125" style="481" bestFit="1" customWidth="1"/>
    <col min="5641" max="5641" width="2.42578125" style="481" bestFit="1" customWidth="1"/>
    <col min="5642" max="5888" width="11.42578125" style="481"/>
    <col min="5889" max="5889" width="39" style="481" customWidth="1"/>
    <col min="5890" max="5890" width="11.7109375" style="481" bestFit="1" customWidth="1"/>
    <col min="5891" max="5891" width="3.140625" style="481" bestFit="1" customWidth="1"/>
    <col min="5892" max="5892" width="11.7109375" style="481" bestFit="1" customWidth="1"/>
    <col min="5893" max="5893" width="2.42578125" style="481" bestFit="1" customWidth="1"/>
    <col min="5894" max="5894" width="11.7109375" style="481" bestFit="1" customWidth="1"/>
    <col min="5895" max="5895" width="2.42578125" style="481" bestFit="1" customWidth="1"/>
    <col min="5896" max="5896" width="12.42578125" style="481" bestFit="1" customWidth="1"/>
    <col min="5897" max="5897" width="2.42578125" style="481" bestFit="1" customWidth="1"/>
    <col min="5898" max="6144" width="11.42578125" style="481"/>
    <col min="6145" max="6145" width="39" style="481" customWidth="1"/>
    <col min="6146" max="6146" width="11.7109375" style="481" bestFit="1" customWidth="1"/>
    <col min="6147" max="6147" width="3.140625" style="481" bestFit="1" customWidth="1"/>
    <col min="6148" max="6148" width="11.7109375" style="481" bestFit="1" customWidth="1"/>
    <col min="6149" max="6149" width="2.42578125" style="481" bestFit="1" customWidth="1"/>
    <col min="6150" max="6150" width="11.7109375" style="481" bestFit="1" customWidth="1"/>
    <col min="6151" max="6151" width="2.42578125" style="481" bestFit="1" customWidth="1"/>
    <col min="6152" max="6152" width="12.42578125" style="481" bestFit="1" customWidth="1"/>
    <col min="6153" max="6153" width="2.42578125" style="481" bestFit="1" customWidth="1"/>
    <col min="6154" max="6400" width="11.42578125" style="481"/>
    <col min="6401" max="6401" width="39" style="481" customWidth="1"/>
    <col min="6402" max="6402" width="11.7109375" style="481" bestFit="1" customWidth="1"/>
    <col min="6403" max="6403" width="3.140625" style="481" bestFit="1" customWidth="1"/>
    <col min="6404" max="6404" width="11.7109375" style="481" bestFit="1" customWidth="1"/>
    <col min="6405" max="6405" width="2.42578125" style="481" bestFit="1" customWidth="1"/>
    <col min="6406" max="6406" width="11.7109375" style="481" bestFit="1" customWidth="1"/>
    <col min="6407" max="6407" width="2.42578125" style="481" bestFit="1" customWidth="1"/>
    <col min="6408" max="6408" width="12.42578125" style="481" bestFit="1" customWidth="1"/>
    <col min="6409" max="6409" width="2.42578125" style="481" bestFit="1" customWidth="1"/>
    <col min="6410" max="6656" width="11.42578125" style="481"/>
    <col min="6657" max="6657" width="39" style="481" customWidth="1"/>
    <col min="6658" max="6658" width="11.7109375" style="481" bestFit="1" customWidth="1"/>
    <col min="6659" max="6659" width="3.140625" style="481" bestFit="1" customWidth="1"/>
    <col min="6660" max="6660" width="11.7109375" style="481" bestFit="1" customWidth="1"/>
    <col min="6661" max="6661" width="2.42578125" style="481" bestFit="1" customWidth="1"/>
    <col min="6662" max="6662" width="11.7109375" style="481" bestFit="1" customWidth="1"/>
    <col min="6663" max="6663" width="2.42578125" style="481" bestFit="1" customWidth="1"/>
    <col min="6664" max="6664" width="12.42578125" style="481" bestFit="1" customWidth="1"/>
    <col min="6665" max="6665" width="2.42578125" style="481" bestFit="1" customWidth="1"/>
    <col min="6666" max="6912" width="11.42578125" style="481"/>
    <col min="6913" max="6913" width="39" style="481" customWidth="1"/>
    <col min="6914" max="6914" width="11.7109375" style="481" bestFit="1" customWidth="1"/>
    <col min="6915" max="6915" width="3.140625" style="481" bestFit="1" customWidth="1"/>
    <col min="6916" max="6916" width="11.7109375" style="481" bestFit="1" customWidth="1"/>
    <col min="6917" max="6917" width="2.42578125" style="481" bestFit="1" customWidth="1"/>
    <col min="6918" max="6918" width="11.7109375" style="481" bestFit="1" customWidth="1"/>
    <col min="6919" max="6919" width="2.42578125" style="481" bestFit="1" customWidth="1"/>
    <col min="6920" max="6920" width="12.42578125" style="481" bestFit="1" customWidth="1"/>
    <col min="6921" max="6921" width="2.42578125" style="481" bestFit="1" customWidth="1"/>
    <col min="6922" max="7168" width="11.42578125" style="481"/>
    <col min="7169" max="7169" width="39" style="481" customWidth="1"/>
    <col min="7170" max="7170" width="11.7109375" style="481" bestFit="1" customWidth="1"/>
    <col min="7171" max="7171" width="3.140625" style="481" bestFit="1" customWidth="1"/>
    <col min="7172" max="7172" width="11.7109375" style="481" bestFit="1" customWidth="1"/>
    <col min="7173" max="7173" width="2.42578125" style="481" bestFit="1" customWidth="1"/>
    <col min="7174" max="7174" width="11.7109375" style="481" bestFit="1" customWidth="1"/>
    <col min="7175" max="7175" width="2.42578125" style="481" bestFit="1" customWidth="1"/>
    <col min="7176" max="7176" width="12.42578125" style="481" bestFit="1" customWidth="1"/>
    <col min="7177" max="7177" width="2.42578125" style="481" bestFit="1" customWidth="1"/>
    <col min="7178" max="7424" width="11.42578125" style="481"/>
    <col min="7425" max="7425" width="39" style="481" customWidth="1"/>
    <col min="7426" max="7426" width="11.7109375" style="481" bestFit="1" customWidth="1"/>
    <col min="7427" max="7427" width="3.140625" style="481" bestFit="1" customWidth="1"/>
    <col min="7428" max="7428" width="11.7109375" style="481" bestFit="1" customWidth="1"/>
    <col min="7429" max="7429" width="2.42578125" style="481" bestFit="1" customWidth="1"/>
    <col min="7430" max="7430" width="11.7109375" style="481" bestFit="1" customWidth="1"/>
    <col min="7431" max="7431" width="2.42578125" style="481" bestFit="1" customWidth="1"/>
    <col min="7432" max="7432" width="12.42578125" style="481" bestFit="1" customWidth="1"/>
    <col min="7433" max="7433" width="2.42578125" style="481" bestFit="1" customWidth="1"/>
    <col min="7434" max="7680" width="11.42578125" style="481"/>
    <col min="7681" max="7681" width="39" style="481" customWidth="1"/>
    <col min="7682" max="7682" width="11.7109375" style="481" bestFit="1" customWidth="1"/>
    <col min="7683" max="7683" width="3.140625" style="481" bestFit="1" customWidth="1"/>
    <col min="7684" max="7684" width="11.7109375" style="481" bestFit="1" customWidth="1"/>
    <col min="7685" max="7685" width="2.42578125" style="481" bestFit="1" customWidth="1"/>
    <col min="7686" max="7686" width="11.7109375" style="481" bestFit="1" customWidth="1"/>
    <col min="7687" max="7687" width="2.42578125" style="481" bestFit="1" customWidth="1"/>
    <col min="7688" max="7688" width="12.42578125" style="481" bestFit="1" customWidth="1"/>
    <col min="7689" max="7689" width="2.42578125" style="481" bestFit="1" customWidth="1"/>
    <col min="7690" max="7936" width="11.42578125" style="481"/>
    <col min="7937" max="7937" width="39" style="481" customWidth="1"/>
    <col min="7938" max="7938" width="11.7109375" style="481" bestFit="1" customWidth="1"/>
    <col min="7939" max="7939" width="3.140625" style="481" bestFit="1" customWidth="1"/>
    <col min="7940" max="7940" width="11.7109375" style="481" bestFit="1" customWidth="1"/>
    <col min="7941" max="7941" width="2.42578125" style="481" bestFit="1" customWidth="1"/>
    <col min="7942" max="7942" width="11.7109375" style="481" bestFit="1" customWidth="1"/>
    <col min="7943" max="7943" width="2.42578125" style="481" bestFit="1" customWidth="1"/>
    <col min="7944" max="7944" width="12.42578125" style="481" bestFit="1" customWidth="1"/>
    <col min="7945" max="7945" width="2.42578125" style="481" bestFit="1" customWidth="1"/>
    <col min="7946" max="8192" width="11.42578125" style="481"/>
    <col min="8193" max="8193" width="39" style="481" customWidth="1"/>
    <col min="8194" max="8194" width="11.7109375" style="481" bestFit="1" customWidth="1"/>
    <col min="8195" max="8195" width="3.140625" style="481" bestFit="1" customWidth="1"/>
    <col min="8196" max="8196" width="11.7109375" style="481" bestFit="1" customWidth="1"/>
    <col min="8197" max="8197" width="2.42578125" style="481" bestFit="1" customWidth="1"/>
    <col min="8198" max="8198" width="11.7109375" style="481" bestFit="1" customWidth="1"/>
    <col min="8199" max="8199" width="2.42578125" style="481" bestFit="1" customWidth="1"/>
    <col min="8200" max="8200" width="12.42578125" style="481" bestFit="1" customWidth="1"/>
    <col min="8201" max="8201" width="2.42578125" style="481" bestFit="1" customWidth="1"/>
    <col min="8202" max="8448" width="11.42578125" style="481"/>
    <col min="8449" max="8449" width="39" style="481" customWidth="1"/>
    <col min="8450" max="8450" width="11.7109375" style="481" bestFit="1" customWidth="1"/>
    <col min="8451" max="8451" width="3.140625" style="481" bestFit="1" customWidth="1"/>
    <col min="8452" max="8452" width="11.7109375" style="481" bestFit="1" customWidth="1"/>
    <col min="8453" max="8453" width="2.42578125" style="481" bestFit="1" customWidth="1"/>
    <col min="8454" max="8454" width="11.7109375" style="481" bestFit="1" customWidth="1"/>
    <col min="8455" max="8455" width="2.42578125" style="481" bestFit="1" customWidth="1"/>
    <col min="8456" max="8456" width="12.42578125" style="481" bestFit="1" customWidth="1"/>
    <col min="8457" max="8457" width="2.42578125" style="481" bestFit="1" customWidth="1"/>
    <col min="8458" max="8704" width="11.42578125" style="481"/>
    <col min="8705" max="8705" width="39" style="481" customWidth="1"/>
    <col min="8706" max="8706" width="11.7109375" style="481" bestFit="1" customWidth="1"/>
    <col min="8707" max="8707" width="3.140625" style="481" bestFit="1" customWidth="1"/>
    <col min="8708" max="8708" width="11.7109375" style="481" bestFit="1" customWidth="1"/>
    <col min="8709" max="8709" width="2.42578125" style="481" bestFit="1" customWidth="1"/>
    <col min="8710" max="8710" width="11.7109375" style="481" bestFit="1" customWidth="1"/>
    <col min="8711" max="8711" width="2.42578125" style="481" bestFit="1" customWidth="1"/>
    <col min="8712" max="8712" width="12.42578125" style="481" bestFit="1" customWidth="1"/>
    <col min="8713" max="8713" width="2.42578125" style="481" bestFit="1" customWidth="1"/>
    <col min="8714" max="8960" width="11.42578125" style="481"/>
    <col min="8961" max="8961" width="39" style="481" customWidth="1"/>
    <col min="8962" max="8962" width="11.7109375" style="481" bestFit="1" customWidth="1"/>
    <col min="8963" max="8963" width="3.140625" style="481" bestFit="1" customWidth="1"/>
    <col min="8964" max="8964" width="11.7109375" style="481" bestFit="1" customWidth="1"/>
    <col min="8965" max="8965" width="2.42578125" style="481" bestFit="1" customWidth="1"/>
    <col min="8966" max="8966" width="11.7109375" style="481" bestFit="1" customWidth="1"/>
    <col min="8967" max="8967" width="2.42578125" style="481" bestFit="1" customWidth="1"/>
    <col min="8968" max="8968" width="12.42578125" style="481" bestFit="1" customWidth="1"/>
    <col min="8969" max="8969" width="2.42578125" style="481" bestFit="1" customWidth="1"/>
    <col min="8970" max="9216" width="11.42578125" style="481"/>
    <col min="9217" max="9217" width="39" style="481" customWidth="1"/>
    <col min="9218" max="9218" width="11.7109375" style="481" bestFit="1" customWidth="1"/>
    <col min="9219" max="9219" width="3.140625" style="481" bestFit="1" customWidth="1"/>
    <col min="9220" max="9220" width="11.7109375" style="481" bestFit="1" customWidth="1"/>
    <col min="9221" max="9221" width="2.42578125" style="481" bestFit="1" customWidth="1"/>
    <col min="9222" max="9222" width="11.7109375" style="481" bestFit="1" customWidth="1"/>
    <col min="9223" max="9223" width="2.42578125" style="481" bestFit="1" customWidth="1"/>
    <col min="9224" max="9224" width="12.42578125" style="481" bestFit="1" customWidth="1"/>
    <col min="9225" max="9225" width="2.42578125" style="481" bestFit="1" customWidth="1"/>
    <col min="9226" max="9472" width="11.42578125" style="481"/>
    <col min="9473" max="9473" width="39" style="481" customWidth="1"/>
    <col min="9474" max="9474" width="11.7109375" style="481" bestFit="1" customWidth="1"/>
    <col min="9475" max="9475" width="3.140625" style="481" bestFit="1" customWidth="1"/>
    <col min="9476" max="9476" width="11.7109375" style="481" bestFit="1" customWidth="1"/>
    <col min="9477" max="9477" width="2.42578125" style="481" bestFit="1" customWidth="1"/>
    <col min="9478" max="9478" width="11.7109375" style="481" bestFit="1" customWidth="1"/>
    <col min="9479" max="9479" width="2.42578125" style="481" bestFit="1" customWidth="1"/>
    <col min="9480" max="9480" width="12.42578125" style="481" bestFit="1" customWidth="1"/>
    <col min="9481" max="9481" width="2.42578125" style="481" bestFit="1" customWidth="1"/>
    <col min="9482" max="9728" width="11.42578125" style="481"/>
    <col min="9729" max="9729" width="39" style="481" customWidth="1"/>
    <col min="9730" max="9730" width="11.7109375" style="481" bestFit="1" customWidth="1"/>
    <col min="9731" max="9731" width="3.140625" style="481" bestFit="1" customWidth="1"/>
    <col min="9732" max="9732" width="11.7109375" style="481" bestFit="1" customWidth="1"/>
    <col min="9733" max="9733" width="2.42578125" style="481" bestFit="1" customWidth="1"/>
    <col min="9734" max="9734" width="11.7109375" style="481" bestFit="1" customWidth="1"/>
    <col min="9735" max="9735" width="2.42578125" style="481" bestFit="1" customWidth="1"/>
    <col min="9736" max="9736" width="12.42578125" style="481" bestFit="1" customWidth="1"/>
    <col min="9737" max="9737" width="2.42578125" style="481" bestFit="1" customWidth="1"/>
    <col min="9738" max="9984" width="11.42578125" style="481"/>
    <col min="9985" max="9985" width="39" style="481" customWidth="1"/>
    <col min="9986" max="9986" width="11.7109375" style="481" bestFit="1" customWidth="1"/>
    <col min="9987" max="9987" width="3.140625" style="481" bestFit="1" customWidth="1"/>
    <col min="9988" max="9988" width="11.7109375" style="481" bestFit="1" customWidth="1"/>
    <col min="9989" max="9989" width="2.42578125" style="481" bestFit="1" customWidth="1"/>
    <col min="9990" max="9990" width="11.7109375" style="481" bestFit="1" customWidth="1"/>
    <col min="9991" max="9991" width="2.42578125" style="481" bestFit="1" customWidth="1"/>
    <col min="9992" max="9992" width="12.42578125" style="481" bestFit="1" customWidth="1"/>
    <col min="9993" max="9993" width="2.42578125" style="481" bestFit="1" customWidth="1"/>
    <col min="9994" max="10240" width="11.42578125" style="481"/>
    <col min="10241" max="10241" width="39" style="481" customWidth="1"/>
    <col min="10242" max="10242" width="11.7109375" style="481" bestFit="1" customWidth="1"/>
    <col min="10243" max="10243" width="3.140625" style="481" bestFit="1" customWidth="1"/>
    <col min="10244" max="10244" width="11.7109375" style="481" bestFit="1" customWidth="1"/>
    <col min="10245" max="10245" width="2.42578125" style="481" bestFit="1" customWidth="1"/>
    <col min="10246" max="10246" width="11.7109375" style="481" bestFit="1" customWidth="1"/>
    <col min="10247" max="10247" width="2.42578125" style="481" bestFit="1" customWidth="1"/>
    <col min="10248" max="10248" width="12.42578125" style="481" bestFit="1" customWidth="1"/>
    <col min="10249" max="10249" width="2.42578125" style="481" bestFit="1" customWidth="1"/>
    <col min="10250" max="10496" width="11.42578125" style="481"/>
    <col min="10497" max="10497" width="39" style="481" customWidth="1"/>
    <col min="10498" max="10498" width="11.7109375" style="481" bestFit="1" customWidth="1"/>
    <col min="10499" max="10499" width="3.140625" style="481" bestFit="1" customWidth="1"/>
    <col min="10500" max="10500" width="11.7109375" style="481" bestFit="1" customWidth="1"/>
    <col min="10501" max="10501" width="2.42578125" style="481" bestFit="1" customWidth="1"/>
    <col min="10502" max="10502" width="11.7109375" style="481" bestFit="1" customWidth="1"/>
    <col min="10503" max="10503" width="2.42578125" style="481" bestFit="1" customWidth="1"/>
    <col min="10504" max="10504" width="12.42578125" style="481" bestFit="1" customWidth="1"/>
    <col min="10505" max="10505" width="2.42578125" style="481" bestFit="1" customWidth="1"/>
    <col min="10506" max="10752" width="11.42578125" style="481"/>
    <col min="10753" max="10753" width="39" style="481" customWidth="1"/>
    <col min="10754" max="10754" width="11.7109375" style="481" bestFit="1" customWidth="1"/>
    <col min="10755" max="10755" width="3.140625" style="481" bestFit="1" customWidth="1"/>
    <col min="10756" max="10756" width="11.7109375" style="481" bestFit="1" customWidth="1"/>
    <col min="10757" max="10757" width="2.42578125" style="481" bestFit="1" customWidth="1"/>
    <col min="10758" max="10758" width="11.7109375" style="481" bestFit="1" customWidth="1"/>
    <col min="10759" max="10759" width="2.42578125" style="481" bestFit="1" customWidth="1"/>
    <col min="10760" max="10760" width="12.42578125" style="481" bestFit="1" customWidth="1"/>
    <col min="10761" max="10761" width="2.42578125" style="481" bestFit="1" customWidth="1"/>
    <col min="10762" max="11008" width="11.42578125" style="481"/>
    <col min="11009" max="11009" width="39" style="481" customWidth="1"/>
    <col min="11010" max="11010" width="11.7109375" style="481" bestFit="1" customWidth="1"/>
    <col min="11011" max="11011" width="3.140625" style="481" bestFit="1" customWidth="1"/>
    <col min="11012" max="11012" width="11.7109375" style="481" bestFit="1" customWidth="1"/>
    <col min="11013" max="11013" width="2.42578125" style="481" bestFit="1" customWidth="1"/>
    <col min="11014" max="11014" width="11.7109375" style="481" bestFit="1" customWidth="1"/>
    <col min="11015" max="11015" width="2.42578125" style="481" bestFit="1" customWidth="1"/>
    <col min="11016" max="11016" width="12.42578125" style="481" bestFit="1" customWidth="1"/>
    <col min="11017" max="11017" width="2.42578125" style="481" bestFit="1" customWidth="1"/>
    <col min="11018" max="11264" width="11.42578125" style="481"/>
    <col min="11265" max="11265" width="39" style="481" customWidth="1"/>
    <col min="11266" max="11266" width="11.7109375" style="481" bestFit="1" customWidth="1"/>
    <col min="11267" max="11267" width="3.140625" style="481" bestFit="1" customWidth="1"/>
    <col min="11268" max="11268" width="11.7109375" style="481" bestFit="1" customWidth="1"/>
    <col min="11269" max="11269" width="2.42578125" style="481" bestFit="1" customWidth="1"/>
    <col min="11270" max="11270" width="11.7109375" style="481" bestFit="1" customWidth="1"/>
    <col min="11271" max="11271" width="2.42578125" style="481" bestFit="1" customWidth="1"/>
    <col min="11272" max="11272" width="12.42578125" style="481" bestFit="1" customWidth="1"/>
    <col min="11273" max="11273" width="2.42578125" style="481" bestFit="1" customWidth="1"/>
    <col min="11274" max="11520" width="11.42578125" style="481"/>
    <col min="11521" max="11521" width="39" style="481" customWidth="1"/>
    <col min="11522" max="11522" width="11.7109375" style="481" bestFit="1" customWidth="1"/>
    <col min="11523" max="11523" width="3.140625" style="481" bestFit="1" customWidth="1"/>
    <col min="11524" max="11524" width="11.7109375" style="481" bestFit="1" customWidth="1"/>
    <col min="11525" max="11525" width="2.42578125" style="481" bestFit="1" customWidth="1"/>
    <col min="11526" max="11526" width="11.7109375" style="481" bestFit="1" customWidth="1"/>
    <col min="11527" max="11527" width="2.42578125" style="481" bestFit="1" customWidth="1"/>
    <col min="11528" max="11528" width="12.42578125" style="481" bestFit="1" customWidth="1"/>
    <col min="11529" max="11529" width="2.42578125" style="481" bestFit="1" customWidth="1"/>
    <col min="11530" max="11776" width="11.42578125" style="481"/>
    <col min="11777" max="11777" width="39" style="481" customWidth="1"/>
    <col min="11778" max="11778" width="11.7109375" style="481" bestFit="1" customWidth="1"/>
    <col min="11779" max="11779" width="3.140625" style="481" bestFit="1" customWidth="1"/>
    <col min="11780" max="11780" width="11.7109375" style="481" bestFit="1" customWidth="1"/>
    <col min="11781" max="11781" width="2.42578125" style="481" bestFit="1" customWidth="1"/>
    <col min="11782" max="11782" width="11.7109375" style="481" bestFit="1" customWidth="1"/>
    <col min="11783" max="11783" width="2.42578125" style="481" bestFit="1" customWidth="1"/>
    <col min="11784" max="11784" width="12.42578125" style="481" bestFit="1" customWidth="1"/>
    <col min="11785" max="11785" width="2.42578125" style="481" bestFit="1" customWidth="1"/>
    <col min="11786" max="12032" width="11.42578125" style="481"/>
    <col min="12033" max="12033" width="39" style="481" customWidth="1"/>
    <col min="12034" max="12034" width="11.7109375" style="481" bestFit="1" customWidth="1"/>
    <col min="12035" max="12035" width="3.140625" style="481" bestFit="1" customWidth="1"/>
    <col min="12036" max="12036" width="11.7109375" style="481" bestFit="1" customWidth="1"/>
    <col min="12037" max="12037" width="2.42578125" style="481" bestFit="1" customWidth="1"/>
    <col min="12038" max="12038" width="11.7109375" style="481" bestFit="1" customWidth="1"/>
    <col min="12039" max="12039" width="2.42578125" style="481" bestFit="1" customWidth="1"/>
    <col min="12040" max="12040" width="12.42578125" style="481" bestFit="1" customWidth="1"/>
    <col min="12041" max="12041" width="2.42578125" style="481" bestFit="1" customWidth="1"/>
    <col min="12042" max="12288" width="11.42578125" style="481"/>
    <col min="12289" max="12289" width="39" style="481" customWidth="1"/>
    <col min="12290" max="12290" width="11.7109375" style="481" bestFit="1" customWidth="1"/>
    <col min="12291" max="12291" width="3.140625" style="481" bestFit="1" customWidth="1"/>
    <col min="12292" max="12292" width="11.7109375" style="481" bestFit="1" customWidth="1"/>
    <col min="12293" max="12293" width="2.42578125" style="481" bestFit="1" customWidth="1"/>
    <col min="12294" max="12294" width="11.7109375" style="481" bestFit="1" customWidth="1"/>
    <col min="12295" max="12295" width="2.42578125" style="481" bestFit="1" customWidth="1"/>
    <col min="12296" max="12296" width="12.42578125" style="481" bestFit="1" customWidth="1"/>
    <col min="12297" max="12297" width="2.42578125" style="481" bestFit="1" customWidth="1"/>
    <col min="12298" max="12544" width="11.42578125" style="481"/>
    <col min="12545" max="12545" width="39" style="481" customWidth="1"/>
    <col min="12546" max="12546" width="11.7109375" style="481" bestFit="1" customWidth="1"/>
    <col min="12547" max="12547" width="3.140625" style="481" bestFit="1" customWidth="1"/>
    <col min="12548" max="12548" width="11.7109375" style="481" bestFit="1" customWidth="1"/>
    <col min="12549" max="12549" width="2.42578125" style="481" bestFit="1" customWidth="1"/>
    <col min="12550" max="12550" width="11.7109375" style="481" bestFit="1" customWidth="1"/>
    <col min="12551" max="12551" width="2.42578125" style="481" bestFit="1" customWidth="1"/>
    <col min="12552" max="12552" width="12.42578125" style="481" bestFit="1" customWidth="1"/>
    <col min="12553" max="12553" width="2.42578125" style="481" bestFit="1" customWidth="1"/>
    <col min="12554" max="12800" width="11.42578125" style="481"/>
    <col min="12801" max="12801" width="39" style="481" customWidth="1"/>
    <col min="12802" max="12802" width="11.7109375" style="481" bestFit="1" customWidth="1"/>
    <col min="12803" max="12803" width="3.140625" style="481" bestFit="1" customWidth="1"/>
    <col min="12804" max="12804" width="11.7109375" style="481" bestFit="1" customWidth="1"/>
    <col min="12805" max="12805" width="2.42578125" style="481" bestFit="1" customWidth="1"/>
    <col min="12806" max="12806" width="11.7109375" style="481" bestFit="1" customWidth="1"/>
    <col min="12807" max="12807" width="2.42578125" style="481" bestFit="1" customWidth="1"/>
    <col min="12808" max="12808" width="12.42578125" style="481" bestFit="1" customWidth="1"/>
    <col min="12809" max="12809" width="2.42578125" style="481" bestFit="1" customWidth="1"/>
    <col min="12810" max="13056" width="11.42578125" style="481"/>
    <col min="13057" max="13057" width="39" style="481" customWidth="1"/>
    <col min="13058" max="13058" width="11.7109375" style="481" bestFit="1" customWidth="1"/>
    <col min="13059" max="13059" width="3.140625" style="481" bestFit="1" customWidth="1"/>
    <col min="13060" max="13060" width="11.7109375" style="481" bestFit="1" customWidth="1"/>
    <col min="13061" max="13061" width="2.42578125" style="481" bestFit="1" customWidth="1"/>
    <col min="13062" max="13062" width="11.7109375" style="481" bestFit="1" customWidth="1"/>
    <col min="13063" max="13063" width="2.42578125" style="481" bestFit="1" customWidth="1"/>
    <col min="13064" max="13064" width="12.42578125" style="481" bestFit="1" customWidth="1"/>
    <col min="13065" max="13065" width="2.42578125" style="481" bestFit="1" customWidth="1"/>
    <col min="13066" max="13312" width="11.42578125" style="481"/>
    <col min="13313" max="13313" width="39" style="481" customWidth="1"/>
    <col min="13314" max="13314" width="11.7109375" style="481" bestFit="1" customWidth="1"/>
    <col min="13315" max="13315" width="3.140625" style="481" bestFit="1" customWidth="1"/>
    <col min="13316" max="13316" width="11.7109375" style="481" bestFit="1" customWidth="1"/>
    <col min="13317" max="13317" width="2.42578125" style="481" bestFit="1" customWidth="1"/>
    <col min="13318" max="13318" width="11.7109375" style="481" bestFit="1" customWidth="1"/>
    <col min="13319" max="13319" width="2.42578125" style="481" bestFit="1" customWidth="1"/>
    <col min="13320" max="13320" width="12.42578125" style="481" bestFit="1" customWidth="1"/>
    <col min="13321" max="13321" width="2.42578125" style="481" bestFit="1" customWidth="1"/>
    <col min="13322" max="13568" width="11.42578125" style="481"/>
    <col min="13569" max="13569" width="39" style="481" customWidth="1"/>
    <col min="13570" max="13570" width="11.7109375" style="481" bestFit="1" customWidth="1"/>
    <col min="13571" max="13571" width="3.140625" style="481" bestFit="1" customWidth="1"/>
    <col min="13572" max="13572" width="11.7109375" style="481" bestFit="1" customWidth="1"/>
    <col min="13573" max="13573" width="2.42578125" style="481" bestFit="1" customWidth="1"/>
    <col min="13574" max="13574" width="11.7109375" style="481" bestFit="1" customWidth="1"/>
    <col min="13575" max="13575" width="2.42578125" style="481" bestFit="1" customWidth="1"/>
    <col min="13576" max="13576" width="12.42578125" style="481" bestFit="1" customWidth="1"/>
    <col min="13577" max="13577" width="2.42578125" style="481" bestFit="1" customWidth="1"/>
    <col min="13578" max="13824" width="11.42578125" style="481"/>
    <col min="13825" max="13825" width="39" style="481" customWidth="1"/>
    <col min="13826" max="13826" width="11.7109375" style="481" bestFit="1" customWidth="1"/>
    <col min="13827" max="13827" width="3.140625" style="481" bestFit="1" customWidth="1"/>
    <col min="13828" max="13828" width="11.7109375" style="481" bestFit="1" customWidth="1"/>
    <col min="13829" max="13829" width="2.42578125" style="481" bestFit="1" customWidth="1"/>
    <col min="13830" max="13830" width="11.7109375" style="481" bestFit="1" customWidth="1"/>
    <col min="13831" max="13831" width="2.42578125" style="481" bestFit="1" customWidth="1"/>
    <col min="13832" max="13832" width="12.42578125" style="481" bestFit="1" customWidth="1"/>
    <col min="13833" max="13833" width="2.42578125" style="481" bestFit="1" customWidth="1"/>
    <col min="13834" max="14080" width="11.42578125" style="481"/>
    <col min="14081" max="14081" width="39" style="481" customWidth="1"/>
    <col min="14082" max="14082" width="11.7109375" style="481" bestFit="1" customWidth="1"/>
    <col min="14083" max="14083" width="3.140625" style="481" bestFit="1" customWidth="1"/>
    <col min="14084" max="14084" width="11.7109375" style="481" bestFit="1" customWidth="1"/>
    <col min="14085" max="14085" width="2.42578125" style="481" bestFit="1" customWidth="1"/>
    <col min="14086" max="14086" width="11.7109375" style="481" bestFit="1" customWidth="1"/>
    <col min="14087" max="14087" width="2.42578125" style="481" bestFit="1" customWidth="1"/>
    <col min="14088" max="14088" width="12.42578125" style="481" bestFit="1" customWidth="1"/>
    <col min="14089" max="14089" width="2.42578125" style="481" bestFit="1" customWidth="1"/>
    <col min="14090" max="14336" width="11.42578125" style="481"/>
    <col min="14337" max="14337" width="39" style="481" customWidth="1"/>
    <col min="14338" max="14338" width="11.7109375" style="481" bestFit="1" customWidth="1"/>
    <col min="14339" max="14339" width="3.140625" style="481" bestFit="1" customWidth="1"/>
    <col min="14340" max="14340" width="11.7109375" style="481" bestFit="1" customWidth="1"/>
    <col min="14341" max="14341" width="2.42578125" style="481" bestFit="1" customWidth="1"/>
    <col min="14342" max="14342" width="11.7109375" style="481" bestFit="1" customWidth="1"/>
    <col min="14343" max="14343" width="2.42578125" style="481" bestFit="1" customWidth="1"/>
    <col min="14344" max="14344" width="12.42578125" style="481" bestFit="1" customWidth="1"/>
    <col min="14345" max="14345" width="2.42578125" style="481" bestFit="1" customWidth="1"/>
    <col min="14346" max="14592" width="11.42578125" style="481"/>
    <col min="14593" max="14593" width="39" style="481" customWidth="1"/>
    <col min="14594" max="14594" width="11.7109375" style="481" bestFit="1" customWidth="1"/>
    <col min="14595" max="14595" width="3.140625" style="481" bestFit="1" customWidth="1"/>
    <col min="14596" max="14596" width="11.7109375" style="481" bestFit="1" customWidth="1"/>
    <col min="14597" max="14597" width="2.42578125" style="481" bestFit="1" customWidth="1"/>
    <col min="14598" max="14598" width="11.7109375" style="481" bestFit="1" customWidth="1"/>
    <col min="14599" max="14599" width="2.42578125" style="481" bestFit="1" customWidth="1"/>
    <col min="14600" max="14600" width="12.42578125" style="481" bestFit="1" customWidth="1"/>
    <col min="14601" max="14601" width="2.42578125" style="481" bestFit="1" customWidth="1"/>
    <col min="14602" max="14848" width="11.42578125" style="481"/>
    <col min="14849" max="14849" width="39" style="481" customWidth="1"/>
    <col min="14850" max="14850" width="11.7109375" style="481" bestFit="1" customWidth="1"/>
    <col min="14851" max="14851" width="3.140625" style="481" bestFit="1" customWidth="1"/>
    <col min="14852" max="14852" width="11.7109375" style="481" bestFit="1" customWidth="1"/>
    <col min="14853" max="14853" width="2.42578125" style="481" bestFit="1" customWidth="1"/>
    <col min="14854" max="14854" width="11.7109375" style="481" bestFit="1" customWidth="1"/>
    <col min="14855" max="14855" width="2.42578125" style="481" bestFit="1" customWidth="1"/>
    <col min="14856" max="14856" width="12.42578125" style="481" bestFit="1" customWidth="1"/>
    <col min="14857" max="14857" width="2.42578125" style="481" bestFit="1" customWidth="1"/>
    <col min="14858" max="15104" width="11.42578125" style="481"/>
    <col min="15105" max="15105" width="39" style="481" customWidth="1"/>
    <col min="15106" max="15106" width="11.7109375" style="481" bestFit="1" customWidth="1"/>
    <col min="15107" max="15107" width="3.140625" style="481" bestFit="1" customWidth="1"/>
    <col min="15108" max="15108" width="11.7109375" style="481" bestFit="1" customWidth="1"/>
    <col min="15109" max="15109" width="2.42578125" style="481" bestFit="1" customWidth="1"/>
    <col min="15110" max="15110" width="11.7109375" style="481" bestFit="1" customWidth="1"/>
    <col min="15111" max="15111" width="2.42578125" style="481" bestFit="1" customWidth="1"/>
    <col min="15112" max="15112" width="12.42578125" style="481" bestFit="1" customWidth="1"/>
    <col min="15113" max="15113" width="2.42578125" style="481" bestFit="1" customWidth="1"/>
    <col min="15114" max="15360" width="11.42578125" style="481"/>
    <col min="15361" max="15361" width="39" style="481" customWidth="1"/>
    <col min="15362" max="15362" width="11.7109375" style="481" bestFit="1" customWidth="1"/>
    <col min="15363" max="15363" width="3.140625" style="481" bestFit="1" customWidth="1"/>
    <col min="15364" max="15364" width="11.7109375" style="481" bestFit="1" customWidth="1"/>
    <col min="15365" max="15365" width="2.42578125" style="481" bestFit="1" customWidth="1"/>
    <col min="15366" max="15366" width="11.7109375" style="481" bestFit="1" customWidth="1"/>
    <col min="15367" max="15367" width="2.42578125" style="481" bestFit="1" customWidth="1"/>
    <col min="15368" max="15368" width="12.42578125" style="481" bestFit="1" customWidth="1"/>
    <col min="15369" max="15369" width="2.42578125" style="481" bestFit="1" customWidth="1"/>
    <col min="15370" max="15616" width="11.42578125" style="481"/>
    <col min="15617" max="15617" width="39" style="481" customWidth="1"/>
    <col min="15618" max="15618" width="11.7109375" style="481" bestFit="1" customWidth="1"/>
    <col min="15619" max="15619" width="3.140625" style="481" bestFit="1" customWidth="1"/>
    <col min="15620" max="15620" width="11.7109375" style="481" bestFit="1" customWidth="1"/>
    <col min="15621" max="15621" width="2.42578125" style="481" bestFit="1" customWidth="1"/>
    <col min="15622" max="15622" width="11.7109375" style="481" bestFit="1" customWidth="1"/>
    <col min="15623" max="15623" width="2.42578125" style="481" bestFit="1" customWidth="1"/>
    <col min="15624" max="15624" width="12.42578125" style="481" bestFit="1" customWidth="1"/>
    <col min="15625" max="15625" width="2.42578125" style="481" bestFit="1" customWidth="1"/>
    <col min="15626" max="15872" width="11.42578125" style="481"/>
    <col min="15873" max="15873" width="39" style="481" customWidth="1"/>
    <col min="15874" max="15874" width="11.7109375" style="481" bestFit="1" customWidth="1"/>
    <col min="15875" max="15875" width="3.140625" style="481" bestFit="1" customWidth="1"/>
    <col min="15876" max="15876" width="11.7109375" style="481" bestFit="1" customWidth="1"/>
    <col min="15877" max="15877" width="2.42578125" style="481" bestFit="1" customWidth="1"/>
    <col min="15878" max="15878" width="11.7109375" style="481" bestFit="1" customWidth="1"/>
    <col min="15879" max="15879" width="2.42578125" style="481" bestFit="1" customWidth="1"/>
    <col min="15880" max="15880" width="12.42578125" style="481" bestFit="1" customWidth="1"/>
    <col min="15881" max="15881" width="2.42578125" style="481" bestFit="1" customWidth="1"/>
    <col min="15882" max="16128" width="11.42578125" style="481"/>
    <col min="16129" max="16129" width="39" style="481" customWidth="1"/>
    <col min="16130" max="16130" width="11.7109375" style="481" bestFit="1" customWidth="1"/>
    <col min="16131" max="16131" width="3.140625" style="481" bestFit="1" customWidth="1"/>
    <col min="16132" max="16132" width="11.7109375" style="481" bestFit="1" customWidth="1"/>
    <col min="16133" max="16133" width="2.42578125" style="481" bestFit="1" customWidth="1"/>
    <col min="16134" max="16134" width="11.7109375" style="481" bestFit="1" customWidth="1"/>
    <col min="16135" max="16135" width="2.42578125" style="481" bestFit="1" customWidth="1"/>
    <col min="16136" max="16136" width="12.42578125" style="481" bestFit="1" customWidth="1"/>
    <col min="16137" max="16137" width="2.42578125" style="481" bestFit="1" customWidth="1"/>
    <col min="16138" max="16384" width="11.42578125" style="481"/>
  </cols>
  <sheetData>
    <row r="1" spans="1:256" x14ac:dyDescent="0.25">
      <c r="A1" s="515"/>
      <c r="B1" s="515"/>
      <c r="C1" s="515"/>
      <c r="D1" s="515"/>
      <c r="E1" s="515"/>
      <c r="F1" s="515"/>
      <c r="G1" s="515"/>
      <c r="H1" s="515"/>
      <c r="I1" s="515"/>
    </row>
    <row r="2" spans="1:256" x14ac:dyDescent="0.25">
      <c r="A2" s="515"/>
      <c r="B2" s="515"/>
      <c r="C2" s="515"/>
      <c r="D2" s="515"/>
      <c r="E2" s="515"/>
      <c r="F2" s="515"/>
      <c r="G2" s="515"/>
      <c r="H2" s="515"/>
      <c r="I2" s="515"/>
    </row>
    <row r="3" spans="1:256" x14ac:dyDescent="0.25">
      <c r="A3" s="515" t="s">
        <v>286</v>
      </c>
      <c r="B3" s="515"/>
      <c r="C3" s="515"/>
      <c r="D3" s="515"/>
      <c r="E3" s="515"/>
      <c r="F3" s="515"/>
      <c r="G3" s="515"/>
      <c r="H3" s="515"/>
      <c r="I3" s="515"/>
    </row>
    <row r="4" spans="1:256" x14ac:dyDescent="0.25">
      <c r="A4" s="516" t="s">
        <v>182</v>
      </c>
      <c r="B4" s="516"/>
      <c r="C4" s="516"/>
      <c r="D4" s="516"/>
      <c r="E4" s="516"/>
      <c r="F4" s="516"/>
      <c r="G4" s="516"/>
      <c r="H4" s="516"/>
      <c r="I4" s="516"/>
    </row>
    <row r="5" spans="1:256" x14ac:dyDescent="0.25">
      <c r="A5" s="517" t="s">
        <v>3</v>
      </c>
      <c r="B5" s="518">
        <v>2016</v>
      </c>
      <c r="C5" s="518"/>
      <c r="D5" s="518"/>
      <c r="E5" s="518"/>
      <c r="F5" s="518"/>
      <c r="G5" s="518"/>
      <c r="H5" s="518"/>
      <c r="I5" s="518"/>
    </row>
    <row r="6" spans="1:256" x14ac:dyDescent="0.25">
      <c r="A6" s="517"/>
      <c r="B6" s="519" t="s">
        <v>184</v>
      </c>
      <c r="C6" s="519" t="s">
        <v>12</v>
      </c>
      <c r="D6" s="520" t="s">
        <v>185</v>
      </c>
      <c r="E6" s="520" t="s">
        <v>12</v>
      </c>
      <c r="F6" s="520" t="s">
        <v>186</v>
      </c>
      <c r="G6" s="520" t="s">
        <v>12</v>
      </c>
      <c r="H6" s="520" t="s">
        <v>187</v>
      </c>
      <c r="I6" s="520" t="s">
        <v>12</v>
      </c>
    </row>
    <row r="7" spans="1:256" x14ac:dyDescent="0.25">
      <c r="A7" s="521"/>
      <c r="B7" s="521"/>
      <c r="C7" s="521"/>
      <c r="D7" s="522"/>
      <c r="E7" s="523"/>
      <c r="F7" s="522"/>
      <c r="G7" s="523"/>
      <c r="H7" s="522"/>
      <c r="I7" s="523"/>
    </row>
    <row r="8" spans="1:256" x14ac:dyDescent="0.25">
      <c r="A8" s="524" t="s">
        <v>188</v>
      </c>
      <c r="B8" s="383">
        <v>5295838594.8299999</v>
      </c>
      <c r="C8" s="383"/>
      <c r="D8" s="441">
        <v>7852180499.6599998</v>
      </c>
      <c r="E8" s="383"/>
      <c r="F8" s="441">
        <v>4464978751.3599997</v>
      </c>
      <c r="G8" s="384"/>
      <c r="H8" s="441">
        <v>17612997845.849998</v>
      </c>
      <c r="I8" s="525"/>
    </row>
    <row r="9" spans="1:256" x14ac:dyDescent="0.25">
      <c r="A9" s="526"/>
      <c r="B9" s="423"/>
      <c r="C9" s="423"/>
      <c r="D9" s="420"/>
      <c r="E9" s="423"/>
      <c r="F9" s="420"/>
      <c r="G9" s="527"/>
      <c r="H9" s="420"/>
      <c r="I9" s="528"/>
    </row>
    <row r="10" spans="1:256" ht="19.5" customHeight="1" x14ac:dyDescent="0.25">
      <c r="A10" s="500" t="s">
        <v>253</v>
      </c>
      <c r="B10" s="423">
        <v>2545863326.9899998</v>
      </c>
      <c r="C10" s="529">
        <f>+B10/B8*100</f>
        <v>48.072902551738814</v>
      </c>
      <c r="D10" s="420">
        <v>42906617.93</v>
      </c>
      <c r="E10" s="529">
        <f>+D10/D8*100</f>
        <v>0.5464293380909655</v>
      </c>
      <c r="F10" s="420">
        <v>82499699.420000002</v>
      </c>
      <c r="G10" s="529">
        <f>+F10/F8*100</f>
        <v>1.8477064284991545</v>
      </c>
      <c r="H10" s="420">
        <v>2671269644.3400002</v>
      </c>
      <c r="I10" s="529">
        <f>+H10/H8*100</f>
        <v>15.166467785433863</v>
      </c>
    </row>
    <row r="11" spans="1:256" ht="19.5" customHeight="1" x14ac:dyDescent="0.25">
      <c r="A11" s="500" t="s">
        <v>254</v>
      </c>
      <c r="B11" s="423">
        <v>2032708151.3299999</v>
      </c>
      <c r="C11" s="529">
        <f>+B11/B8*100</f>
        <v>38.383121292903589</v>
      </c>
      <c r="D11" s="420">
        <v>5176335387.6899996</v>
      </c>
      <c r="E11" s="529">
        <f>+D11/D8*100</f>
        <v>65.922266915720229</v>
      </c>
      <c r="F11" s="420">
        <v>2448245481.96</v>
      </c>
      <c r="G11" s="529">
        <f>+F11/F8*100</f>
        <v>54.832186630547397</v>
      </c>
      <c r="H11" s="420">
        <v>9657289020.9799995</v>
      </c>
      <c r="I11" s="529">
        <f>+H11/H8*100</f>
        <v>54.830467280477556</v>
      </c>
      <c r="J11" s="530"/>
      <c r="K11" s="508"/>
      <c r="L11" s="531"/>
      <c r="M11" s="508"/>
      <c r="N11" s="531"/>
      <c r="O11" s="508"/>
      <c r="P11" s="531"/>
      <c r="Q11" s="508"/>
      <c r="R11" s="531"/>
      <c r="S11" s="530"/>
      <c r="T11" s="508"/>
      <c r="U11" s="531"/>
      <c r="V11" s="508"/>
      <c r="W11" s="531"/>
      <c r="X11" s="508"/>
      <c r="Y11" s="531"/>
      <c r="Z11" s="508"/>
      <c r="AA11" s="531"/>
      <c r="AB11" s="530"/>
      <c r="AC11" s="508"/>
      <c r="AD11" s="531"/>
      <c r="AE11" s="508"/>
      <c r="AF11" s="531"/>
      <c r="AG11" s="508"/>
      <c r="AH11" s="531"/>
      <c r="AI11" s="508"/>
      <c r="AJ11" s="531"/>
      <c r="AK11" s="530"/>
      <c r="AL11" s="508"/>
      <c r="AM11" s="531"/>
      <c r="AN11" s="508"/>
      <c r="AO11" s="531"/>
      <c r="AP11" s="508"/>
      <c r="AQ11" s="531"/>
      <c r="AR11" s="508"/>
      <c r="AS11" s="531"/>
      <c r="AT11" s="530"/>
      <c r="AU11" s="508"/>
      <c r="AV11" s="531"/>
      <c r="AW11" s="508"/>
      <c r="AX11" s="531"/>
      <c r="AY11" s="508"/>
      <c r="AZ11" s="531"/>
      <c r="BA11" s="508"/>
      <c r="BB11" s="531"/>
      <c r="BC11" s="530"/>
      <c r="BD11" s="508"/>
      <c r="BE11" s="531"/>
      <c r="BF11" s="508"/>
      <c r="BG11" s="531"/>
      <c r="BH11" s="508"/>
      <c r="BI11" s="531"/>
      <c r="BJ11" s="508"/>
      <c r="BK11" s="531"/>
      <c r="BL11" s="530"/>
      <c r="BM11" s="508"/>
      <c r="BN11" s="531"/>
      <c r="BO11" s="508"/>
      <c r="BP11" s="531"/>
      <c r="BQ11" s="508"/>
      <c r="BR11" s="531"/>
      <c r="BS11" s="508"/>
      <c r="BT11" s="531"/>
      <c r="BU11" s="530"/>
      <c r="BV11" s="508"/>
      <c r="BW11" s="531"/>
      <c r="BX11" s="508"/>
      <c r="BY11" s="531"/>
      <c r="BZ11" s="508"/>
      <c r="CA11" s="531"/>
      <c r="CB11" s="508"/>
      <c r="CC11" s="531"/>
      <c r="CD11" s="530"/>
      <c r="CE11" s="508"/>
      <c r="CF11" s="531"/>
      <c r="CG11" s="508"/>
      <c r="CH11" s="531"/>
      <c r="CI11" s="508"/>
      <c r="CJ11" s="531"/>
      <c r="CK11" s="508"/>
      <c r="CL11" s="531"/>
      <c r="CM11" s="530"/>
      <c r="CN11" s="508"/>
      <c r="CO11" s="531"/>
      <c r="CP11" s="508"/>
      <c r="CQ11" s="531"/>
      <c r="CR11" s="508"/>
      <c r="CS11" s="531"/>
      <c r="CT11" s="508"/>
      <c r="CU11" s="531"/>
      <c r="CV11" s="530"/>
      <c r="CW11" s="508"/>
      <c r="CX11" s="531"/>
      <c r="CY11" s="508"/>
      <c r="CZ11" s="531"/>
      <c r="DA11" s="508"/>
      <c r="DB11" s="531"/>
      <c r="DC11" s="508"/>
      <c r="DD11" s="531"/>
      <c r="DE11" s="530"/>
      <c r="DF11" s="508"/>
      <c r="DG11" s="531"/>
      <c r="DH11" s="508"/>
      <c r="DI11" s="531"/>
      <c r="DJ11" s="508"/>
      <c r="DK11" s="531"/>
      <c r="DL11" s="508"/>
      <c r="DM11" s="531"/>
      <c r="DN11" s="530"/>
      <c r="DO11" s="508"/>
      <c r="DP11" s="531"/>
      <c r="DQ11" s="508"/>
      <c r="DR11" s="531"/>
      <c r="DS11" s="508"/>
      <c r="DT11" s="531"/>
      <c r="DU11" s="508"/>
      <c r="DV11" s="531"/>
      <c r="DW11" s="530"/>
      <c r="DX11" s="508"/>
      <c r="DY11" s="531"/>
      <c r="DZ11" s="508"/>
      <c r="EA11" s="531"/>
      <c r="EB11" s="508"/>
      <c r="EC11" s="531"/>
      <c r="ED11" s="508"/>
      <c r="EE11" s="531"/>
      <c r="EF11" s="530"/>
      <c r="EG11" s="508"/>
      <c r="EH11" s="531"/>
      <c r="EI11" s="508"/>
      <c r="EJ11" s="531"/>
      <c r="EK11" s="508"/>
      <c r="EL11" s="531"/>
      <c r="EM11" s="508"/>
      <c r="EN11" s="531"/>
      <c r="EO11" s="530"/>
      <c r="EP11" s="508"/>
      <c r="EQ11" s="531"/>
      <c r="ER11" s="508"/>
      <c r="ES11" s="531"/>
      <c r="ET11" s="508"/>
      <c r="EU11" s="531"/>
      <c r="EV11" s="508"/>
      <c r="EW11" s="531"/>
      <c r="EX11" s="530"/>
      <c r="EY11" s="508"/>
      <c r="EZ11" s="531"/>
      <c r="FA11" s="508"/>
      <c r="FB11" s="531"/>
      <c r="FC11" s="508"/>
      <c r="FD11" s="531"/>
      <c r="FE11" s="508"/>
      <c r="FF11" s="531"/>
      <c r="FG11" s="530"/>
      <c r="FH11" s="508"/>
      <c r="FI11" s="531"/>
      <c r="FJ11" s="508"/>
      <c r="FK11" s="531"/>
      <c r="FL11" s="508"/>
      <c r="FM11" s="531"/>
      <c r="FN11" s="508"/>
      <c r="FO11" s="531"/>
      <c r="FP11" s="530"/>
      <c r="FQ11" s="508"/>
      <c r="FR11" s="531"/>
      <c r="FS11" s="508"/>
      <c r="FT11" s="531"/>
      <c r="FU11" s="508"/>
      <c r="FV11" s="531"/>
      <c r="FW11" s="508"/>
      <c r="FX11" s="531"/>
      <c r="FY11" s="530"/>
      <c r="FZ11" s="508"/>
      <c r="GA11" s="531"/>
      <c r="GB11" s="508"/>
      <c r="GC11" s="531"/>
      <c r="GD11" s="508"/>
      <c r="GE11" s="531"/>
      <c r="GF11" s="508"/>
      <c r="GG11" s="531"/>
      <c r="GH11" s="530"/>
      <c r="GI11" s="508"/>
      <c r="GJ11" s="531"/>
      <c r="GK11" s="508"/>
      <c r="GL11" s="531"/>
      <c r="GM11" s="508"/>
      <c r="GN11" s="531"/>
      <c r="GO11" s="508"/>
      <c r="GP11" s="531"/>
      <c r="GQ11" s="530"/>
      <c r="GR11" s="508"/>
      <c r="GS11" s="531"/>
      <c r="GT11" s="508"/>
      <c r="GU11" s="531"/>
      <c r="GV11" s="508"/>
      <c r="GW11" s="531"/>
      <c r="GX11" s="508"/>
      <c r="GY11" s="531"/>
      <c r="GZ11" s="530"/>
      <c r="HA11" s="508"/>
      <c r="HB11" s="531"/>
      <c r="HC11" s="508"/>
      <c r="HD11" s="531"/>
      <c r="HE11" s="508"/>
      <c r="HF11" s="531"/>
      <c r="HG11" s="508"/>
      <c r="HH11" s="531"/>
      <c r="HI11" s="530"/>
      <c r="HJ11" s="508"/>
      <c r="HK11" s="531"/>
      <c r="HL11" s="508"/>
      <c r="HM11" s="531"/>
      <c r="HN11" s="508"/>
      <c r="HO11" s="531"/>
      <c r="HP11" s="508"/>
      <c r="HQ11" s="531"/>
      <c r="HR11" s="530"/>
      <c r="HS11" s="508"/>
      <c r="HT11" s="531"/>
      <c r="HU11" s="508"/>
      <c r="HV11" s="531"/>
      <c r="HW11" s="508"/>
      <c r="HX11" s="531"/>
      <c r="HY11" s="508"/>
      <c r="HZ11" s="531"/>
      <c r="IA11" s="530"/>
      <c r="IB11" s="508"/>
      <c r="IC11" s="531"/>
      <c r="ID11" s="508"/>
      <c r="IE11" s="531"/>
      <c r="IF11" s="508"/>
      <c r="IG11" s="531"/>
      <c r="IH11" s="508"/>
      <c r="II11" s="531"/>
      <c r="IJ11" s="530"/>
      <c r="IK11" s="508"/>
      <c r="IL11" s="531"/>
      <c r="IM11" s="508"/>
      <c r="IN11" s="531"/>
      <c r="IO11" s="508"/>
      <c r="IP11" s="531"/>
      <c r="IQ11" s="508"/>
      <c r="IR11" s="531"/>
      <c r="IS11" s="530"/>
      <c r="IT11" s="508"/>
      <c r="IU11" s="531"/>
      <c r="IV11" s="508"/>
    </row>
    <row r="12" spans="1:256" ht="19.5" customHeight="1" x14ac:dyDescent="0.25">
      <c r="A12" s="500" t="s">
        <v>255</v>
      </c>
      <c r="B12" s="423">
        <v>570579375.66999996</v>
      </c>
      <c r="C12" s="529">
        <f>+B12/B8*100</f>
        <v>10.77410811249084</v>
      </c>
      <c r="D12" s="420">
        <v>83607539.530000001</v>
      </c>
      <c r="E12" s="529">
        <f>+D12/D8*100</f>
        <v>1.0647684364059158</v>
      </c>
      <c r="F12" s="420">
        <v>486913075.89999998</v>
      </c>
      <c r="G12" s="529">
        <f>+F12/F8*100</f>
        <v>10.905159979802589</v>
      </c>
      <c r="H12" s="420">
        <v>1141099991.0999999</v>
      </c>
      <c r="I12" s="529">
        <f>+H12/H8*100</f>
        <v>6.47873803816349</v>
      </c>
    </row>
    <row r="13" spans="1:256" ht="19.5" customHeight="1" x14ac:dyDescent="0.25">
      <c r="A13" s="503" t="s">
        <v>256</v>
      </c>
      <c r="B13" s="505">
        <v>146687740.84</v>
      </c>
      <c r="C13" s="532">
        <f>+B13/B8*100</f>
        <v>2.7698680428667557</v>
      </c>
      <c r="D13" s="479">
        <v>2549330954.5100002</v>
      </c>
      <c r="E13" s="532">
        <f>+D13/D8*100</f>
        <v>32.466535309782891</v>
      </c>
      <c r="F13" s="479">
        <v>1447320494.0799999</v>
      </c>
      <c r="G13" s="532">
        <f>+F13/F8*100</f>
        <v>32.414946961150868</v>
      </c>
      <c r="H13" s="479">
        <v>4143339189.4299998</v>
      </c>
      <c r="I13" s="532">
        <f>+H13/H8*100</f>
        <v>23.524326895925103</v>
      </c>
      <c r="J13" s="530"/>
      <c r="K13" s="508"/>
      <c r="L13" s="531"/>
      <c r="M13" s="508"/>
      <c r="N13" s="531"/>
      <c r="O13" s="508"/>
      <c r="P13" s="531"/>
      <c r="Q13" s="508"/>
      <c r="R13" s="531"/>
      <c r="S13" s="530"/>
      <c r="T13" s="508"/>
      <c r="U13" s="531"/>
      <c r="V13" s="508"/>
      <c r="W13" s="531"/>
      <c r="X13" s="508"/>
      <c r="Y13" s="531"/>
      <c r="Z13" s="508"/>
      <c r="AA13" s="531"/>
      <c r="AB13" s="530"/>
      <c r="AC13" s="508"/>
      <c r="AD13" s="531"/>
      <c r="AE13" s="508"/>
      <c r="AF13" s="531"/>
      <c r="AG13" s="508"/>
      <c r="AH13" s="531"/>
      <c r="AI13" s="508"/>
      <c r="AJ13" s="531"/>
      <c r="AK13" s="530"/>
      <c r="AL13" s="508"/>
      <c r="AM13" s="531"/>
      <c r="AN13" s="508"/>
      <c r="AO13" s="531"/>
      <c r="AP13" s="508"/>
      <c r="AQ13" s="531"/>
      <c r="AR13" s="508"/>
      <c r="AS13" s="531"/>
      <c r="AT13" s="530"/>
      <c r="AU13" s="508"/>
      <c r="AV13" s="531"/>
      <c r="AW13" s="508"/>
      <c r="AX13" s="531"/>
      <c r="AY13" s="508"/>
      <c r="AZ13" s="531"/>
      <c r="BA13" s="508"/>
      <c r="BB13" s="531"/>
      <c r="BC13" s="530"/>
      <c r="BD13" s="508"/>
      <c r="BE13" s="531"/>
      <c r="BF13" s="508"/>
      <c r="BG13" s="531"/>
      <c r="BH13" s="508"/>
      <c r="BI13" s="531"/>
      <c r="BJ13" s="508"/>
      <c r="BK13" s="531"/>
      <c r="BL13" s="530"/>
      <c r="BM13" s="508"/>
      <c r="BN13" s="531"/>
      <c r="BO13" s="508"/>
      <c r="BP13" s="531"/>
      <c r="BQ13" s="508"/>
      <c r="BR13" s="531"/>
      <c r="BS13" s="508"/>
      <c r="BT13" s="531"/>
      <c r="BU13" s="530"/>
      <c r="BV13" s="508"/>
      <c r="BW13" s="531"/>
      <c r="BX13" s="508"/>
      <c r="BY13" s="531"/>
      <c r="BZ13" s="508"/>
      <c r="CA13" s="531"/>
      <c r="CB13" s="508"/>
      <c r="CC13" s="531"/>
      <c r="CD13" s="530"/>
      <c r="CE13" s="508"/>
      <c r="CF13" s="531"/>
      <c r="CG13" s="508"/>
      <c r="CH13" s="531"/>
      <c r="CI13" s="508"/>
      <c r="CJ13" s="531"/>
      <c r="CK13" s="508"/>
      <c r="CL13" s="531"/>
      <c r="CM13" s="530"/>
      <c r="CN13" s="508"/>
      <c r="CO13" s="531"/>
      <c r="CP13" s="508"/>
      <c r="CQ13" s="531"/>
      <c r="CR13" s="508"/>
      <c r="CS13" s="531"/>
      <c r="CT13" s="508"/>
      <c r="CU13" s="531"/>
      <c r="CV13" s="530"/>
      <c r="CW13" s="508"/>
      <c r="CX13" s="531"/>
      <c r="CY13" s="508"/>
      <c r="CZ13" s="531"/>
      <c r="DA13" s="508"/>
      <c r="DB13" s="531"/>
      <c r="DC13" s="508"/>
      <c r="DD13" s="531"/>
      <c r="DE13" s="530"/>
      <c r="DF13" s="508"/>
      <c r="DG13" s="531"/>
      <c r="DH13" s="508"/>
      <c r="DI13" s="531"/>
      <c r="DJ13" s="508"/>
      <c r="DK13" s="531"/>
      <c r="DL13" s="508"/>
      <c r="DM13" s="531"/>
      <c r="DN13" s="530"/>
      <c r="DO13" s="508"/>
      <c r="DP13" s="531"/>
      <c r="DQ13" s="508"/>
      <c r="DR13" s="531"/>
      <c r="DS13" s="508"/>
      <c r="DT13" s="531"/>
      <c r="DU13" s="508"/>
      <c r="DV13" s="531"/>
      <c r="DW13" s="530"/>
      <c r="DX13" s="508"/>
      <c r="DY13" s="531"/>
      <c r="DZ13" s="508"/>
      <c r="EA13" s="531"/>
      <c r="EB13" s="508"/>
      <c r="EC13" s="531"/>
      <c r="ED13" s="508"/>
      <c r="EE13" s="531"/>
      <c r="EF13" s="530"/>
      <c r="EG13" s="508"/>
      <c r="EH13" s="531"/>
      <c r="EI13" s="508"/>
      <c r="EJ13" s="531"/>
      <c r="EK13" s="508"/>
      <c r="EL13" s="531"/>
      <c r="EM13" s="508"/>
      <c r="EN13" s="531"/>
      <c r="EO13" s="530"/>
      <c r="EP13" s="508"/>
      <c r="EQ13" s="531"/>
      <c r="ER13" s="508"/>
      <c r="ES13" s="531"/>
      <c r="ET13" s="508"/>
      <c r="EU13" s="531"/>
      <c r="EV13" s="508"/>
      <c r="EW13" s="531"/>
      <c r="EX13" s="530"/>
      <c r="EY13" s="508"/>
      <c r="EZ13" s="531"/>
      <c r="FA13" s="508"/>
      <c r="FB13" s="531"/>
      <c r="FC13" s="508"/>
      <c r="FD13" s="531"/>
      <c r="FE13" s="508"/>
      <c r="FF13" s="531"/>
      <c r="FG13" s="530"/>
      <c r="FH13" s="508"/>
      <c r="FI13" s="531"/>
      <c r="FJ13" s="508"/>
      <c r="FK13" s="531"/>
      <c r="FL13" s="508"/>
      <c r="FM13" s="531"/>
      <c r="FN13" s="508"/>
      <c r="FO13" s="531"/>
      <c r="FP13" s="530"/>
      <c r="FQ13" s="508"/>
      <c r="FR13" s="531"/>
      <c r="FS13" s="508"/>
      <c r="FT13" s="531"/>
      <c r="FU13" s="508"/>
      <c r="FV13" s="531"/>
      <c r="FW13" s="508"/>
      <c r="FX13" s="531"/>
      <c r="FY13" s="530"/>
      <c r="FZ13" s="508"/>
      <c r="GA13" s="531"/>
      <c r="GB13" s="508"/>
      <c r="GC13" s="531"/>
      <c r="GD13" s="508"/>
      <c r="GE13" s="531"/>
      <c r="GF13" s="508"/>
      <c r="GG13" s="531"/>
      <c r="GH13" s="530"/>
      <c r="GI13" s="508"/>
      <c r="GJ13" s="531"/>
      <c r="GK13" s="508"/>
      <c r="GL13" s="531"/>
      <c r="GM13" s="508"/>
      <c r="GN13" s="531"/>
      <c r="GO13" s="508"/>
      <c r="GP13" s="531"/>
      <c r="GQ13" s="530"/>
      <c r="GR13" s="508"/>
      <c r="GS13" s="531"/>
      <c r="GT13" s="508"/>
      <c r="GU13" s="531"/>
      <c r="GV13" s="508"/>
      <c r="GW13" s="531"/>
      <c r="GX13" s="508"/>
      <c r="GY13" s="531"/>
      <c r="GZ13" s="530"/>
      <c r="HA13" s="508"/>
      <c r="HB13" s="531"/>
      <c r="HC13" s="508"/>
      <c r="HD13" s="531"/>
      <c r="HE13" s="508"/>
      <c r="HF13" s="531"/>
      <c r="HG13" s="508"/>
      <c r="HH13" s="531"/>
      <c r="HI13" s="530"/>
      <c r="HJ13" s="508"/>
      <c r="HK13" s="531"/>
      <c r="HL13" s="508"/>
      <c r="HM13" s="531"/>
      <c r="HN13" s="508"/>
      <c r="HO13" s="531"/>
      <c r="HP13" s="508"/>
      <c r="HQ13" s="531"/>
      <c r="HR13" s="530"/>
      <c r="HS13" s="508"/>
      <c r="HT13" s="531"/>
      <c r="HU13" s="508"/>
      <c r="HV13" s="531"/>
      <c r="HW13" s="508"/>
      <c r="HX13" s="531"/>
      <c r="HY13" s="508"/>
      <c r="HZ13" s="531"/>
      <c r="IA13" s="530"/>
      <c r="IB13" s="508"/>
      <c r="IC13" s="531"/>
      <c r="ID13" s="508"/>
      <c r="IE13" s="531"/>
      <c r="IF13" s="508"/>
      <c r="IG13" s="531"/>
      <c r="IH13" s="508"/>
      <c r="II13" s="531"/>
      <c r="IJ13" s="530"/>
      <c r="IK13" s="508"/>
      <c r="IL13" s="531"/>
      <c r="IM13" s="508"/>
      <c r="IN13" s="531"/>
      <c r="IO13" s="508"/>
      <c r="IP13" s="531"/>
      <c r="IQ13" s="508"/>
      <c r="IR13" s="531"/>
      <c r="IS13" s="530"/>
      <c r="IT13" s="508"/>
      <c r="IU13" s="531"/>
      <c r="IV13" s="508"/>
    </row>
    <row r="15" spans="1:256" x14ac:dyDescent="0.25">
      <c r="A15" s="515" t="s">
        <v>287</v>
      </c>
      <c r="B15" s="515"/>
      <c r="C15" s="515"/>
      <c r="D15" s="515"/>
      <c r="E15" s="515"/>
      <c r="F15" s="515"/>
      <c r="G15" s="515"/>
      <c r="H15" s="515"/>
      <c r="I15" s="515"/>
    </row>
    <row r="16" spans="1:256" x14ac:dyDescent="0.25">
      <c r="A16" s="516" t="s">
        <v>182</v>
      </c>
      <c r="B16" s="516"/>
      <c r="C16" s="516"/>
      <c r="D16" s="516"/>
      <c r="E16" s="516"/>
      <c r="F16" s="516"/>
      <c r="G16" s="516"/>
      <c r="H16" s="516"/>
      <c r="I16" s="516"/>
    </row>
    <row r="17" spans="1:256" x14ac:dyDescent="0.25">
      <c r="A17" s="517" t="s">
        <v>253</v>
      </c>
      <c r="B17" s="518">
        <v>2016</v>
      </c>
      <c r="C17" s="518"/>
      <c r="D17" s="518"/>
      <c r="E17" s="518"/>
      <c r="F17" s="518"/>
      <c r="G17" s="518"/>
      <c r="H17" s="518"/>
      <c r="I17" s="518"/>
    </row>
    <row r="18" spans="1:256" x14ac:dyDescent="0.25">
      <c r="A18" s="517"/>
      <c r="B18" s="519" t="s">
        <v>184</v>
      </c>
      <c r="C18" s="519" t="s">
        <v>12</v>
      </c>
      <c r="D18" s="520" t="s">
        <v>185</v>
      </c>
      <c r="E18" s="520" t="s">
        <v>12</v>
      </c>
      <c r="F18" s="520" t="s">
        <v>186</v>
      </c>
      <c r="G18" s="520" t="s">
        <v>12</v>
      </c>
      <c r="H18" s="520" t="s">
        <v>187</v>
      </c>
      <c r="I18" s="520" t="s">
        <v>12</v>
      </c>
    </row>
    <row r="19" spans="1:256" x14ac:dyDescent="0.25">
      <c r="A19" s="521"/>
      <c r="B19" s="521"/>
      <c r="C19" s="521"/>
      <c r="D19" s="523"/>
      <c r="E19" s="523"/>
      <c r="F19" s="523"/>
      <c r="G19" s="523"/>
      <c r="H19" s="523"/>
      <c r="I19" s="523"/>
    </row>
    <row r="20" spans="1:256" x14ac:dyDescent="0.25">
      <c r="A20" s="524" t="s">
        <v>14</v>
      </c>
      <c r="B20" s="383">
        <v>2545863326.9899998</v>
      </c>
      <c r="C20" s="383"/>
      <c r="D20" s="383">
        <v>42906617.93</v>
      </c>
      <c r="E20" s="383"/>
      <c r="F20" s="383">
        <v>82499699.420000002</v>
      </c>
      <c r="G20" s="384"/>
      <c r="H20" s="383">
        <v>2671269644.3400002</v>
      </c>
      <c r="I20" s="525"/>
    </row>
    <row r="21" spans="1:256" x14ac:dyDescent="0.25">
      <c r="A21" s="526"/>
      <c r="B21" s="423"/>
      <c r="C21" s="423"/>
      <c r="D21" s="423"/>
      <c r="E21" s="423"/>
      <c r="F21" s="423"/>
      <c r="G21" s="527"/>
      <c r="H21" s="423"/>
      <c r="I21" s="528"/>
    </row>
    <row r="22" spans="1:256" x14ac:dyDescent="0.25">
      <c r="A22" s="500" t="s">
        <v>258</v>
      </c>
      <c r="B22" s="423">
        <v>211877032.84</v>
      </c>
      <c r="C22" s="529">
        <f>+B22/B20*100</f>
        <v>8.3224040581355325</v>
      </c>
      <c r="D22" s="423">
        <v>0</v>
      </c>
      <c r="E22" s="529">
        <f>+D22/D20*100</f>
        <v>0</v>
      </c>
      <c r="F22" s="423">
        <v>1512669.12</v>
      </c>
      <c r="G22" s="529">
        <f>+F22/F20*100</f>
        <v>1.8335450075994957</v>
      </c>
      <c r="H22" s="423">
        <v>213389701.96000001</v>
      </c>
      <c r="I22" s="529">
        <f>+H22/H20*100</f>
        <v>7.9883250428177179</v>
      </c>
    </row>
    <row r="23" spans="1:256" x14ac:dyDescent="0.25">
      <c r="A23" s="500" t="s">
        <v>259</v>
      </c>
      <c r="B23" s="423">
        <v>749345002.32000005</v>
      </c>
      <c r="C23" s="529">
        <f>+B23/B20*10</f>
        <v>2.9433826803497669</v>
      </c>
      <c r="D23" s="423">
        <v>12105838.300000001</v>
      </c>
      <c r="E23" s="529">
        <f>+D23/D20*100</f>
        <v>28.214384829282213</v>
      </c>
      <c r="F23" s="423">
        <v>18264030.399999999</v>
      </c>
      <c r="G23" s="529">
        <f>+F23/F20*100</f>
        <v>22.138299325212255</v>
      </c>
      <c r="H23" s="423">
        <v>779714871.01999998</v>
      </c>
      <c r="I23" s="529">
        <f>+H23/H20*100</f>
        <v>29.188924175891156</v>
      </c>
      <c r="J23" s="530"/>
      <c r="K23" s="508"/>
      <c r="L23" s="531"/>
      <c r="M23" s="508"/>
      <c r="N23" s="531"/>
      <c r="O23" s="508"/>
      <c r="P23" s="531"/>
      <c r="Q23" s="508"/>
      <c r="R23" s="531"/>
      <c r="S23" s="530"/>
      <c r="T23" s="508"/>
      <c r="U23" s="531"/>
      <c r="V23" s="508"/>
      <c r="W23" s="531"/>
      <c r="X23" s="508"/>
      <c r="Y23" s="531"/>
      <c r="Z23" s="508"/>
      <c r="AA23" s="531"/>
      <c r="AB23" s="530"/>
      <c r="AC23" s="508"/>
      <c r="AD23" s="531"/>
      <c r="AE23" s="508"/>
      <c r="AF23" s="531"/>
      <c r="AG23" s="508"/>
      <c r="AH23" s="531"/>
      <c r="AI23" s="508"/>
      <c r="AJ23" s="531"/>
      <c r="AK23" s="530"/>
      <c r="AL23" s="508"/>
      <c r="AM23" s="531"/>
      <c r="AN23" s="508"/>
      <c r="AO23" s="531"/>
      <c r="AP23" s="508"/>
      <c r="AQ23" s="531"/>
      <c r="AR23" s="508"/>
      <c r="AS23" s="531"/>
      <c r="AT23" s="530"/>
      <c r="AU23" s="508"/>
      <c r="AV23" s="531"/>
      <c r="AW23" s="508"/>
      <c r="AX23" s="531"/>
      <c r="AY23" s="508"/>
      <c r="AZ23" s="531"/>
      <c r="BA23" s="508"/>
      <c r="BB23" s="531"/>
      <c r="BC23" s="530"/>
      <c r="BD23" s="508"/>
      <c r="BE23" s="531"/>
      <c r="BF23" s="508"/>
      <c r="BG23" s="531"/>
      <c r="BH23" s="508"/>
      <c r="BI23" s="531"/>
      <c r="BJ23" s="508"/>
      <c r="BK23" s="531"/>
      <c r="BL23" s="530"/>
      <c r="BM23" s="508"/>
      <c r="BN23" s="531"/>
      <c r="BO23" s="508"/>
      <c r="BP23" s="531"/>
      <c r="BQ23" s="508"/>
      <c r="BR23" s="531"/>
      <c r="BS23" s="508"/>
      <c r="BT23" s="531"/>
      <c r="BU23" s="530"/>
      <c r="BV23" s="508"/>
      <c r="BW23" s="531"/>
      <c r="BX23" s="508"/>
      <c r="BY23" s="531"/>
      <c r="BZ23" s="508"/>
      <c r="CA23" s="531"/>
      <c r="CB23" s="508"/>
      <c r="CC23" s="531"/>
      <c r="CD23" s="530"/>
      <c r="CE23" s="508"/>
      <c r="CF23" s="531"/>
      <c r="CG23" s="508"/>
      <c r="CH23" s="531"/>
      <c r="CI23" s="508"/>
      <c r="CJ23" s="531"/>
      <c r="CK23" s="508"/>
      <c r="CL23" s="531"/>
      <c r="CM23" s="530"/>
      <c r="CN23" s="508"/>
      <c r="CO23" s="531"/>
      <c r="CP23" s="508"/>
      <c r="CQ23" s="531"/>
      <c r="CR23" s="508"/>
      <c r="CS23" s="531"/>
      <c r="CT23" s="508"/>
      <c r="CU23" s="531"/>
      <c r="CV23" s="530"/>
      <c r="CW23" s="508"/>
      <c r="CX23" s="531"/>
      <c r="CY23" s="508"/>
      <c r="CZ23" s="531"/>
      <c r="DA23" s="508"/>
      <c r="DB23" s="531"/>
      <c r="DC23" s="508"/>
      <c r="DD23" s="531"/>
      <c r="DE23" s="530"/>
      <c r="DF23" s="508"/>
      <c r="DG23" s="531"/>
      <c r="DH23" s="508"/>
      <c r="DI23" s="531"/>
      <c r="DJ23" s="508"/>
      <c r="DK23" s="531"/>
      <c r="DL23" s="508"/>
      <c r="DM23" s="531"/>
      <c r="DN23" s="530"/>
      <c r="DO23" s="508"/>
      <c r="DP23" s="531"/>
      <c r="DQ23" s="508"/>
      <c r="DR23" s="531"/>
      <c r="DS23" s="508"/>
      <c r="DT23" s="531"/>
      <c r="DU23" s="508"/>
      <c r="DV23" s="531"/>
      <c r="DW23" s="530"/>
      <c r="DX23" s="508"/>
      <c r="DY23" s="531"/>
      <c r="DZ23" s="508"/>
      <c r="EA23" s="531"/>
      <c r="EB23" s="508"/>
      <c r="EC23" s="531"/>
      <c r="ED23" s="508"/>
      <c r="EE23" s="531"/>
      <c r="EF23" s="530"/>
      <c r="EG23" s="508"/>
      <c r="EH23" s="531"/>
      <c r="EI23" s="508"/>
      <c r="EJ23" s="531"/>
      <c r="EK23" s="508"/>
      <c r="EL23" s="531"/>
      <c r="EM23" s="508"/>
      <c r="EN23" s="531"/>
      <c r="EO23" s="530"/>
      <c r="EP23" s="508"/>
      <c r="EQ23" s="531"/>
      <c r="ER23" s="508"/>
      <c r="ES23" s="531"/>
      <c r="ET23" s="508"/>
      <c r="EU23" s="531"/>
      <c r="EV23" s="508"/>
      <c r="EW23" s="531"/>
      <c r="EX23" s="530"/>
      <c r="EY23" s="508"/>
      <c r="EZ23" s="531"/>
      <c r="FA23" s="508"/>
      <c r="FB23" s="531"/>
      <c r="FC23" s="508"/>
      <c r="FD23" s="531"/>
      <c r="FE23" s="508"/>
      <c r="FF23" s="531"/>
      <c r="FG23" s="530"/>
      <c r="FH23" s="508"/>
      <c r="FI23" s="531"/>
      <c r="FJ23" s="508"/>
      <c r="FK23" s="531"/>
      <c r="FL23" s="508"/>
      <c r="FM23" s="531"/>
      <c r="FN23" s="508"/>
      <c r="FO23" s="531"/>
      <c r="FP23" s="530"/>
      <c r="FQ23" s="508"/>
      <c r="FR23" s="531"/>
      <c r="FS23" s="508"/>
      <c r="FT23" s="531"/>
      <c r="FU23" s="508"/>
      <c r="FV23" s="531"/>
      <c r="FW23" s="508"/>
      <c r="FX23" s="531"/>
      <c r="FY23" s="530"/>
      <c r="FZ23" s="508"/>
      <c r="GA23" s="531"/>
      <c r="GB23" s="508"/>
      <c r="GC23" s="531"/>
      <c r="GD23" s="508"/>
      <c r="GE23" s="531"/>
      <c r="GF23" s="508"/>
      <c r="GG23" s="531"/>
      <c r="GH23" s="530"/>
      <c r="GI23" s="508"/>
      <c r="GJ23" s="531"/>
      <c r="GK23" s="508"/>
      <c r="GL23" s="531"/>
      <c r="GM23" s="508"/>
      <c r="GN23" s="531"/>
      <c r="GO23" s="508"/>
      <c r="GP23" s="531"/>
      <c r="GQ23" s="530"/>
      <c r="GR23" s="508"/>
      <c r="GS23" s="531"/>
      <c r="GT23" s="508"/>
      <c r="GU23" s="531"/>
      <c r="GV23" s="508"/>
      <c r="GW23" s="531"/>
      <c r="GX23" s="508"/>
      <c r="GY23" s="531"/>
      <c r="GZ23" s="530"/>
      <c r="HA23" s="508"/>
      <c r="HB23" s="531"/>
      <c r="HC23" s="508"/>
      <c r="HD23" s="531"/>
      <c r="HE23" s="508"/>
      <c r="HF23" s="531"/>
      <c r="HG23" s="508"/>
      <c r="HH23" s="531"/>
      <c r="HI23" s="530"/>
      <c r="HJ23" s="508"/>
      <c r="HK23" s="531"/>
      <c r="HL23" s="508"/>
      <c r="HM23" s="531"/>
      <c r="HN23" s="508"/>
      <c r="HO23" s="531"/>
      <c r="HP23" s="508"/>
      <c r="HQ23" s="531"/>
      <c r="HR23" s="530"/>
      <c r="HS23" s="508"/>
      <c r="HT23" s="531"/>
      <c r="HU23" s="508"/>
      <c r="HV23" s="531"/>
      <c r="HW23" s="508"/>
      <c r="HX23" s="531"/>
      <c r="HY23" s="508"/>
      <c r="HZ23" s="531"/>
      <c r="IA23" s="530"/>
      <c r="IB23" s="508"/>
      <c r="IC23" s="531"/>
      <c r="ID23" s="508"/>
      <c r="IE23" s="531"/>
      <c r="IF23" s="508"/>
      <c r="IG23" s="531"/>
      <c r="IH23" s="508"/>
      <c r="II23" s="531"/>
      <c r="IJ23" s="530"/>
      <c r="IK23" s="508"/>
      <c r="IL23" s="531"/>
      <c r="IM23" s="508"/>
      <c r="IN23" s="531"/>
      <c r="IO23" s="508"/>
      <c r="IP23" s="531"/>
      <c r="IQ23" s="508"/>
      <c r="IR23" s="531"/>
      <c r="IS23" s="530"/>
      <c r="IT23" s="508"/>
      <c r="IU23" s="531"/>
      <c r="IV23" s="508"/>
    </row>
    <row r="24" spans="1:256" x14ac:dyDescent="0.25">
      <c r="A24" s="500" t="s">
        <v>260</v>
      </c>
      <c r="B24" s="423">
        <v>698807769.65999997</v>
      </c>
      <c r="C24" s="529">
        <f>+B24/B20*100</f>
        <v>27.448754308669333</v>
      </c>
      <c r="D24" s="423">
        <v>5604848.9000000004</v>
      </c>
      <c r="E24" s="529">
        <f>+D24/D20*100</f>
        <v>13.062900714160296</v>
      </c>
      <c r="F24" s="423">
        <v>6553476.7699999996</v>
      </c>
      <c r="G24" s="529">
        <f>+F24/F20*100</f>
        <v>7.9436371478600467</v>
      </c>
      <c r="H24" s="423">
        <v>710966095.33000004</v>
      </c>
      <c r="I24" s="529">
        <f>+H24/H20*100</f>
        <v>26.615287484602135</v>
      </c>
    </row>
    <row r="25" spans="1:256" x14ac:dyDescent="0.25">
      <c r="A25" s="500" t="s">
        <v>261</v>
      </c>
      <c r="B25" s="423">
        <v>248338745.12</v>
      </c>
      <c r="C25" s="529">
        <f>+B25/B20*100</f>
        <v>9.7545984691021665</v>
      </c>
      <c r="D25" s="423">
        <v>0</v>
      </c>
      <c r="E25" s="529">
        <f>+D25/D20*100</f>
        <v>0</v>
      </c>
      <c r="F25" s="423">
        <v>7788149.5</v>
      </c>
      <c r="G25" s="529">
        <f>+F25/F20*100</f>
        <v>9.4402156065455394</v>
      </c>
      <c r="H25" s="423">
        <v>256126894.62</v>
      </c>
      <c r="I25" s="529">
        <f>+H25/H20*100</f>
        <v>9.5882081826779473</v>
      </c>
      <c r="J25" s="530"/>
      <c r="K25" s="508"/>
      <c r="L25" s="531"/>
      <c r="M25" s="508"/>
      <c r="N25" s="531"/>
      <c r="O25" s="508"/>
      <c r="P25" s="531"/>
      <c r="Q25" s="508"/>
      <c r="R25" s="531"/>
      <c r="S25" s="530"/>
      <c r="T25" s="508"/>
      <c r="U25" s="531"/>
      <c r="V25" s="508"/>
      <c r="W25" s="531"/>
      <c r="X25" s="508"/>
      <c r="Y25" s="531"/>
      <c r="Z25" s="508"/>
      <c r="AA25" s="531"/>
      <c r="AB25" s="530"/>
      <c r="AC25" s="508"/>
      <c r="AD25" s="531"/>
      <c r="AE25" s="508"/>
      <c r="AF25" s="531"/>
      <c r="AG25" s="508"/>
      <c r="AH25" s="531"/>
      <c r="AI25" s="508"/>
      <c r="AJ25" s="531"/>
      <c r="AK25" s="530"/>
      <c r="AL25" s="508"/>
      <c r="AM25" s="531"/>
      <c r="AN25" s="508"/>
      <c r="AO25" s="531"/>
      <c r="AP25" s="508"/>
      <c r="AQ25" s="531"/>
      <c r="AR25" s="508"/>
      <c r="AS25" s="531"/>
      <c r="AT25" s="530"/>
      <c r="AU25" s="508"/>
      <c r="AV25" s="531"/>
      <c r="AW25" s="508"/>
      <c r="AX25" s="531"/>
      <c r="AY25" s="508"/>
      <c r="AZ25" s="531"/>
      <c r="BA25" s="508"/>
      <c r="BB25" s="531"/>
      <c r="BC25" s="530"/>
      <c r="BD25" s="508"/>
      <c r="BE25" s="531"/>
      <c r="BF25" s="508"/>
      <c r="BG25" s="531"/>
      <c r="BH25" s="508"/>
      <c r="BI25" s="531"/>
      <c r="BJ25" s="508"/>
      <c r="BK25" s="531"/>
      <c r="BL25" s="530"/>
      <c r="BM25" s="508"/>
      <c r="BN25" s="531"/>
      <c r="BO25" s="508"/>
      <c r="BP25" s="531"/>
      <c r="BQ25" s="508"/>
      <c r="BR25" s="531"/>
      <c r="BS25" s="508"/>
      <c r="BT25" s="531"/>
      <c r="BU25" s="530"/>
      <c r="BV25" s="508"/>
      <c r="BW25" s="531"/>
      <c r="BX25" s="508"/>
      <c r="BY25" s="531"/>
      <c r="BZ25" s="508"/>
      <c r="CA25" s="531"/>
      <c r="CB25" s="508"/>
      <c r="CC25" s="531"/>
      <c r="CD25" s="530"/>
      <c r="CE25" s="508"/>
      <c r="CF25" s="531"/>
      <c r="CG25" s="508"/>
      <c r="CH25" s="531"/>
      <c r="CI25" s="508"/>
      <c r="CJ25" s="531"/>
      <c r="CK25" s="508"/>
      <c r="CL25" s="531"/>
      <c r="CM25" s="530"/>
      <c r="CN25" s="508"/>
      <c r="CO25" s="531"/>
      <c r="CP25" s="508"/>
      <c r="CQ25" s="531"/>
      <c r="CR25" s="508"/>
      <c r="CS25" s="531"/>
      <c r="CT25" s="508"/>
      <c r="CU25" s="531"/>
      <c r="CV25" s="530"/>
      <c r="CW25" s="508"/>
      <c r="CX25" s="531"/>
      <c r="CY25" s="508"/>
      <c r="CZ25" s="531"/>
      <c r="DA25" s="508"/>
      <c r="DB25" s="531"/>
      <c r="DC25" s="508"/>
      <c r="DD25" s="531"/>
      <c r="DE25" s="530"/>
      <c r="DF25" s="508"/>
      <c r="DG25" s="531"/>
      <c r="DH25" s="508"/>
      <c r="DI25" s="531"/>
      <c r="DJ25" s="508"/>
      <c r="DK25" s="531"/>
      <c r="DL25" s="508"/>
      <c r="DM25" s="531"/>
      <c r="DN25" s="530"/>
      <c r="DO25" s="508"/>
      <c r="DP25" s="531"/>
      <c r="DQ25" s="508"/>
      <c r="DR25" s="531"/>
      <c r="DS25" s="508"/>
      <c r="DT25" s="531"/>
      <c r="DU25" s="508"/>
      <c r="DV25" s="531"/>
      <c r="DW25" s="530"/>
      <c r="DX25" s="508"/>
      <c r="DY25" s="531"/>
      <c r="DZ25" s="508"/>
      <c r="EA25" s="531"/>
      <c r="EB25" s="508"/>
      <c r="EC25" s="531"/>
      <c r="ED25" s="508"/>
      <c r="EE25" s="531"/>
      <c r="EF25" s="530"/>
      <c r="EG25" s="508"/>
      <c r="EH25" s="531"/>
      <c r="EI25" s="508"/>
      <c r="EJ25" s="531"/>
      <c r="EK25" s="508"/>
      <c r="EL25" s="531"/>
      <c r="EM25" s="508"/>
      <c r="EN25" s="531"/>
      <c r="EO25" s="530"/>
      <c r="EP25" s="508"/>
      <c r="EQ25" s="531"/>
      <c r="ER25" s="508"/>
      <c r="ES25" s="531"/>
      <c r="ET25" s="508"/>
      <c r="EU25" s="531"/>
      <c r="EV25" s="508"/>
      <c r="EW25" s="531"/>
      <c r="EX25" s="530"/>
      <c r="EY25" s="508"/>
      <c r="EZ25" s="531"/>
      <c r="FA25" s="508"/>
      <c r="FB25" s="531"/>
      <c r="FC25" s="508"/>
      <c r="FD25" s="531"/>
      <c r="FE25" s="508"/>
      <c r="FF25" s="531"/>
      <c r="FG25" s="530"/>
      <c r="FH25" s="508"/>
      <c r="FI25" s="531"/>
      <c r="FJ25" s="508"/>
      <c r="FK25" s="531"/>
      <c r="FL25" s="508"/>
      <c r="FM25" s="531"/>
      <c r="FN25" s="508"/>
      <c r="FO25" s="531"/>
      <c r="FP25" s="530"/>
      <c r="FQ25" s="508"/>
      <c r="FR25" s="531"/>
      <c r="FS25" s="508"/>
      <c r="FT25" s="531"/>
      <c r="FU25" s="508"/>
      <c r="FV25" s="531"/>
      <c r="FW25" s="508"/>
      <c r="FX25" s="531"/>
      <c r="FY25" s="530"/>
      <c r="FZ25" s="508"/>
      <c r="GA25" s="531"/>
      <c r="GB25" s="508"/>
      <c r="GC25" s="531"/>
      <c r="GD25" s="508"/>
      <c r="GE25" s="531"/>
      <c r="GF25" s="508"/>
      <c r="GG25" s="531"/>
      <c r="GH25" s="530"/>
      <c r="GI25" s="508"/>
      <c r="GJ25" s="531"/>
      <c r="GK25" s="508"/>
      <c r="GL25" s="531"/>
      <c r="GM25" s="508"/>
      <c r="GN25" s="531"/>
      <c r="GO25" s="508"/>
      <c r="GP25" s="531"/>
      <c r="GQ25" s="530"/>
      <c r="GR25" s="508"/>
      <c r="GS25" s="531"/>
      <c r="GT25" s="508"/>
      <c r="GU25" s="531"/>
      <c r="GV25" s="508"/>
      <c r="GW25" s="531"/>
      <c r="GX25" s="508"/>
      <c r="GY25" s="531"/>
      <c r="GZ25" s="530"/>
      <c r="HA25" s="508"/>
      <c r="HB25" s="531"/>
      <c r="HC25" s="508"/>
      <c r="HD25" s="531"/>
      <c r="HE25" s="508"/>
      <c r="HF25" s="531"/>
      <c r="HG25" s="508"/>
      <c r="HH25" s="531"/>
      <c r="HI25" s="530"/>
      <c r="HJ25" s="508"/>
      <c r="HK25" s="531"/>
      <c r="HL25" s="508"/>
      <c r="HM25" s="531"/>
      <c r="HN25" s="508"/>
      <c r="HO25" s="531"/>
      <c r="HP25" s="508"/>
      <c r="HQ25" s="531"/>
      <c r="HR25" s="530"/>
      <c r="HS25" s="508"/>
      <c r="HT25" s="531"/>
      <c r="HU25" s="508"/>
      <c r="HV25" s="531"/>
      <c r="HW25" s="508"/>
      <c r="HX25" s="531"/>
      <c r="HY25" s="508"/>
      <c r="HZ25" s="531"/>
      <c r="IA25" s="530"/>
      <c r="IB25" s="508"/>
      <c r="IC25" s="531"/>
      <c r="ID25" s="508"/>
      <c r="IE25" s="531"/>
      <c r="IF25" s="508"/>
      <c r="IG25" s="531"/>
      <c r="IH25" s="508"/>
      <c r="II25" s="531"/>
      <c r="IJ25" s="530"/>
      <c r="IK25" s="508"/>
      <c r="IL25" s="531"/>
      <c r="IM25" s="508"/>
      <c r="IN25" s="531"/>
      <c r="IO25" s="508"/>
      <c r="IP25" s="531"/>
      <c r="IQ25" s="508"/>
      <c r="IR25" s="531"/>
      <c r="IS25" s="530"/>
      <c r="IT25" s="508"/>
      <c r="IU25" s="531"/>
      <c r="IV25" s="508"/>
    </row>
    <row r="26" spans="1:256" x14ac:dyDescent="0.25">
      <c r="A26" s="500" t="s">
        <v>262</v>
      </c>
      <c r="B26" s="423">
        <v>377385729.25999999</v>
      </c>
      <c r="C26" s="529">
        <f>+B26/B20*100</f>
        <v>14.823487390667864</v>
      </c>
      <c r="D26" s="423">
        <v>18710524.059999999</v>
      </c>
      <c r="E26" s="529">
        <f>+D26/D20*100</f>
        <v>43.607548118859619</v>
      </c>
      <c r="F26" s="423">
        <v>45694425.700000003</v>
      </c>
      <c r="G26" s="529">
        <f>+F26/F20*100</f>
        <v>55.387384464727553</v>
      </c>
      <c r="H26" s="423">
        <v>441790679.01999998</v>
      </c>
      <c r="I26" s="529">
        <v>16</v>
      </c>
    </row>
    <row r="27" spans="1:256" x14ac:dyDescent="0.25">
      <c r="A27" s="503" t="s">
        <v>263</v>
      </c>
      <c r="B27" s="505">
        <v>260109047.78999999</v>
      </c>
      <c r="C27" s="532">
        <f>+B27/B20*100</f>
        <v>10.216928969927446</v>
      </c>
      <c r="D27" s="505">
        <v>6485406.6699999999</v>
      </c>
      <c r="E27" s="532">
        <f>+D27/D20*100</f>
        <v>15.115166337697872</v>
      </c>
      <c r="F27" s="505">
        <v>2686947.93</v>
      </c>
      <c r="G27" s="532">
        <f>+F27/F20*100</f>
        <v>3.2569184480551168</v>
      </c>
      <c r="H27" s="505">
        <v>269281402.38999999</v>
      </c>
      <c r="I27" s="532">
        <f>+H27/H20*100</f>
        <v>10.080652208232324</v>
      </c>
      <c r="J27" s="530"/>
      <c r="K27" s="508"/>
      <c r="L27" s="531"/>
      <c r="M27" s="508"/>
      <c r="N27" s="531"/>
      <c r="O27" s="508"/>
      <c r="P27" s="531"/>
      <c r="Q27" s="508"/>
      <c r="R27" s="531"/>
      <c r="S27" s="530"/>
      <c r="T27" s="508"/>
      <c r="U27" s="531"/>
      <c r="V27" s="508"/>
      <c r="W27" s="531"/>
      <c r="X27" s="508"/>
      <c r="Y27" s="531"/>
      <c r="Z27" s="508"/>
      <c r="AA27" s="531"/>
      <c r="AB27" s="530"/>
      <c r="AC27" s="508"/>
      <c r="AD27" s="531"/>
      <c r="AE27" s="508"/>
      <c r="AF27" s="531"/>
      <c r="AG27" s="508"/>
      <c r="AH27" s="531"/>
      <c r="AI27" s="508"/>
      <c r="AJ27" s="531"/>
      <c r="AK27" s="530"/>
      <c r="AL27" s="508"/>
      <c r="AM27" s="531"/>
      <c r="AN27" s="508"/>
      <c r="AO27" s="531"/>
      <c r="AP27" s="508"/>
      <c r="AQ27" s="531"/>
      <c r="AR27" s="508"/>
      <c r="AS27" s="531"/>
      <c r="AT27" s="530"/>
      <c r="AU27" s="508"/>
      <c r="AV27" s="531"/>
      <c r="AW27" s="508"/>
      <c r="AX27" s="531"/>
      <c r="AY27" s="508"/>
      <c r="AZ27" s="531"/>
      <c r="BA27" s="508"/>
      <c r="BB27" s="531"/>
      <c r="BC27" s="530"/>
      <c r="BD27" s="508"/>
      <c r="BE27" s="531"/>
      <c r="BF27" s="508"/>
      <c r="BG27" s="531"/>
      <c r="BH27" s="508"/>
      <c r="BI27" s="531"/>
      <c r="BJ27" s="508"/>
      <c r="BK27" s="531"/>
      <c r="BL27" s="530"/>
      <c r="BM27" s="508"/>
      <c r="BN27" s="531"/>
      <c r="BO27" s="508"/>
      <c r="BP27" s="531"/>
      <c r="BQ27" s="508"/>
      <c r="BR27" s="531"/>
      <c r="BS27" s="508"/>
      <c r="BT27" s="531"/>
      <c r="BU27" s="530"/>
      <c r="BV27" s="508"/>
      <c r="BW27" s="531"/>
      <c r="BX27" s="508"/>
      <c r="BY27" s="531"/>
      <c r="BZ27" s="508"/>
      <c r="CA27" s="531"/>
      <c r="CB27" s="508"/>
      <c r="CC27" s="531"/>
      <c r="CD27" s="530"/>
      <c r="CE27" s="508"/>
      <c r="CF27" s="531"/>
      <c r="CG27" s="508"/>
      <c r="CH27" s="531"/>
      <c r="CI27" s="508"/>
      <c r="CJ27" s="531"/>
      <c r="CK27" s="508"/>
      <c r="CL27" s="531"/>
      <c r="CM27" s="530"/>
      <c r="CN27" s="508"/>
      <c r="CO27" s="531"/>
      <c r="CP27" s="508"/>
      <c r="CQ27" s="531"/>
      <c r="CR27" s="508"/>
      <c r="CS27" s="531"/>
      <c r="CT27" s="508"/>
      <c r="CU27" s="531"/>
      <c r="CV27" s="530"/>
      <c r="CW27" s="508"/>
      <c r="CX27" s="531"/>
      <c r="CY27" s="508"/>
      <c r="CZ27" s="531"/>
      <c r="DA27" s="508"/>
      <c r="DB27" s="531"/>
      <c r="DC27" s="508"/>
      <c r="DD27" s="531"/>
      <c r="DE27" s="530"/>
      <c r="DF27" s="508"/>
      <c r="DG27" s="531"/>
      <c r="DH27" s="508"/>
      <c r="DI27" s="531"/>
      <c r="DJ27" s="508"/>
      <c r="DK27" s="531"/>
      <c r="DL27" s="508"/>
      <c r="DM27" s="531"/>
      <c r="DN27" s="530"/>
      <c r="DO27" s="508"/>
      <c r="DP27" s="531"/>
      <c r="DQ27" s="508"/>
      <c r="DR27" s="531"/>
      <c r="DS27" s="508"/>
      <c r="DT27" s="531"/>
      <c r="DU27" s="508"/>
      <c r="DV27" s="531"/>
      <c r="DW27" s="530"/>
      <c r="DX27" s="508"/>
      <c r="DY27" s="531"/>
      <c r="DZ27" s="508"/>
      <c r="EA27" s="531"/>
      <c r="EB27" s="508"/>
      <c r="EC27" s="531"/>
      <c r="ED27" s="508"/>
      <c r="EE27" s="531"/>
      <c r="EF27" s="530"/>
      <c r="EG27" s="508"/>
      <c r="EH27" s="531"/>
      <c r="EI27" s="508"/>
      <c r="EJ27" s="531"/>
      <c r="EK27" s="508"/>
      <c r="EL27" s="531"/>
      <c r="EM27" s="508"/>
      <c r="EN27" s="531"/>
      <c r="EO27" s="530"/>
      <c r="EP27" s="508"/>
      <c r="EQ27" s="531"/>
      <c r="ER27" s="508"/>
      <c r="ES27" s="531"/>
      <c r="ET27" s="508"/>
      <c r="EU27" s="531"/>
      <c r="EV27" s="508"/>
      <c r="EW27" s="531"/>
      <c r="EX27" s="530"/>
      <c r="EY27" s="508"/>
      <c r="EZ27" s="531"/>
      <c r="FA27" s="508"/>
      <c r="FB27" s="531"/>
      <c r="FC27" s="508"/>
      <c r="FD27" s="531"/>
      <c r="FE27" s="508"/>
      <c r="FF27" s="531"/>
      <c r="FG27" s="530"/>
      <c r="FH27" s="508"/>
      <c r="FI27" s="531"/>
      <c r="FJ27" s="508"/>
      <c r="FK27" s="531"/>
      <c r="FL27" s="508"/>
      <c r="FM27" s="531"/>
      <c r="FN27" s="508"/>
      <c r="FO27" s="531"/>
      <c r="FP27" s="530"/>
      <c r="FQ27" s="508"/>
      <c r="FR27" s="531"/>
      <c r="FS27" s="508"/>
      <c r="FT27" s="531"/>
      <c r="FU27" s="508"/>
      <c r="FV27" s="531"/>
      <c r="FW27" s="508"/>
      <c r="FX27" s="531"/>
      <c r="FY27" s="530"/>
      <c r="FZ27" s="508"/>
      <c r="GA27" s="531"/>
      <c r="GB27" s="508"/>
      <c r="GC27" s="531"/>
      <c r="GD27" s="508"/>
      <c r="GE27" s="531"/>
      <c r="GF27" s="508"/>
      <c r="GG27" s="531"/>
      <c r="GH27" s="530"/>
      <c r="GI27" s="508"/>
      <c r="GJ27" s="531"/>
      <c r="GK27" s="508"/>
      <c r="GL27" s="531"/>
      <c r="GM27" s="508"/>
      <c r="GN27" s="531"/>
      <c r="GO27" s="508"/>
      <c r="GP27" s="531"/>
      <c r="GQ27" s="530"/>
      <c r="GR27" s="508"/>
      <c r="GS27" s="531"/>
      <c r="GT27" s="508"/>
      <c r="GU27" s="531"/>
      <c r="GV27" s="508"/>
      <c r="GW27" s="531"/>
      <c r="GX27" s="508"/>
      <c r="GY27" s="531"/>
      <c r="GZ27" s="530"/>
      <c r="HA27" s="508"/>
      <c r="HB27" s="531"/>
      <c r="HC27" s="508"/>
      <c r="HD27" s="531"/>
      <c r="HE27" s="508"/>
      <c r="HF27" s="531"/>
      <c r="HG27" s="508"/>
      <c r="HH27" s="531"/>
      <c r="HI27" s="530"/>
      <c r="HJ27" s="508"/>
      <c r="HK27" s="531"/>
      <c r="HL27" s="508"/>
      <c r="HM27" s="531"/>
      <c r="HN27" s="508"/>
      <c r="HO27" s="531"/>
      <c r="HP27" s="508"/>
      <c r="HQ27" s="531"/>
      <c r="HR27" s="530"/>
      <c r="HS27" s="508"/>
      <c r="HT27" s="531"/>
      <c r="HU27" s="508"/>
      <c r="HV27" s="531"/>
      <c r="HW27" s="508"/>
      <c r="HX27" s="531"/>
      <c r="HY27" s="508"/>
      <c r="HZ27" s="531"/>
      <c r="IA27" s="530"/>
      <c r="IB27" s="508"/>
      <c r="IC27" s="531"/>
      <c r="ID27" s="508"/>
      <c r="IE27" s="531"/>
      <c r="IF27" s="508"/>
      <c r="IG27" s="531"/>
      <c r="IH27" s="508"/>
      <c r="II27" s="531"/>
      <c r="IJ27" s="530"/>
      <c r="IK27" s="508"/>
      <c r="IL27" s="531"/>
      <c r="IM27" s="508"/>
      <c r="IN27" s="531"/>
      <c r="IO27" s="508"/>
      <c r="IP27" s="531"/>
      <c r="IQ27" s="508"/>
      <c r="IR27" s="531"/>
      <c r="IS27" s="530"/>
      <c r="IT27" s="508"/>
      <c r="IU27" s="531"/>
      <c r="IV27" s="508"/>
    </row>
    <row r="28" spans="1:256" x14ac:dyDescent="0.25">
      <c r="A28" s="507"/>
      <c r="B28" s="508"/>
      <c r="C28" s="531"/>
      <c r="D28" s="508"/>
      <c r="E28" s="531"/>
      <c r="F28" s="508"/>
      <c r="G28" s="531"/>
      <c r="H28" s="508"/>
      <c r="I28" s="531"/>
    </row>
    <row r="29" spans="1:256" x14ac:dyDescent="0.25">
      <c r="A29" s="515" t="s">
        <v>288</v>
      </c>
      <c r="B29" s="515"/>
      <c r="C29" s="515"/>
      <c r="D29" s="515"/>
      <c r="E29" s="515"/>
      <c r="F29" s="515"/>
      <c r="G29" s="515"/>
      <c r="H29" s="515"/>
      <c r="I29" s="515"/>
    </row>
    <row r="30" spans="1:256" x14ac:dyDescent="0.25">
      <c r="A30" s="516" t="s">
        <v>182</v>
      </c>
      <c r="B30" s="516"/>
      <c r="C30" s="516"/>
      <c r="D30" s="516"/>
      <c r="E30" s="516"/>
      <c r="F30" s="516"/>
      <c r="G30" s="516"/>
      <c r="H30" s="516"/>
      <c r="I30" s="516"/>
    </row>
    <row r="31" spans="1:256" x14ac:dyDescent="0.25">
      <c r="A31" s="517" t="s">
        <v>254</v>
      </c>
      <c r="B31" s="518">
        <v>2016</v>
      </c>
      <c r="C31" s="518"/>
      <c r="D31" s="518"/>
      <c r="E31" s="518"/>
      <c r="F31" s="518"/>
      <c r="G31" s="518"/>
      <c r="H31" s="518"/>
      <c r="I31" s="518"/>
    </row>
    <row r="32" spans="1:256" x14ac:dyDescent="0.25">
      <c r="A32" s="517"/>
      <c r="B32" s="519" t="s">
        <v>184</v>
      </c>
      <c r="C32" s="519" t="s">
        <v>12</v>
      </c>
      <c r="D32" s="520" t="s">
        <v>185</v>
      </c>
      <c r="E32" s="520" t="s">
        <v>12</v>
      </c>
      <c r="F32" s="520" t="s">
        <v>186</v>
      </c>
      <c r="G32" s="520" t="s">
        <v>12</v>
      </c>
      <c r="H32" s="520" t="s">
        <v>187</v>
      </c>
      <c r="I32" s="520" t="s">
        <v>12</v>
      </c>
    </row>
    <row r="33" spans="1:256" x14ac:dyDescent="0.25">
      <c r="A33" s="521"/>
      <c r="B33" s="521"/>
      <c r="C33" s="521"/>
      <c r="D33" s="523"/>
      <c r="E33" s="523"/>
      <c r="F33" s="523"/>
      <c r="G33" s="523"/>
      <c r="H33" s="523"/>
      <c r="I33" s="523"/>
    </row>
    <row r="34" spans="1:256" x14ac:dyDescent="0.25">
      <c r="A34" s="524" t="s">
        <v>14</v>
      </c>
      <c r="B34" s="383">
        <v>2032708151.3299999</v>
      </c>
      <c r="C34" s="383"/>
      <c r="D34" s="383">
        <v>5176335387.6899996</v>
      </c>
      <c r="E34" s="383"/>
      <c r="F34" s="383">
        <v>2448245481.96</v>
      </c>
      <c r="G34" s="384"/>
      <c r="H34" s="383">
        <v>9657289020.9799995</v>
      </c>
      <c r="I34" s="528"/>
    </row>
    <row r="35" spans="1:256" x14ac:dyDescent="0.25">
      <c r="A35" s="526"/>
      <c r="B35" s="423"/>
      <c r="C35" s="423"/>
      <c r="D35" s="423"/>
      <c r="E35" s="423"/>
      <c r="F35" s="423"/>
      <c r="G35" s="527"/>
      <c r="H35" s="423"/>
      <c r="I35" s="528"/>
    </row>
    <row r="36" spans="1:256" x14ac:dyDescent="0.25">
      <c r="A36" s="500" t="s">
        <v>265</v>
      </c>
      <c r="B36" s="423">
        <v>51580389.359999999</v>
      </c>
      <c r="C36" s="529">
        <f>+B36/B34*100</f>
        <v>2.5375206630745777</v>
      </c>
      <c r="D36" s="423">
        <v>0</v>
      </c>
      <c r="E36" s="529">
        <f>+D36/D34*100</f>
        <v>0</v>
      </c>
      <c r="F36" s="423">
        <v>46892205.020000003</v>
      </c>
      <c r="G36" s="529">
        <f>+F36/F34*100</f>
        <v>1.9153391833264759</v>
      </c>
      <c r="H36" s="423">
        <v>98472594.379999995</v>
      </c>
      <c r="I36" s="529">
        <f>+H36/H34*100</f>
        <v>1.0196711951570776</v>
      </c>
    </row>
    <row r="37" spans="1:256" x14ac:dyDescent="0.25">
      <c r="A37" s="500" t="s">
        <v>266</v>
      </c>
      <c r="B37" s="423">
        <v>454371459.94999999</v>
      </c>
      <c r="C37" s="529">
        <f>+B37/B34*100</f>
        <v>22.353010177713166</v>
      </c>
      <c r="D37" s="423">
        <v>80174315.129999995</v>
      </c>
      <c r="E37" s="529">
        <f>+D37/D34*100</f>
        <v>1.5488624504637967</v>
      </c>
      <c r="F37" s="423">
        <v>369279209.29000002</v>
      </c>
      <c r="G37" s="529">
        <f>+F37/F34*100</f>
        <v>15.083422475852581</v>
      </c>
      <c r="H37" s="423">
        <v>903824984.37</v>
      </c>
      <c r="I37" s="529">
        <f>+H37/H34*100</f>
        <v>9.3589928022914428</v>
      </c>
      <c r="J37" s="530"/>
      <c r="K37" s="508"/>
      <c r="L37" s="531"/>
      <c r="M37" s="508"/>
      <c r="N37" s="531"/>
      <c r="O37" s="508"/>
      <c r="P37" s="531"/>
      <c r="Q37" s="508"/>
      <c r="R37" s="531"/>
      <c r="S37" s="530"/>
      <c r="T37" s="508"/>
      <c r="U37" s="531"/>
      <c r="V37" s="508"/>
      <c r="W37" s="531"/>
      <c r="X37" s="508"/>
      <c r="Y37" s="531"/>
      <c r="Z37" s="508"/>
      <c r="AA37" s="531"/>
      <c r="AB37" s="530"/>
      <c r="AC37" s="508"/>
      <c r="AD37" s="531"/>
      <c r="AE37" s="508"/>
      <c r="AF37" s="531"/>
      <c r="AG37" s="508"/>
      <c r="AH37" s="531"/>
      <c r="AI37" s="508"/>
      <c r="AJ37" s="531"/>
      <c r="AK37" s="530"/>
      <c r="AL37" s="508"/>
      <c r="AM37" s="531"/>
      <c r="AN37" s="508"/>
      <c r="AO37" s="531"/>
      <c r="AP37" s="508"/>
      <c r="AQ37" s="531"/>
      <c r="AR37" s="508"/>
      <c r="AS37" s="531"/>
      <c r="AT37" s="530"/>
      <c r="AU37" s="508"/>
      <c r="AV37" s="531"/>
      <c r="AW37" s="508"/>
      <c r="AX37" s="531"/>
      <c r="AY37" s="508"/>
      <c r="AZ37" s="531"/>
      <c r="BA37" s="508"/>
      <c r="BB37" s="531"/>
      <c r="BC37" s="530"/>
      <c r="BD37" s="508"/>
      <c r="BE37" s="531"/>
      <c r="BF37" s="508"/>
      <c r="BG37" s="531"/>
      <c r="BH37" s="508"/>
      <c r="BI37" s="531"/>
      <c r="BJ37" s="508"/>
      <c r="BK37" s="531"/>
      <c r="BL37" s="530"/>
      <c r="BM37" s="508"/>
      <c r="BN37" s="531"/>
      <c r="BO37" s="508"/>
      <c r="BP37" s="531"/>
      <c r="BQ37" s="508"/>
      <c r="BR37" s="531"/>
      <c r="BS37" s="508"/>
      <c r="BT37" s="531"/>
      <c r="BU37" s="530"/>
      <c r="BV37" s="508"/>
      <c r="BW37" s="531"/>
      <c r="BX37" s="508"/>
      <c r="BY37" s="531"/>
      <c r="BZ37" s="508"/>
      <c r="CA37" s="531"/>
      <c r="CB37" s="508"/>
      <c r="CC37" s="531"/>
      <c r="CD37" s="530"/>
      <c r="CE37" s="508"/>
      <c r="CF37" s="531"/>
      <c r="CG37" s="508"/>
      <c r="CH37" s="531"/>
      <c r="CI37" s="508"/>
      <c r="CJ37" s="531"/>
      <c r="CK37" s="508"/>
      <c r="CL37" s="531"/>
      <c r="CM37" s="530"/>
      <c r="CN37" s="508"/>
      <c r="CO37" s="531"/>
      <c r="CP37" s="508"/>
      <c r="CQ37" s="531"/>
      <c r="CR37" s="508"/>
      <c r="CS37" s="531"/>
      <c r="CT37" s="508"/>
      <c r="CU37" s="531"/>
      <c r="CV37" s="530"/>
      <c r="CW37" s="508"/>
      <c r="CX37" s="531"/>
      <c r="CY37" s="508"/>
      <c r="CZ37" s="531"/>
      <c r="DA37" s="508"/>
      <c r="DB37" s="531"/>
      <c r="DC37" s="508"/>
      <c r="DD37" s="531"/>
      <c r="DE37" s="530"/>
      <c r="DF37" s="508"/>
      <c r="DG37" s="531"/>
      <c r="DH37" s="508"/>
      <c r="DI37" s="531"/>
      <c r="DJ37" s="508"/>
      <c r="DK37" s="531"/>
      <c r="DL37" s="508"/>
      <c r="DM37" s="531"/>
      <c r="DN37" s="530"/>
      <c r="DO37" s="508"/>
      <c r="DP37" s="531"/>
      <c r="DQ37" s="508"/>
      <c r="DR37" s="531"/>
      <c r="DS37" s="508"/>
      <c r="DT37" s="531"/>
      <c r="DU37" s="508"/>
      <c r="DV37" s="531"/>
      <c r="DW37" s="530"/>
      <c r="DX37" s="508"/>
      <c r="DY37" s="531"/>
      <c r="DZ37" s="508"/>
      <c r="EA37" s="531"/>
      <c r="EB37" s="508"/>
      <c r="EC37" s="531"/>
      <c r="ED37" s="508"/>
      <c r="EE37" s="531"/>
      <c r="EF37" s="530"/>
      <c r="EG37" s="508"/>
      <c r="EH37" s="531"/>
      <c r="EI37" s="508"/>
      <c r="EJ37" s="531"/>
      <c r="EK37" s="508"/>
      <c r="EL37" s="531"/>
      <c r="EM37" s="508"/>
      <c r="EN37" s="531"/>
      <c r="EO37" s="530"/>
      <c r="EP37" s="508"/>
      <c r="EQ37" s="531"/>
      <c r="ER37" s="508"/>
      <c r="ES37" s="531"/>
      <c r="ET37" s="508"/>
      <c r="EU37" s="531"/>
      <c r="EV37" s="508"/>
      <c r="EW37" s="531"/>
      <c r="EX37" s="530"/>
      <c r="EY37" s="508"/>
      <c r="EZ37" s="531"/>
      <c r="FA37" s="508"/>
      <c r="FB37" s="531"/>
      <c r="FC37" s="508"/>
      <c r="FD37" s="531"/>
      <c r="FE37" s="508"/>
      <c r="FF37" s="531"/>
      <c r="FG37" s="530"/>
      <c r="FH37" s="508"/>
      <c r="FI37" s="531"/>
      <c r="FJ37" s="508"/>
      <c r="FK37" s="531"/>
      <c r="FL37" s="508"/>
      <c r="FM37" s="531"/>
      <c r="FN37" s="508"/>
      <c r="FO37" s="531"/>
      <c r="FP37" s="530"/>
      <c r="FQ37" s="508"/>
      <c r="FR37" s="531"/>
      <c r="FS37" s="508"/>
      <c r="FT37" s="531"/>
      <c r="FU37" s="508"/>
      <c r="FV37" s="531"/>
      <c r="FW37" s="508"/>
      <c r="FX37" s="531"/>
      <c r="FY37" s="530"/>
      <c r="FZ37" s="508"/>
      <c r="GA37" s="531"/>
      <c r="GB37" s="508"/>
      <c r="GC37" s="531"/>
      <c r="GD37" s="508"/>
      <c r="GE37" s="531"/>
      <c r="GF37" s="508"/>
      <c r="GG37" s="531"/>
      <c r="GH37" s="530"/>
      <c r="GI37" s="508"/>
      <c r="GJ37" s="531"/>
      <c r="GK37" s="508"/>
      <c r="GL37" s="531"/>
      <c r="GM37" s="508"/>
      <c r="GN37" s="531"/>
      <c r="GO37" s="508"/>
      <c r="GP37" s="531"/>
      <c r="GQ37" s="530"/>
      <c r="GR37" s="508"/>
      <c r="GS37" s="531"/>
      <c r="GT37" s="508"/>
      <c r="GU37" s="531"/>
      <c r="GV37" s="508"/>
      <c r="GW37" s="531"/>
      <c r="GX37" s="508"/>
      <c r="GY37" s="531"/>
      <c r="GZ37" s="530"/>
      <c r="HA37" s="508"/>
      <c r="HB37" s="531"/>
      <c r="HC37" s="508"/>
      <c r="HD37" s="531"/>
      <c r="HE37" s="508"/>
      <c r="HF37" s="531"/>
      <c r="HG37" s="508"/>
      <c r="HH37" s="531"/>
      <c r="HI37" s="530"/>
      <c r="HJ37" s="508"/>
      <c r="HK37" s="531"/>
      <c r="HL37" s="508"/>
      <c r="HM37" s="531"/>
      <c r="HN37" s="508"/>
      <c r="HO37" s="531"/>
      <c r="HP37" s="508"/>
      <c r="HQ37" s="531"/>
      <c r="HR37" s="530"/>
      <c r="HS37" s="508"/>
      <c r="HT37" s="531"/>
      <c r="HU37" s="508"/>
      <c r="HV37" s="531"/>
      <c r="HW37" s="508"/>
      <c r="HX37" s="531"/>
      <c r="HY37" s="508"/>
      <c r="HZ37" s="531"/>
      <c r="IA37" s="530"/>
      <c r="IB37" s="508"/>
      <c r="IC37" s="531"/>
      <c r="ID37" s="508"/>
      <c r="IE37" s="531"/>
      <c r="IF37" s="508"/>
      <c r="IG37" s="531"/>
      <c r="IH37" s="508"/>
      <c r="II37" s="531"/>
      <c r="IJ37" s="530"/>
      <c r="IK37" s="508"/>
      <c r="IL37" s="531"/>
      <c r="IM37" s="508"/>
      <c r="IN37" s="531"/>
      <c r="IO37" s="508"/>
      <c r="IP37" s="531"/>
      <c r="IQ37" s="508"/>
      <c r="IR37" s="531"/>
      <c r="IS37" s="530"/>
      <c r="IT37" s="508"/>
      <c r="IU37" s="531"/>
      <c r="IV37" s="508"/>
    </row>
    <row r="38" spans="1:256" x14ac:dyDescent="0.25">
      <c r="A38" s="500" t="s">
        <v>267</v>
      </c>
      <c r="B38" s="423">
        <v>19685497.989999998</v>
      </c>
      <c r="C38" s="529">
        <f>+B38/B34*100</f>
        <v>0.96843700740412675</v>
      </c>
      <c r="D38" s="423">
        <v>844098799.39999998</v>
      </c>
      <c r="E38" s="529">
        <f>+D38/D34*100</f>
        <v>16.306879987092355</v>
      </c>
      <c r="F38" s="423">
        <v>928866850.98000002</v>
      </c>
      <c r="G38" s="529">
        <f>+F38/F34*100</f>
        <v>37.940102731707029</v>
      </c>
      <c r="H38" s="423">
        <v>1792651148.3699999</v>
      </c>
      <c r="I38" s="529">
        <f>+H38/H34*100</f>
        <v>18.562674726577519</v>
      </c>
    </row>
    <row r="39" spans="1:256" ht="25.5" x14ac:dyDescent="0.25">
      <c r="A39" s="500" t="s">
        <v>268</v>
      </c>
      <c r="B39" s="423">
        <v>293711824.11000001</v>
      </c>
      <c r="C39" s="529">
        <f>+B39/B34*100</f>
        <v>14.449286481083107</v>
      </c>
      <c r="D39" s="423">
        <v>11837748.189999999</v>
      </c>
      <c r="E39" s="529">
        <f>+D39/D34*100</f>
        <v>0.22868974483669871</v>
      </c>
      <c r="F39" s="423">
        <v>302015711.5</v>
      </c>
      <c r="G39" s="529">
        <f>+F39/F34*100</f>
        <v>12.336006079676874</v>
      </c>
      <c r="H39" s="423">
        <v>607565283.79999995</v>
      </c>
      <c r="I39" s="529">
        <f>+H39/H34*100</f>
        <v>6.2912612688725931</v>
      </c>
      <c r="J39" s="530"/>
      <c r="K39" s="508"/>
      <c r="L39" s="531"/>
      <c r="M39" s="508"/>
      <c r="N39" s="531"/>
      <c r="O39" s="508"/>
      <c r="P39" s="531"/>
      <c r="Q39" s="508"/>
      <c r="R39" s="531"/>
      <c r="S39" s="530"/>
      <c r="T39" s="508"/>
      <c r="U39" s="531"/>
      <c r="V39" s="508"/>
      <c r="W39" s="531"/>
      <c r="X39" s="508"/>
      <c r="Y39" s="531"/>
      <c r="Z39" s="508"/>
      <c r="AA39" s="531"/>
      <c r="AB39" s="530"/>
      <c r="AC39" s="508"/>
      <c r="AD39" s="531"/>
      <c r="AE39" s="508"/>
      <c r="AF39" s="531"/>
      <c r="AG39" s="508"/>
      <c r="AH39" s="531"/>
      <c r="AI39" s="508"/>
      <c r="AJ39" s="531"/>
      <c r="AK39" s="530"/>
      <c r="AL39" s="508"/>
      <c r="AM39" s="531"/>
      <c r="AN39" s="508"/>
      <c r="AO39" s="531"/>
      <c r="AP39" s="508"/>
      <c r="AQ39" s="531"/>
      <c r="AR39" s="508"/>
      <c r="AS39" s="531"/>
      <c r="AT39" s="530"/>
      <c r="AU39" s="508"/>
      <c r="AV39" s="531"/>
      <c r="AW39" s="508"/>
      <c r="AX39" s="531"/>
      <c r="AY39" s="508"/>
      <c r="AZ39" s="531"/>
      <c r="BA39" s="508"/>
      <c r="BB39" s="531"/>
      <c r="BC39" s="530"/>
      <c r="BD39" s="508"/>
      <c r="BE39" s="531"/>
      <c r="BF39" s="508"/>
      <c r="BG39" s="531"/>
      <c r="BH39" s="508"/>
      <c r="BI39" s="531"/>
      <c r="BJ39" s="508"/>
      <c r="BK39" s="531"/>
      <c r="BL39" s="530"/>
      <c r="BM39" s="508"/>
      <c r="BN39" s="531"/>
      <c r="BO39" s="508"/>
      <c r="BP39" s="531"/>
      <c r="BQ39" s="508"/>
      <c r="BR39" s="531"/>
      <c r="BS39" s="508"/>
      <c r="BT39" s="531"/>
      <c r="BU39" s="530"/>
      <c r="BV39" s="508"/>
      <c r="BW39" s="531"/>
      <c r="BX39" s="508"/>
      <c r="BY39" s="531"/>
      <c r="BZ39" s="508"/>
      <c r="CA39" s="531"/>
      <c r="CB39" s="508"/>
      <c r="CC39" s="531"/>
      <c r="CD39" s="530"/>
      <c r="CE39" s="508"/>
      <c r="CF39" s="531"/>
      <c r="CG39" s="508"/>
      <c r="CH39" s="531"/>
      <c r="CI39" s="508"/>
      <c r="CJ39" s="531"/>
      <c r="CK39" s="508"/>
      <c r="CL39" s="531"/>
      <c r="CM39" s="530"/>
      <c r="CN39" s="508"/>
      <c r="CO39" s="531"/>
      <c r="CP39" s="508"/>
      <c r="CQ39" s="531"/>
      <c r="CR39" s="508"/>
      <c r="CS39" s="531"/>
      <c r="CT39" s="508"/>
      <c r="CU39" s="531"/>
      <c r="CV39" s="530"/>
      <c r="CW39" s="508"/>
      <c r="CX39" s="531"/>
      <c r="CY39" s="508"/>
      <c r="CZ39" s="531"/>
      <c r="DA39" s="508"/>
      <c r="DB39" s="531"/>
      <c r="DC39" s="508"/>
      <c r="DD39" s="531"/>
      <c r="DE39" s="530"/>
      <c r="DF39" s="508"/>
      <c r="DG39" s="531"/>
      <c r="DH39" s="508"/>
      <c r="DI39" s="531"/>
      <c r="DJ39" s="508"/>
      <c r="DK39" s="531"/>
      <c r="DL39" s="508"/>
      <c r="DM39" s="531"/>
      <c r="DN39" s="530"/>
      <c r="DO39" s="508"/>
      <c r="DP39" s="531"/>
      <c r="DQ39" s="508"/>
      <c r="DR39" s="531"/>
      <c r="DS39" s="508"/>
      <c r="DT39" s="531"/>
      <c r="DU39" s="508"/>
      <c r="DV39" s="531"/>
      <c r="DW39" s="530"/>
      <c r="DX39" s="508"/>
      <c r="DY39" s="531"/>
      <c r="DZ39" s="508"/>
      <c r="EA39" s="531"/>
      <c r="EB39" s="508"/>
      <c r="EC39" s="531"/>
      <c r="ED39" s="508"/>
      <c r="EE39" s="531"/>
      <c r="EF39" s="530"/>
      <c r="EG39" s="508"/>
      <c r="EH39" s="531"/>
      <c r="EI39" s="508"/>
      <c r="EJ39" s="531"/>
      <c r="EK39" s="508"/>
      <c r="EL39" s="531"/>
      <c r="EM39" s="508"/>
      <c r="EN39" s="531"/>
      <c r="EO39" s="530"/>
      <c r="EP39" s="508"/>
      <c r="EQ39" s="531"/>
      <c r="ER39" s="508"/>
      <c r="ES39" s="531"/>
      <c r="ET39" s="508"/>
      <c r="EU39" s="531"/>
      <c r="EV39" s="508"/>
      <c r="EW39" s="531"/>
      <c r="EX39" s="530"/>
      <c r="EY39" s="508"/>
      <c r="EZ39" s="531"/>
      <c r="FA39" s="508"/>
      <c r="FB39" s="531"/>
      <c r="FC39" s="508"/>
      <c r="FD39" s="531"/>
      <c r="FE39" s="508"/>
      <c r="FF39" s="531"/>
      <c r="FG39" s="530"/>
      <c r="FH39" s="508"/>
      <c r="FI39" s="531"/>
      <c r="FJ39" s="508"/>
      <c r="FK39" s="531"/>
      <c r="FL39" s="508"/>
      <c r="FM39" s="531"/>
      <c r="FN39" s="508"/>
      <c r="FO39" s="531"/>
      <c r="FP39" s="530"/>
      <c r="FQ39" s="508"/>
      <c r="FR39" s="531"/>
      <c r="FS39" s="508"/>
      <c r="FT39" s="531"/>
      <c r="FU39" s="508"/>
      <c r="FV39" s="531"/>
      <c r="FW39" s="508"/>
      <c r="FX39" s="531"/>
      <c r="FY39" s="530"/>
      <c r="FZ39" s="508"/>
      <c r="GA39" s="531"/>
      <c r="GB39" s="508"/>
      <c r="GC39" s="531"/>
      <c r="GD39" s="508"/>
      <c r="GE39" s="531"/>
      <c r="GF39" s="508"/>
      <c r="GG39" s="531"/>
      <c r="GH39" s="530"/>
      <c r="GI39" s="508"/>
      <c r="GJ39" s="531"/>
      <c r="GK39" s="508"/>
      <c r="GL39" s="531"/>
      <c r="GM39" s="508"/>
      <c r="GN39" s="531"/>
      <c r="GO39" s="508"/>
      <c r="GP39" s="531"/>
      <c r="GQ39" s="530"/>
      <c r="GR39" s="508"/>
      <c r="GS39" s="531"/>
      <c r="GT39" s="508"/>
      <c r="GU39" s="531"/>
      <c r="GV39" s="508"/>
      <c r="GW39" s="531"/>
      <c r="GX39" s="508"/>
      <c r="GY39" s="531"/>
      <c r="GZ39" s="530"/>
      <c r="HA39" s="508"/>
      <c r="HB39" s="531"/>
      <c r="HC39" s="508"/>
      <c r="HD39" s="531"/>
      <c r="HE39" s="508"/>
      <c r="HF39" s="531"/>
      <c r="HG39" s="508"/>
      <c r="HH39" s="531"/>
      <c r="HI39" s="530"/>
      <c r="HJ39" s="508"/>
      <c r="HK39" s="531"/>
      <c r="HL39" s="508"/>
      <c r="HM39" s="531"/>
      <c r="HN39" s="508"/>
      <c r="HO39" s="531"/>
      <c r="HP39" s="508"/>
      <c r="HQ39" s="531"/>
      <c r="HR39" s="530"/>
      <c r="HS39" s="508"/>
      <c r="HT39" s="531"/>
      <c r="HU39" s="508"/>
      <c r="HV39" s="531"/>
      <c r="HW39" s="508"/>
      <c r="HX39" s="531"/>
      <c r="HY39" s="508"/>
      <c r="HZ39" s="531"/>
      <c r="IA39" s="530"/>
      <c r="IB39" s="508"/>
      <c r="IC39" s="531"/>
      <c r="ID39" s="508"/>
      <c r="IE39" s="531"/>
      <c r="IF39" s="508"/>
      <c r="IG39" s="531"/>
      <c r="IH39" s="508"/>
      <c r="II39" s="531"/>
      <c r="IJ39" s="530"/>
      <c r="IK39" s="508"/>
      <c r="IL39" s="531"/>
      <c r="IM39" s="508"/>
      <c r="IN39" s="531"/>
      <c r="IO39" s="508"/>
      <c r="IP39" s="531"/>
      <c r="IQ39" s="508"/>
      <c r="IR39" s="531"/>
      <c r="IS39" s="530"/>
      <c r="IT39" s="508"/>
      <c r="IU39" s="531"/>
      <c r="IV39" s="508"/>
    </row>
    <row r="40" spans="1:256" x14ac:dyDescent="0.25">
      <c r="A40" s="500" t="s">
        <v>269</v>
      </c>
      <c r="B40" s="423">
        <v>1030499809.5</v>
      </c>
      <c r="C40" s="529">
        <f>+B40/B34*100</f>
        <v>50.695905795711226</v>
      </c>
      <c r="D40" s="423">
        <v>4239051659.1199999</v>
      </c>
      <c r="E40" s="529">
        <f>+D40/D34*100</f>
        <v>81.892909590074424</v>
      </c>
      <c r="F40" s="423">
        <v>785331505.16999996</v>
      </c>
      <c r="G40" s="529">
        <f>+F40/F34*100</f>
        <v>32.077318673995244</v>
      </c>
      <c r="H40" s="423">
        <v>6054882973.79</v>
      </c>
      <c r="I40" s="529">
        <f>+H40/H34*100</f>
        <v>62.697543385478639</v>
      </c>
    </row>
    <row r="41" spans="1:256" x14ac:dyDescent="0.25">
      <c r="A41" s="500" t="s">
        <v>270</v>
      </c>
      <c r="B41" s="423">
        <v>169680524.77000001</v>
      </c>
      <c r="C41" s="529">
        <f>+B41/B34*100</f>
        <v>8.3475104214531797</v>
      </c>
      <c r="D41" s="423">
        <v>366667.7</v>
      </c>
      <c r="E41" s="529">
        <f>+D41/D34*100</f>
        <v>7.0835383053421078E-3</v>
      </c>
      <c r="F41" s="423">
        <v>15860000</v>
      </c>
      <c r="G41" s="529">
        <f>+F41/F34*100</f>
        <v>0.64781085544178796</v>
      </c>
      <c r="H41" s="423">
        <v>185907192.47</v>
      </c>
      <c r="I41" s="529">
        <f>+H41/H34*100</f>
        <v>1.9250453420843625</v>
      </c>
      <c r="J41" s="530"/>
      <c r="K41" s="508"/>
      <c r="L41" s="531"/>
      <c r="M41" s="508"/>
      <c r="N41" s="531"/>
      <c r="O41" s="508"/>
      <c r="P41" s="531"/>
      <c r="Q41" s="508"/>
      <c r="R41" s="531"/>
      <c r="S41" s="530"/>
      <c r="T41" s="508"/>
      <c r="U41" s="531"/>
      <c r="V41" s="508"/>
      <c r="W41" s="531"/>
      <c r="X41" s="508"/>
      <c r="Y41" s="531"/>
      <c r="Z41" s="508"/>
      <c r="AA41" s="531"/>
      <c r="AB41" s="530"/>
      <c r="AC41" s="508"/>
      <c r="AD41" s="531"/>
      <c r="AE41" s="508"/>
      <c r="AF41" s="531"/>
      <c r="AG41" s="508"/>
      <c r="AH41" s="531"/>
      <c r="AI41" s="508"/>
      <c r="AJ41" s="531"/>
      <c r="AK41" s="530"/>
      <c r="AL41" s="508"/>
      <c r="AM41" s="531"/>
      <c r="AN41" s="508"/>
      <c r="AO41" s="531"/>
      <c r="AP41" s="508"/>
      <c r="AQ41" s="531"/>
      <c r="AR41" s="508"/>
      <c r="AS41" s="531"/>
      <c r="AT41" s="530"/>
      <c r="AU41" s="508"/>
      <c r="AV41" s="531"/>
      <c r="AW41" s="508"/>
      <c r="AX41" s="531"/>
      <c r="AY41" s="508"/>
      <c r="AZ41" s="531"/>
      <c r="BA41" s="508"/>
      <c r="BB41" s="531"/>
      <c r="BC41" s="530"/>
      <c r="BD41" s="508"/>
      <c r="BE41" s="531"/>
      <c r="BF41" s="508"/>
      <c r="BG41" s="531"/>
      <c r="BH41" s="508"/>
      <c r="BI41" s="531"/>
      <c r="BJ41" s="508"/>
      <c r="BK41" s="531"/>
      <c r="BL41" s="530"/>
      <c r="BM41" s="508"/>
      <c r="BN41" s="531"/>
      <c r="BO41" s="508"/>
      <c r="BP41" s="531"/>
      <c r="BQ41" s="508"/>
      <c r="BR41" s="531"/>
      <c r="BS41" s="508"/>
      <c r="BT41" s="531"/>
      <c r="BU41" s="530"/>
      <c r="BV41" s="508"/>
      <c r="BW41" s="531"/>
      <c r="BX41" s="508"/>
      <c r="BY41" s="531"/>
      <c r="BZ41" s="508"/>
      <c r="CA41" s="531"/>
      <c r="CB41" s="508"/>
      <c r="CC41" s="531"/>
      <c r="CD41" s="530"/>
      <c r="CE41" s="508"/>
      <c r="CF41" s="531"/>
      <c r="CG41" s="508"/>
      <c r="CH41" s="531"/>
      <c r="CI41" s="508"/>
      <c r="CJ41" s="531"/>
      <c r="CK41" s="508"/>
      <c r="CL41" s="531"/>
      <c r="CM41" s="530"/>
      <c r="CN41" s="508"/>
      <c r="CO41" s="531"/>
      <c r="CP41" s="508"/>
      <c r="CQ41" s="531"/>
      <c r="CR41" s="508"/>
      <c r="CS41" s="531"/>
      <c r="CT41" s="508"/>
      <c r="CU41" s="531"/>
      <c r="CV41" s="530"/>
      <c r="CW41" s="508"/>
      <c r="CX41" s="531"/>
      <c r="CY41" s="508"/>
      <c r="CZ41" s="531"/>
      <c r="DA41" s="508"/>
      <c r="DB41" s="531"/>
      <c r="DC41" s="508"/>
      <c r="DD41" s="531"/>
      <c r="DE41" s="530"/>
      <c r="DF41" s="508"/>
      <c r="DG41" s="531"/>
      <c r="DH41" s="508"/>
      <c r="DI41" s="531"/>
      <c r="DJ41" s="508"/>
      <c r="DK41" s="531"/>
      <c r="DL41" s="508"/>
      <c r="DM41" s="531"/>
      <c r="DN41" s="530"/>
      <c r="DO41" s="508"/>
      <c r="DP41" s="531"/>
      <c r="DQ41" s="508"/>
      <c r="DR41" s="531"/>
      <c r="DS41" s="508"/>
      <c r="DT41" s="531"/>
      <c r="DU41" s="508"/>
      <c r="DV41" s="531"/>
      <c r="DW41" s="530"/>
      <c r="DX41" s="508"/>
      <c r="DY41" s="531"/>
      <c r="DZ41" s="508"/>
      <c r="EA41" s="531"/>
      <c r="EB41" s="508"/>
      <c r="EC41" s="531"/>
      <c r="ED41" s="508"/>
      <c r="EE41" s="531"/>
      <c r="EF41" s="530"/>
      <c r="EG41" s="508"/>
      <c r="EH41" s="531"/>
      <c r="EI41" s="508"/>
      <c r="EJ41" s="531"/>
      <c r="EK41" s="508"/>
      <c r="EL41" s="531"/>
      <c r="EM41" s="508"/>
      <c r="EN41" s="531"/>
      <c r="EO41" s="530"/>
      <c r="EP41" s="508"/>
      <c r="EQ41" s="531"/>
      <c r="ER41" s="508"/>
      <c r="ES41" s="531"/>
      <c r="ET41" s="508"/>
      <c r="EU41" s="531"/>
      <c r="EV41" s="508"/>
      <c r="EW41" s="531"/>
      <c r="EX41" s="530"/>
      <c r="EY41" s="508"/>
      <c r="EZ41" s="531"/>
      <c r="FA41" s="508"/>
      <c r="FB41" s="531"/>
      <c r="FC41" s="508"/>
      <c r="FD41" s="531"/>
      <c r="FE41" s="508"/>
      <c r="FF41" s="531"/>
      <c r="FG41" s="530"/>
      <c r="FH41" s="508"/>
      <c r="FI41" s="531"/>
      <c r="FJ41" s="508"/>
      <c r="FK41" s="531"/>
      <c r="FL41" s="508"/>
      <c r="FM41" s="531"/>
      <c r="FN41" s="508"/>
      <c r="FO41" s="531"/>
      <c r="FP41" s="530"/>
      <c r="FQ41" s="508"/>
      <c r="FR41" s="531"/>
      <c r="FS41" s="508"/>
      <c r="FT41" s="531"/>
      <c r="FU41" s="508"/>
      <c r="FV41" s="531"/>
      <c r="FW41" s="508"/>
      <c r="FX41" s="531"/>
      <c r="FY41" s="530"/>
      <c r="FZ41" s="508"/>
      <c r="GA41" s="531"/>
      <c r="GB41" s="508"/>
      <c r="GC41" s="531"/>
      <c r="GD41" s="508"/>
      <c r="GE41" s="531"/>
      <c r="GF41" s="508"/>
      <c r="GG41" s="531"/>
      <c r="GH41" s="530"/>
      <c r="GI41" s="508"/>
      <c r="GJ41" s="531"/>
      <c r="GK41" s="508"/>
      <c r="GL41" s="531"/>
      <c r="GM41" s="508"/>
      <c r="GN41" s="531"/>
      <c r="GO41" s="508"/>
      <c r="GP41" s="531"/>
      <c r="GQ41" s="530"/>
      <c r="GR41" s="508"/>
      <c r="GS41" s="531"/>
      <c r="GT41" s="508"/>
      <c r="GU41" s="531"/>
      <c r="GV41" s="508"/>
      <c r="GW41" s="531"/>
      <c r="GX41" s="508"/>
      <c r="GY41" s="531"/>
      <c r="GZ41" s="530"/>
      <c r="HA41" s="508"/>
      <c r="HB41" s="531"/>
      <c r="HC41" s="508"/>
      <c r="HD41" s="531"/>
      <c r="HE41" s="508"/>
      <c r="HF41" s="531"/>
      <c r="HG41" s="508"/>
      <c r="HH41" s="531"/>
      <c r="HI41" s="530"/>
      <c r="HJ41" s="508"/>
      <c r="HK41" s="531"/>
      <c r="HL41" s="508"/>
      <c r="HM41" s="531"/>
      <c r="HN41" s="508"/>
      <c r="HO41" s="531"/>
      <c r="HP41" s="508"/>
      <c r="HQ41" s="531"/>
      <c r="HR41" s="530"/>
      <c r="HS41" s="508"/>
      <c r="HT41" s="531"/>
      <c r="HU41" s="508"/>
      <c r="HV41" s="531"/>
      <c r="HW41" s="508"/>
      <c r="HX41" s="531"/>
      <c r="HY41" s="508"/>
      <c r="HZ41" s="531"/>
      <c r="IA41" s="530"/>
      <c r="IB41" s="508"/>
      <c r="IC41" s="531"/>
      <c r="ID41" s="508"/>
      <c r="IE41" s="531"/>
      <c r="IF41" s="508"/>
      <c r="IG41" s="531"/>
      <c r="IH41" s="508"/>
      <c r="II41" s="531"/>
      <c r="IJ41" s="530"/>
      <c r="IK41" s="508"/>
      <c r="IL41" s="531"/>
      <c r="IM41" s="508"/>
      <c r="IN41" s="531"/>
      <c r="IO41" s="508"/>
      <c r="IP41" s="531"/>
      <c r="IQ41" s="508"/>
      <c r="IR41" s="531"/>
      <c r="IS41" s="530"/>
      <c r="IT41" s="508"/>
      <c r="IU41" s="531"/>
      <c r="IV41" s="508"/>
    </row>
    <row r="42" spans="1:256" x14ac:dyDescent="0.25">
      <c r="A42" s="503" t="s">
        <v>271</v>
      </c>
      <c r="B42" s="505">
        <v>13178645.65</v>
      </c>
      <c r="C42" s="532">
        <f>+B42/B34*100</f>
        <v>0.64832945356062155</v>
      </c>
      <c r="D42" s="505">
        <v>806198.15</v>
      </c>
      <c r="E42" s="532">
        <f>+D42/D34*100</f>
        <v>1.5574689227387474E-2</v>
      </c>
      <c r="F42" s="505">
        <v>0</v>
      </c>
      <c r="G42" s="532">
        <f>+F42/F34*100</f>
        <v>0</v>
      </c>
      <c r="H42" s="505">
        <v>13984843.800000001</v>
      </c>
      <c r="I42" s="532">
        <f>+H42/H34*100</f>
        <v>0.1448112795383735</v>
      </c>
    </row>
    <row r="43" spans="1:256" x14ac:dyDescent="0.25">
      <c r="A43" s="507"/>
      <c r="B43" s="508"/>
      <c r="C43" s="531"/>
      <c r="D43" s="508"/>
      <c r="E43" s="531"/>
      <c r="F43" s="508"/>
      <c r="G43" s="531"/>
      <c r="H43" s="508"/>
      <c r="I43" s="531"/>
    </row>
    <row r="44" spans="1:256" x14ac:dyDescent="0.25">
      <c r="A44" s="515" t="s">
        <v>289</v>
      </c>
      <c r="B44" s="515"/>
      <c r="C44" s="515"/>
      <c r="D44" s="515"/>
      <c r="E44" s="515"/>
      <c r="F44" s="515"/>
      <c r="G44" s="515"/>
      <c r="H44" s="515"/>
      <c r="I44" s="515"/>
    </row>
    <row r="45" spans="1:256" x14ac:dyDescent="0.25">
      <c r="A45" s="516" t="s">
        <v>182</v>
      </c>
      <c r="B45" s="516"/>
      <c r="C45" s="516"/>
      <c r="D45" s="516"/>
      <c r="E45" s="516"/>
      <c r="F45" s="516"/>
      <c r="G45" s="516"/>
      <c r="H45" s="516"/>
      <c r="I45" s="516"/>
    </row>
    <row r="46" spans="1:256" x14ac:dyDescent="0.25">
      <c r="A46" s="517" t="s">
        <v>255</v>
      </c>
      <c r="B46" s="518">
        <v>2016</v>
      </c>
      <c r="C46" s="518"/>
      <c r="D46" s="518"/>
      <c r="E46" s="518"/>
      <c r="F46" s="518"/>
      <c r="G46" s="518"/>
      <c r="H46" s="518"/>
      <c r="I46" s="518"/>
    </row>
    <row r="47" spans="1:256" x14ac:dyDescent="0.25">
      <c r="A47" s="517"/>
      <c r="B47" s="519" t="s">
        <v>184</v>
      </c>
      <c r="C47" s="519" t="s">
        <v>12</v>
      </c>
      <c r="D47" s="520" t="s">
        <v>185</v>
      </c>
      <c r="E47" s="520" t="s">
        <v>12</v>
      </c>
      <c r="F47" s="520" t="s">
        <v>186</v>
      </c>
      <c r="G47" s="520" t="s">
        <v>12</v>
      </c>
      <c r="H47" s="520" t="s">
        <v>187</v>
      </c>
      <c r="I47" s="520" t="s">
        <v>12</v>
      </c>
    </row>
    <row r="48" spans="1:256" x14ac:dyDescent="0.25">
      <c r="A48" s="521"/>
      <c r="B48" s="521"/>
      <c r="C48" s="521"/>
      <c r="D48" s="523"/>
      <c r="E48" s="523"/>
      <c r="F48" s="523"/>
      <c r="G48" s="523"/>
      <c r="H48" s="523"/>
      <c r="I48" s="523"/>
    </row>
    <row r="49" spans="1:256" x14ac:dyDescent="0.25">
      <c r="A49" s="524" t="s">
        <v>14</v>
      </c>
      <c r="B49" s="383">
        <v>570579375.66999996</v>
      </c>
      <c r="C49" s="383"/>
      <c r="D49" s="383">
        <v>83607539.530000001</v>
      </c>
      <c r="E49" s="383"/>
      <c r="F49" s="383">
        <v>486913075.89999998</v>
      </c>
      <c r="G49" s="384"/>
      <c r="H49" s="383">
        <v>1141099991.0999999</v>
      </c>
      <c r="I49" s="528"/>
    </row>
    <row r="50" spans="1:256" x14ac:dyDescent="0.25">
      <c r="A50" s="526"/>
      <c r="B50" s="423"/>
      <c r="C50" s="423"/>
      <c r="D50" s="423"/>
      <c r="E50" s="423"/>
      <c r="F50" s="423"/>
      <c r="G50" s="527"/>
      <c r="H50" s="423"/>
      <c r="I50" s="528"/>
    </row>
    <row r="51" spans="1:256" ht="25.5" x14ac:dyDescent="0.25">
      <c r="A51" s="500" t="s">
        <v>273</v>
      </c>
      <c r="B51" s="423">
        <v>103679867.04000001</v>
      </c>
      <c r="C51" s="529">
        <f>+B51/B49*100</f>
        <v>18.170980491233923</v>
      </c>
      <c r="D51" s="423">
        <v>2149044.5499999998</v>
      </c>
      <c r="E51" s="529">
        <f>+D51/D49*100</f>
        <v>2.5703956390546345</v>
      </c>
      <c r="F51" s="423">
        <v>7204202.5899999999</v>
      </c>
      <c r="G51" s="529">
        <f>+F51/F49*100</f>
        <v>1.4795664660851224</v>
      </c>
      <c r="H51" s="423">
        <v>113033114.18000001</v>
      </c>
      <c r="I51" s="529">
        <f>+H51/H49*100</f>
        <v>9.9056274701253937</v>
      </c>
    </row>
    <row r="52" spans="1:256" x14ac:dyDescent="0.25">
      <c r="A52" s="500" t="s">
        <v>274</v>
      </c>
      <c r="B52" s="423">
        <v>169997612.03999999</v>
      </c>
      <c r="C52" s="529">
        <f>+B52/B49*100</f>
        <v>29.793858539029937</v>
      </c>
      <c r="D52" s="423">
        <v>5851975</v>
      </c>
      <c r="E52" s="529">
        <f>+D52/D49*100</f>
        <v>6.9993388549607998</v>
      </c>
      <c r="F52" s="423">
        <v>4757496.5199999996</v>
      </c>
      <c r="G52" s="529">
        <f>+F52/F49*100</f>
        <v>0.97707306611274336</v>
      </c>
      <c r="H52" s="423">
        <v>180607083.56</v>
      </c>
      <c r="I52" s="529">
        <f>+H52/H49*100</f>
        <v>15.827454646274951</v>
      </c>
      <c r="J52" s="530"/>
      <c r="K52" s="508"/>
      <c r="L52" s="531"/>
      <c r="M52" s="508"/>
      <c r="N52" s="531"/>
      <c r="O52" s="508"/>
      <c r="P52" s="531"/>
      <c r="Q52" s="508"/>
      <c r="R52" s="531"/>
      <c r="S52" s="530"/>
      <c r="T52" s="508"/>
      <c r="U52" s="531"/>
      <c r="V52" s="508"/>
      <c r="W52" s="531"/>
      <c r="X52" s="508"/>
      <c r="Y52" s="531"/>
      <c r="Z52" s="508"/>
      <c r="AA52" s="531"/>
      <c r="AB52" s="530"/>
      <c r="AC52" s="508"/>
      <c r="AD52" s="531"/>
      <c r="AE52" s="508"/>
      <c r="AF52" s="531"/>
      <c r="AG52" s="508"/>
      <c r="AH52" s="531"/>
      <c r="AI52" s="508"/>
      <c r="AJ52" s="531"/>
      <c r="AK52" s="530"/>
      <c r="AL52" s="508"/>
      <c r="AM52" s="531"/>
      <c r="AN52" s="508"/>
      <c r="AO52" s="531"/>
      <c r="AP52" s="508"/>
      <c r="AQ52" s="531"/>
      <c r="AR52" s="508"/>
      <c r="AS52" s="531"/>
      <c r="AT52" s="530"/>
      <c r="AU52" s="508"/>
      <c r="AV52" s="531"/>
      <c r="AW52" s="508"/>
      <c r="AX52" s="531"/>
      <c r="AY52" s="508"/>
      <c r="AZ52" s="531"/>
      <c r="BA52" s="508"/>
      <c r="BB52" s="531"/>
      <c r="BC52" s="530"/>
      <c r="BD52" s="508"/>
      <c r="BE52" s="531"/>
      <c r="BF52" s="508"/>
      <c r="BG52" s="531"/>
      <c r="BH52" s="508"/>
      <c r="BI52" s="531"/>
      <c r="BJ52" s="508"/>
      <c r="BK52" s="531"/>
      <c r="BL52" s="530"/>
      <c r="BM52" s="508"/>
      <c r="BN52" s="531"/>
      <c r="BO52" s="508"/>
      <c r="BP52" s="531"/>
      <c r="BQ52" s="508"/>
      <c r="BR52" s="531"/>
      <c r="BS52" s="508"/>
      <c r="BT52" s="531"/>
      <c r="BU52" s="530"/>
      <c r="BV52" s="508"/>
      <c r="BW52" s="531"/>
      <c r="BX52" s="508"/>
      <c r="BY52" s="531"/>
      <c r="BZ52" s="508"/>
      <c r="CA52" s="531"/>
      <c r="CB52" s="508"/>
      <c r="CC52" s="531"/>
      <c r="CD52" s="530"/>
      <c r="CE52" s="508"/>
      <c r="CF52" s="531"/>
      <c r="CG52" s="508"/>
      <c r="CH52" s="531"/>
      <c r="CI52" s="508"/>
      <c r="CJ52" s="531"/>
      <c r="CK52" s="508"/>
      <c r="CL52" s="531"/>
      <c r="CM52" s="530"/>
      <c r="CN52" s="508"/>
      <c r="CO52" s="531"/>
      <c r="CP52" s="508"/>
      <c r="CQ52" s="531"/>
      <c r="CR52" s="508"/>
      <c r="CS52" s="531"/>
      <c r="CT52" s="508"/>
      <c r="CU52" s="531"/>
      <c r="CV52" s="530"/>
      <c r="CW52" s="508"/>
      <c r="CX52" s="531"/>
      <c r="CY52" s="508"/>
      <c r="CZ52" s="531"/>
      <c r="DA52" s="508"/>
      <c r="DB52" s="531"/>
      <c r="DC52" s="508"/>
      <c r="DD52" s="531"/>
      <c r="DE52" s="530"/>
      <c r="DF52" s="508"/>
      <c r="DG52" s="531"/>
      <c r="DH52" s="508"/>
      <c r="DI52" s="531"/>
      <c r="DJ52" s="508"/>
      <c r="DK52" s="531"/>
      <c r="DL52" s="508"/>
      <c r="DM52" s="531"/>
      <c r="DN52" s="530"/>
      <c r="DO52" s="508"/>
      <c r="DP52" s="531"/>
      <c r="DQ52" s="508"/>
      <c r="DR52" s="531"/>
      <c r="DS52" s="508"/>
      <c r="DT52" s="531"/>
      <c r="DU52" s="508"/>
      <c r="DV52" s="531"/>
      <c r="DW52" s="530"/>
      <c r="DX52" s="508"/>
      <c r="DY52" s="531"/>
      <c r="DZ52" s="508"/>
      <c r="EA52" s="531"/>
      <c r="EB52" s="508"/>
      <c r="EC52" s="531"/>
      <c r="ED52" s="508"/>
      <c r="EE52" s="531"/>
      <c r="EF52" s="530"/>
      <c r="EG52" s="508"/>
      <c r="EH52" s="531"/>
      <c r="EI52" s="508"/>
      <c r="EJ52" s="531"/>
      <c r="EK52" s="508"/>
      <c r="EL52" s="531"/>
      <c r="EM52" s="508"/>
      <c r="EN52" s="531"/>
      <c r="EO52" s="530"/>
      <c r="EP52" s="508"/>
      <c r="EQ52" s="531"/>
      <c r="ER52" s="508"/>
      <c r="ES52" s="531"/>
      <c r="ET52" s="508"/>
      <c r="EU52" s="531"/>
      <c r="EV52" s="508"/>
      <c r="EW52" s="531"/>
      <c r="EX52" s="530"/>
      <c r="EY52" s="508"/>
      <c r="EZ52" s="531"/>
      <c r="FA52" s="508"/>
      <c r="FB52" s="531"/>
      <c r="FC52" s="508"/>
      <c r="FD52" s="531"/>
      <c r="FE52" s="508"/>
      <c r="FF52" s="531"/>
      <c r="FG52" s="530"/>
      <c r="FH52" s="508"/>
      <c r="FI52" s="531"/>
      <c r="FJ52" s="508"/>
      <c r="FK52" s="531"/>
      <c r="FL52" s="508"/>
      <c r="FM52" s="531"/>
      <c r="FN52" s="508"/>
      <c r="FO52" s="531"/>
      <c r="FP52" s="530"/>
      <c r="FQ52" s="508"/>
      <c r="FR52" s="531"/>
      <c r="FS52" s="508"/>
      <c r="FT52" s="531"/>
      <c r="FU52" s="508"/>
      <c r="FV52" s="531"/>
      <c r="FW52" s="508"/>
      <c r="FX52" s="531"/>
      <c r="FY52" s="530"/>
      <c r="FZ52" s="508"/>
      <c r="GA52" s="531"/>
      <c r="GB52" s="508"/>
      <c r="GC52" s="531"/>
      <c r="GD52" s="508"/>
      <c r="GE52" s="531"/>
      <c r="GF52" s="508"/>
      <c r="GG52" s="531"/>
      <c r="GH52" s="530"/>
      <c r="GI52" s="508"/>
      <c r="GJ52" s="531"/>
      <c r="GK52" s="508"/>
      <c r="GL52" s="531"/>
      <c r="GM52" s="508"/>
      <c r="GN52" s="531"/>
      <c r="GO52" s="508"/>
      <c r="GP52" s="531"/>
      <c r="GQ52" s="530"/>
      <c r="GR52" s="508"/>
      <c r="GS52" s="531"/>
      <c r="GT52" s="508"/>
      <c r="GU52" s="531"/>
      <c r="GV52" s="508"/>
      <c r="GW52" s="531"/>
      <c r="GX52" s="508"/>
      <c r="GY52" s="531"/>
      <c r="GZ52" s="530"/>
      <c r="HA52" s="508"/>
      <c r="HB52" s="531"/>
      <c r="HC52" s="508"/>
      <c r="HD52" s="531"/>
      <c r="HE52" s="508"/>
      <c r="HF52" s="531"/>
      <c r="HG52" s="508"/>
      <c r="HH52" s="531"/>
      <c r="HI52" s="530"/>
      <c r="HJ52" s="508"/>
      <c r="HK52" s="531"/>
      <c r="HL52" s="508"/>
      <c r="HM52" s="531"/>
      <c r="HN52" s="508"/>
      <c r="HO52" s="531"/>
      <c r="HP52" s="508"/>
      <c r="HQ52" s="531"/>
      <c r="HR52" s="530"/>
      <c r="HS52" s="508"/>
      <c r="HT52" s="531"/>
      <c r="HU52" s="508"/>
      <c r="HV52" s="531"/>
      <c r="HW52" s="508"/>
      <c r="HX52" s="531"/>
      <c r="HY52" s="508"/>
      <c r="HZ52" s="531"/>
      <c r="IA52" s="530"/>
      <c r="IB52" s="508"/>
      <c r="IC52" s="531"/>
      <c r="ID52" s="508"/>
      <c r="IE52" s="531"/>
      <c r="IF52" s="508"/>
      <c r="IG52" s="531"/>
      <c r="IH52" s="508"/>
      <c r="II52" s="531"/>
      <c r="IJ52" s="530"/>
      <c r="IK52" s="508"/>
      <c r="IL52" s="531"/>
      <c r="IM52" s="508"/>
      <c r="IN52" s="531"/>
      <c r="IO52" s="508"/>
      <c r="IP52" s="531"/>
      <c r="IQ52" s="508"/>
      <c r="IR52" s="531"/>
      <c r="IS52" s="530"/>
      <c r="IT52" s="508"/>
      <c r="IU52" s="531"/>
      <c r="IV52" s="508"/>
    </row>
    <row r="53" spans="1:256" x14ac:dyDescent="0.25">
      <c r="A53" s="500" t="s">
        <v>276</v>
      </c>
      <c r="B53" s="423">
        <v>5093093.4800000004</v>
      </c>
      <c r="C53" s="529">
        <f>+B53/B49*100</f>
        <v>0.89261787179381669</v>
      </c>
      <c r="D53" s="423">
        <v>19315146.18</v>
      </c>
      <c r="E53" s="529">
        <f>+D53/D49*100</f>
        <v>23.102158356268042</v>
      </c>
      <c r="F53" s="423">
        <v>60002150.07</v>
      </c>
      <c r="G53" s="529">
        <f>+F53/F49*100</f>
        <v>12.322969548331244</v>
      </c>
      <c r="H53" s="423">
        <v>84410389.730000004</v>
      </c>
      <c r="I53" s="529">
        <f>+H53/H49*100</f>
        <v>7.3972824807955613</v>
      </c>
    </row>
    <row r="54" spans="1:256" x14ac:dyDescent="0.25">
      <c r="A54" s="500" t="s">
        <v>277</v>
      </c>
      <c r="B54" s="423">
        <v>126692718.95999999</v>
      </c>
      <c r="C54" s="529">
        <f>+B54/B49*100</f>
        <v>22.204223349508858</v>
      </c>
      <c r="D54" s="423">
        <v>51635877.829999998</v>
      </c>
      <c r="E54" s="529">
        <f>+D54/D49*100</f>
        <v>61.759834244939171</v>
      </c>
      <c r="F54" s="423">
        <v>369827071.92000002</v>
      </c>
      <c r="G54" s="529">
        <f>+F54/F49*100</f>
        <v>75.953407337935914</v>
      </c>
      <c r="H54" s="423">
        <v>548155668.71000004</v>
      </c>
      <c r="I54" s="529">
        <f>+H54/H49*100</f>
        <v>48.03747901019505</v>
      </c>
      <c r="J54" s="530"/>
      <c r="K54" s="508"/>
      <c r="L54" s="531"/>
      <c r="M54" s="508"/>
      <c r="N54" s="531"/>
      <c r="O54" s="508"/>
      <c r="P54" s="531"/>
      <c r="Q54" s="508"/>
      <c r="R54" s="531"/>
      <c r="S54" s="530"/>
      <c r="T54" s="508"/>
      <c r="U54" s="531"/>
      <c r="V54" s="508"/>
      <c r="W54" s="531"/>
      <c r="X54" s="508"/>
      <c r="Y54" s="531"/>
      <c r="Z54" s="508"/>
      <c r="AA54" s="531"/>
      <c r="AB54" s="530"/>
      <c r="AC54" s="508"/>
      <c r="AD54" s="531"/>
      <c r="AE54" s="508"/>
      <c r="AF54" s="531"/>
      <c r="AG54" s="508"/>
      <c r="AH54" s="531"/>
      <c r="AI54" s="508"/>
      <c r="AJ54" s="531"/>
      <c r="AK54" s="530"/>
      <c r="AL54" s="508"/>
      <c r="AM54" s="531"/>
      <c r="AN54" s="508"/>
      <c r="AO54" s="531"/>
      <c r="AP54" s="508"/>
      <c r="AQ54" s="531"/>
      <c r="AR54" s="508"/>
      <c r="AS54" s="531"/>
      <c r="AT54" s="530"/>
      <c r="AU54" s="508"/>
      <c r="AV54" s="531"/>
      <c r="AW54" s="508"/>
      <c r="AX54" s="531"/>
      <c r="AY54" s="508"/>
      <c r="AZ54" s="531"/>
      <c r="BA54" s="508"/>
      <c r="BB54" s="531"/>
      <c r="BC54" s="530"/>
      <c r="BD54" s="508"/>
      <c r="BE54" s="531"/>
      <c r="BF54" s="508"/>
      <c r="BG54" s="531"/>
      <c r="BH54" s="508"/>
      <c r="BI54" s="531"/>
      <c r="BJ54" s="508"/>
      <c r="BK54" s="531"/>
      <c r="BL54" s="530"/>
      <c r="BM54" s="508"/>
      <c r="BN54" s="531"/>
      <c r="BO54" s="508"/>
      <c r="BP54" s="531"/>
      <c r="BQ54" s="508"/>
      <c r="BR54" s="531"/>
      <c r="BS54" s="508"/>
      <c r="BT54" s="531"/>
      <c r="BU54" s="530"/>
      <c r="BV54" s="508"/>
      <c r="BW54" s="531"/>
      <c r="BX54" s="508"/>
      <c r="BY54" s="531"/>
      <c r="BZ54" s="508"/>
      <c r="CA54" s="531"/>
      <c r="CB54" s="508"/>
      <c r="CC54" s="531"/>
      <c r="CD54" s="530"/>
      <c r="CE54" s="508"/>
      <c r="CF54" s="531"/>
      <c r="CG54" s="508"/>
      <c r="CH54" s="531"/>
      <c r="CI54" s="508"/>
      <c r="CJ54" s="531"/>
      <c r="CK54" s="508"/>
      <c r="CL54" s="531"/>
      <c r="CM54" s="530"/>
      <c r="CN54" s="508"/>
      <c r="CO54" s="531"/>
      <c r="CP54" s="508"/>
      <c r="CQ54" s="531"/>
      <c r="CR54" s="508"/>
      <c r="CS54" s="531"/>
      <c r="CT54" s="508"/>
      <c r="CU54" s="531"/>
      <c r="CV54" s="530"/>
      <c r="CW54" s="508"/>
      <c r="CX54" s="531"/>
      <c r="CY54" s="508"/>
      <c r="CZ54" s="531"/>
      <c r="DA54" s="508"/>
      <c r="DB54" s="531"/>
      <c r="DC54" s="508"/>
      <c r="DD54" s="531"/>
      <c r="DE54" s="530"/>
      <c r="DF54" s="508"/>
      <c r="DG54" s="531"/>
      <c r="DH54" s="508"/>
      <c r="DI54" s="531"/>
      <c r="DJ54" s="508"/>
      <c r="DK54" s="531"/>
      <c r="DL54" s="508"/>
      <c r="DM54" s="531"/>
      <c r="DN54" s="530"/>
      <c r="DO54" s="508"/>
      <c r="DP54" s="531"/>
      <c r="DQ54" s="508"/>
      <c r="DR54" s="531"/>
      <c r="DS54" s="508"/>
      <c r="DT54" s="531"/>
      <c r="DU54" s="508"/>
      <c r="DV54" s="531"/>
      <c r="DW54" s="530"/>
      <c r="DX54" s="508"/>
      <c r="DY54" s="531"/>
      <c r="DZ54" s="508"/>
      <c r="EA54" s="531"/>
      <c r="EB54" s="508"/>
      <c r="EC54" s="531"/>
      <c r="ED54" s="508"/>
      <c r="EE54" s="531"/>
      <c r="EF54" s="530"/>
      <c r="EG54" s="508"/>
      <c r="EH54" s="531"/>
      <c r="EI54" s="508"/>
      <c r="EJ54" s="531"/>
      <c r="EK54" s="508"/>
      <c r="EL54" s="531"/>
      <c r="EM54" s="508"/>
      <c r="EN54" s="531"/>
      <c r="EO54" s="530"/>
      <c r="EP54" s="508"/>
      <c r="EQ54" s="531"/>
      <c r="ER54" s="508"/>
      <c r="ES54" s="531"/>
      <c r="ET54" s="508"/>
      <c r="EU54" s="531"/>
      <c r="EV54" s="508"/>
      <c r="EW54" s="531"/>
      <c r="EX54" s="530"/>
      <c r="EY54" s="508"/>
      <c r="EZ54" s="531"/>
      <c r="FA54" s="508"/>
      <c r="FB54" s="531"/>
      <c r="FC54" s="508"/>
      <c r="FD54" s="531"/>
      <c r="FE54" s="508"/>
      <c r="FF54" s="531"/>
      <c r="FG54" s="530"/>
      <c r="FH54" s="508"/>
      <c r="FI54" s="531"/>
      <c r="FJ54" s="508"/>
      <c r="FK54" s="531"/>
      <c r="FL54" s="508"/>
      <c r="FM54" s="531"/>
      <c r="FN54" s="508"/>
      <c r="FO54" s="531"/>
      <c r="FP54" s="530"/>
      <c r="FQ54" s="508"/>
      <c r="FR54" s="531"/>
      <c r="FS54" s="508"/>
      <c r="FT54" s="531"/>
      <c r="FU54" s="508"/>
      <c r="FV54" s="531"/>
      <c r="FW54" s="508"/>
      <c r="FX54" s="531"/>
      <c r="FY54" s="530"/>
      <c r="FZ54" s="508"/>
      <c r="GA54" s="531"/>
      <c r="GB54" s="508"/>
      <c r="GC54" s="531"/>
      <c r="GD54" s="508"/>
      <c r="GE54" s="531"/>
      <c r="GF54" s="508"/>
      <c r="GG54" s="531"/>
      <c r="GH54" s="530"/>
      <c r="GI54" s="508"/>
      <c r="GJ54" s="531"/>
      <c r="GK54" s="508"/>
      <c r="GL54" s="531"/>
      <c r="GM54" s="508"/>
      <c r="GN54" s="531"/>
      <c r="GO54" s="508"/>
      <c r="GP54" s="531"/>
      <c r="GQ54" s="530"/>
      <c r="GR54" s="508"/>
      <c r="GS54" s="531"/>
      <c r="GT54" s="508"/>
      <c r="GU54" s="531"/>
      <c r="GV54" s="508"/>
      <c r="GW54" s="531"/>
      <c r="GX54" s="508"/>
      <c r="GY54" s="531"/>
      <c r="GZ54" s="530"/>
      <c r="HA54" s="508"/>
      <c r="HB54" s="531"/>
      <c r="HC54" s="508"/>
      <c r="HD54" s="531"/>
      <c r="HE54" s="508"/>
      <c r="HF54" s="531"/>
      <c r="HG54" s="508"/>
      <c r="HH54" s="531"/>
      <c r="HI54" s="530"/>
      <c r="HJ54" s="508"/>
      <c r="HK54" s="531"/>
      <c r="HL54" s="508"/>
      <c r="HM54" s="531"/>
      <c r="HN54" s="508"/>
      <c r="HO54" s="531"/>
      <c r="HP54" s="508"/>
      <c r="HQ54" s="531"/>
      <c r="HR54" s="530"/>
      <c r="HS54" s="508"/>
      <c r="HT54" s="531"/>
      <c r="HU54" s="508"/>
      <c r="HV54" s="531"/>
      <c r="HW54" s="508"/>
      <c r="HX54" s="531"/>
      <c r="HY54" s="508"/>
      <c r="HZ54" s="531"/>
      <c r="IA54" s="530"/>
      <c r="IB54" s="508"/>
      <c r="IC54" s="531"/>
      <c r="ID54" s="508"/>
      <c r="IE54" s="531"/>
      <c r="IF54" s="508"/>
      <c r="IG54" s="531"/>
      <c r="IH54" s="508"/>
      <c r="II54" s="531"/>
      <c r="IJ54" s="530"/>
      <c r="IK54" s="508"/>
      <c r="IL54" s="531"/>
      <c r="IM54" s="508"/>
      <c r="IN54" s="531"/>
      <c r="IO54" s="508"/>
      <c r="IP54" s="531"/>
      <c r="IQ54" s="508"/>
      <c r="IR54" s="531"/>
      <c r="IS54" s="530"/>
      <c r="IT54" s="508"/>
      <c r="IU54" s="531"/>
      <c r="IV54" s="508"/>
    </row>
    <row r="55" spans="1:256" x14ac:dyDescent="0.25">
      <c r="A55" s="500" t="s">
        <v>278</v>
      </c>
      <c r="B55" s="423">
        <v>18758483.07</v>
      </c>
      <c r="C55" s="529">
        <f>+B55/B49*100</f>
        <v>3.2876202452941703</v>
      </c>
      <c r="D55" s="423">
        <v>0</v>
      </c>
      <c r="E55" s="529">
        <f>+D55/D49*100</f>
        <v>0</v>
      </c>
      <c r="F55" s="423">
        <v>0</v>
      </c>
      <c r="G55" s="529">
        <f>+F55/F49*100</f>
        <v>0</v>
      </c>
      <c r="H55" s="423">
        <v>18758483.07</v>
      </c>
      <c r="I55" s="529">
        <f>+H55/H49*100</f>
        <v>1.6438947696351447</v>
      </c>
    </row>
    <row r="56" spans="1:256" x14ac:dyDescent="0.25">
      <c r="A56" s="500" t="s">
        <v>279</v>
      </c>
      <c r="B56" s="423">
        <v>105587873.38</v>
      </c>
      <c r="C56" s="529">
        <f>+B56/B49*100</f>
        <v>18.505378547202827</v>
      </c>
      <c r="D56" s="423">
        <v>4655495.97</v>
      </c>
      <c r="E56" s="529">
        <f>+D56/D49*100</f>
        <v>5.5682729047773476</v>
      </c>
      <c r="F56" s="423">
        <v>37806710.969999999</v>
      </c>
      <c r="G56" s="529">
        <f>+F56/F49*100</f>
        <v>7.7645708939154821</v>
      </c>
      <c r="H56" s="423">
        <v>148050080.31999999</v>
      </c>
      <c r="I56" s="529">
        <f>+H56/H49*100</f>
        <v>12.974330161661152</v>
      </c>
      <c r="J56" s="530"/>
      <c r="K56" s="508"/>
      <c r="L56" s="531"/>
      <c r="M56" s="508"/>
      <c r="N56" s="531"/>
      <c r="O56" s="508"/>
      <c r="P56" s="531"/>
      <c r="Q56" s="508"/>
      <c r="R56" s="531"/>
      <c r="S56" s="530"/>
      <c r="T56" s="508"/>
      <c r="U56" s="531"/>
      <c r="V56" s="508"/>
      <c r="W56" s="531"/>
      <c r="X56" s="508"/>
      <c r="Y56" s="531"/>
      <c r="Z56" s="508"/>
      <c r="AA56" s="531"/>
      <c r="AB56" s="530"/>
      <c r="AC56" s="508"/>
      <c r="AD56" s="531"/>
      <c r="AE56" s="508"/>
      <c r="AF56" s="531"/>
      <c r="AG56" s="508"/>
      <c r="AH56" s="531"/>
      <c r="AI56" s="508"/>
      <c r="AJ56" s="531"/>
      <c r="AK56" s="530"/>
      <c r="AL56" s="508"/>
      <c r="AM56" s="531"/>
      <c r="AN56" s="508"/>
      <c r="AO56" s="531"/>
      <c r="AP56" s="508"/>
      <c r="AQ56" s="531"/>
      <c r="AR56" s="508"/>
      <c r="AS56" s="531"/>
      <c r="AT56" s="530"/>
      <c r="AU56" s="508"/>
      <c r="AV56" s="531"/>
      <c r="AW56" s="508"/>
      <c r="AX56" s="531"/>
      <c r="AY56" s="508"/>
      <c r="AZ56" s="531"/>
      <c r="BA56" s="508"/>
      <c r="BB56" s="531"/>
      <c r="BC56" s="530"/>
      <c r="BD56" s="508"/>
      <c r="BE56" s="531"/>
      <c r="BF56" s="508"/>
      <c r="BG56" s="531"/>
      <c r="BH56" s="508"/>
      <c r="BI56" s="531"/>
      <c r="BJ56" s="508"/>
      <c r="BK56" s="531"/>
      <c r="BL56" s="530"/>
      <c r="BM56" s="508"/>
      <c r="BN56" s="531"/>
      <c r="BO56" s="508"/>
      <c r="BP56" s="531"/>
      <c r="BQ56" s="508"/>
      <c r="BR56" s="531"/>
      <c r="BS56" s="508"/>
      <c r="BT56" s="531"/>
      <c r="BU56" s="530"/>
      <c r="BV56" s="508"/>
      <c r="BW56" s="531"/>
      <c r="BX56" s="508"/>
      <c r="BY56" s="531"/>
      <c r="BZ56" s="508"/>
      <c r="CA56" s="531"/>
      <c r="CB56" s="508"/>
      <c r="CC56" s="531"/>
      <c r="CD56" s="530"/>
      <c r="CE56" s="508"/>
      <c r="CF56" s="531"/>
      <c r="CG56" s="508"/>
      <c r="CH56" s="531"/>
      <c r="CI56" s="508"/>
      <c r="CJ56" s="531"/>
      <c r="CK56" s="508"/>
      <c r="CL56" s="531"/>
      <c r="CM56" s="530"/>
      <c r="CN56" s="508"/>
      <c r="CO56" s="531"/>
      <c r="CP56" s="508"/>
      <c r="CQ56" s="531"/>
      <c r="CR56" s="508"/>
      <c r="CS56" s="531"/>
      <c r="CT56" s="508"/>
      <c r="CU56" s="531"/>
      <c r="CV56" s="530"/>
      <c r="CW56" s="508"/>
      <c r="CX56" s="531"/>
      <c r="CY56" s="508"/>
      <c r="CZ56" s="531"/>
      <c r="DA56" s="508"/>
      <c r="DB56" s="531"/>
      <c r="DC56" s="508"/>
      <c r="DD56" s="531"/>
      <c r="DE56" s="530"/>
      <c r="DF56" s="508"/>
      <c r="DG56" s="531"/>
      <c r="DH56" s="508"/>
      <c r="DI56" s="531"/>
      <c r="DJ56" s="508"/>
      <c r="DK56" s="531"/>
      <c r="DL56" s="508"/>
      <c r="DM56" s="531"/>
      <c r="DN56" s="530"/>
      <c r="DO56" s="508"/>
      <c r="DP56" s="531"/>
      <c r="DQ56" s="508"/>
      <c r="DR56" s="531"/>
      <c r="DS56" s="508"/>
      <c r="DT56" s="531"/>
      <c r="DU56" s="508"/>
      <c r="DV56" s="531"/>
      <c r="DW56" s="530"/>
      <c r="DX56" s="508"/>
      <c r="DY56" s="531"/>
      <c r="DZ56" s="508"/>
      <c r="EA56" s="531"/>
      <c r="EB56" s="508"/>
      <c r="EC56" s="531"/>
      <c r="ED56" s="508"/>
      <c r="EE56" s="531"/>
      <c r="EF56" s="530"/>
      <c r="EG56" s="508"/>
      <c r="EH56" s="531"/>
      <c r="EI56" s="508"/>
      <c r="EJ56" s="531"/>
      <c r="EK56" s="508"/>
      <c r="EL56" s="531"/>
      <c r="EM56" s="508"/>
      <c r="EN56" s="531"/>
      <c r="EO56" s="530"/>
      <c r="EP56" s="508"/>
      <c r="EQ56" s="531"/>
      <c r="ER56" s="508"/>
      <c r="ES56" s="531"/>
      <c r="ET56" s="508"/>
      <c r="EU56" s="531"/>
      <c r="EV56" s="508"/>
      <c r="EW56" s="531"/>
      <c r="EX56" s="530"/>
      <c r="EY56" s="508"/>
      <c r="EZ56" s="531"/>
      <c r="FA56" s="508"/>
      <c r="FB56" s="531"/>
      <c r="FC56" s="508"/>
      <c r="FD56" s="531"/>
      <c r="FE56" s="508"/>
      <c r="FF56" s="531"/>
      <c r="FG56" s="530"/>
      <c r="FH56" s="508"/>
      <c r="FI56" s="531"/>
      <c r="FJ56" s="508"/>
      <c r="FK56" s="531"/>
      <c r="FL56" s="508"/>
      <c r="FM56" s="531"/>
      <c r="FN56" s="508"/>
      <c r="FO56" s="531"/>
      <c r="FP56" s="530"/>
      <c r="FQ56" s="508"/>
      <c r="FR56" s="531"/>
      <c r="FS56" s="508"/>
      <c r="FT56" s="531"/>
      <c r="FU56" s="508"/>
      <c r="FV56" s="531"/>
      <c r="FW56" s="508"/>
      <c r="FX56" s="531"/>
      <c r="FY56" s="530"/>
      <c r="FZ56" s="508"/>
      <c r="GA56" s="531"/>
      <c r="GB56" s="508"/>
      <c r="GC56" s="531"/>
      <c r="GD56" s="508"/>
      <c r="GE56" s="531"/>
      <c r="GF56" s="508"/>
      <c r="GG56" s="531"/>
      <c r="GH56" s="530"/>
      <c r="GI56" s="508"/>
      <c r="GJ56" s="531"/>
      <c r="GK56" s="508"/>
      <c r="GL56" s="531"/>
      <c r="GM56" s="508"/>
      <c r="GN56" s="531"/>
      <c r="GO56" s="508"/>
      <c r="GP56" s="531"/>
      <c r="GQ56" s="530"/>
      <c r="GR56" s="508"/>
      <c r="GS56" s="531"/>
      <c r="GT56" s="508"/>
      <c r="GU56" s="531"/>
      <c r="GV56" s="508"/>
      <c r="GW56" s="531"/>
      <c r="GX56" s="508"/>
      <c r="GY56" s="531"/>
      <c r="GZ56" s="530"/>
      <c r="HA56" s="508"/>
      <c r="HB56" s="531"/>
      <c r="HC56" s="508"/>
      <c r="HD56" s="531"/>
      <c r="HE56" s="508"/>
      <c r="HF56" s="531"/>
      <c r="HG56" s="508"/>
      <c r="HH56" s="531"/>
      <c r="HI56" s="530"/>
      <c r="HJ56" s="508"/>
      <c r="HK56" s="531"/>
      <c r="HL56" s="508"/>
      <c r="HM56" s="531"/>
      <c r="HN56" s="508"/>
      <c r="HO56" s="531"/>
      <c r="HP56" s="508"/>
      <c r="HQ56" s="531"/>
      <c r="HR56" s="530"/>
      <c r="HS56" s="508"/>
      <c r="HT56" s="531"/>
      <c r="HU56" s="508"/>
      <c r="HV56" s="531"/>
      <c r="HW56" s="508"/>
      <c r="HX56" s="531"/>
      <c r="HY56" s="508"/>
      <c r="HZ56" s="531"/>
      <c r="IA56" s="530"/>
      <c r="IB56" s="508"/>
      <c r="IC56" s="531"/>
      <c r="ID56" s="508"/>
      <c r="IE56" s="531"/>
      <c r="IF56" s="508"/>
      <c r="IG56" s="531"/>
      <c r="IH56" s="508"/>
      <c r="II56" s="531"/>
      <c r="IJ56" s="530"/>
      <c r="IK56" s="508"/>
      <c r="IL56" s="531"/>
      <c r="IM56" s="508"/>
      <c r="IN56" s="531"/>
      <c r="IO56" s="508"/>
      <c r="IP56" s="531"/>
      <c r="IQ56" s="508"/>
      <c r="IR56" s="531"/>
      <c r="IS56" s="530"/>
      <c r="IT56" s="508"/>
      <c r="IU56" s="531"/>
      <c r="IV56" s="508"/>
    </row>
    <row r="57" spans="1:256" x14ac:dyDescent="0.25">
      <c r="A57" s="503" t="s">
        <v>280</v>
      </c>
      <c r="B57" s="505">
        <v>40769727.700000003</v>
      </c>
      <c r="C57" s="532">
        <f>+B57/B49*100</f>
        <v>7.1453209559364739</v>
      </c>
      <c r="D57" s="505">
        <v>0</v>
      </c>
      <c r="E57" s="532">
        <f>+D57/D49*100</f>
        <v>0</v>
      </c>
      <c r="F57" s="505">
        <v>7315443.8300000001</v>
      </c>
      <c r="G57" s="532">
        <f>+F57/F49*100</f>
        <v>1.502412687619507</v>
      </c>
      <c r="H57" s="505">
        <v>48085171.530000001</v>
      </c>
      <c r="I57" s="532">
        <f>+H57/H49*100</f>
        <v>4.2139314613127601</v>
      </c>
    </row>
    <row r="58" spans="1:256" x14ac:dyDescent="0.25">
      <c r="A58" s="507"/>
      <c r="B58" s="508"/>
      <c r="C58" s="531"/>
      <c r="D58" s="508"/>
      <c r="E58" s="531"/>
      <c r="F58" s="508"/>
      <c r="G58" s="531"/>
      <c r="H58" s="508"/>
      <c r="I58" s="531"/>
    </row>
    <row r="59" spans="1:256" x14ac:dyDescent="0.25">
      <c r="A59" s="515" t="s">
        <v>290</v>
      </c>
      <c r="B59" s="515"/>
      <c r="C59" s="515"/>
      <c r="D59" s="515"/>
      <c r="E59" s="515"/>
      <c r="F59" s="515"/>
      <c r="G59" s="515"/>
      <c r="H59" s="515"/>
      <c r="I59" s="515"/>
    </row>
    <row r="60" spans="1:256" x14ac:dyDescent="0.25">
      <c r="A60" s="516" t="s">
        <v>182</v>
      </c>
      <c r="B60" s="516"/>
      <c r="C60" s="516"/>
      <c r="D60" s="516"/>
      <c r="E60" s="516"/>
      <c r="F60" s="516"/>
      <c r="G60" s="516"/>
      <c r="H60" s="516"/>
      <c r="I60" s="516"/>
    </row>
    <row r="61" spans="1:256" x14ac:dyDescent="0.25">
      <c r="A61" s="517" t="s">
        <v>256</v>
      </c>
      <c r="B61" s="518">
        <v>2016</v>
      </c>
      <c r="C61" s="518"/>
      <c r="D61" s="518"/>
      <c r="E61" s="518"/>
      <c r="F61" s="518"/>
      <c r="G61" s="518"/>
      <c r="H61" s="518"/>
      <c r="I61" s="518"/>
    </row>
    <row r="62" spans="1:256" x14ac:dyDescent="0.25">
      <c r="A62" s="517"/>
      <c r="B62" s="519" t="s">
        <v>184</v>
      </c>
      <c r="C62" s="519" t="s">
        <v>12</v>
      </c>
      <c r="D62" s="520" t="s">
        <v>185</v>
      </c>
      <c r="E62" s="520" t="s">
        <v>12</v>
      </c>
      <c r="F62" s="520" t="s">
        <v>186</v>
      </c>
      <c r="G62" s="520" t="s">
        <v>12</v>
      </c>
      <c r="H62" s="520" t="s">
        <v>187</v>
      </c>
      <c r="I62" s="520" t="s">
        <v>12</v>
      </c>
    </row>
    <row r="63" spans="1:256" x14ac:dyDescent="0.25">
      <c r="A63" s="521"/>
      <c r="B63" s="521"/>
      <c r="C63" s="521"/>
      <c r="D63" s="523"/>
      <c r="E63" s="523"/>
      <c r="F63" s="523"/>
      <c r="G63" s="523"/>
      <c r="H63" s="523"/>
      <c r="I63" s="523"/>
    </row>
    <row r="64" spans="1:256" x14ac:dyDescent="0.25">
      <c r="A64" s="524" t="s">
        <v>14</v>
      </c>
      <c r="B64" s="383">
        <v>146687740.84</v>
      </c>
      <c r="C64" s="383"/>
      <c r="D64" s="383">
        <v>2549330954.5100002</v>
      </c>
      <c r="E64" s="383"/>
      <c r="F64" s="383">
        <v>1447320494.0799999</v>
      </c>
      <c r="G64" s="384"/>
      <c r="H64" s="383">
        <v>4143339189.4299998</v>
      </c>
      <c r="I64" s="525"/>
    </row>
    <row r="65" spans="1:9" x14ac:dyDescent="0.25">
      <c r="A65" s="526"/>
      <c r="B65" s="423"/>
      <c r="C65" s="423"/>
      <c r="D65" s="423"/>
      <c r="E65" s="423"/>
      <c r="F65" s="423"/>
      <c r="G65" s="527"/>
      <c r="H65" s="423"/>
      <c r="I65" s="528"/>
    </row>
    <row r="66" spans="1:9" ht="27" customHeight="1" x14ac:dyDescent="0.25">
      <c r="A66" s="500" t="s">
        <v>283</v>
      </c>
      <c r="B66" s="423">
        <v>146097148.25</v>
      </c>
      <c r="C66" s="529">
        <f>+B66/B64*100</f>
        <v>99.597381085414497</v>
      </c>
      <c r="D66" s="423">
        <v>284427256.51000005</v>
      </c>
      <c r="E66" s="529">
        <f>+D66/D64*100</f>
        <v>11.156937313565434</v>
      </c>
      <c r="F66" s="423">
        <v>362500000</v>
      </c>
      <c r="G66" s="529">
        <f>+F66/F64*100</f>
        <v>25.046283907589235</v>
      </c>
      <c r="H66" s="423">
        <v>793024404.75999999</v>
      </c>
      <c r="I66" s="529">
        <f>+H66/H64*100</f>
        <v>19.139741365685694</v>
      </c>
    </row>
    <row r="67" spans="1:9" ht="27" customHeight="1" x14ac:dyDescent="0.25">
      <c r="A67" s="500" t="s">
        <v>284</v>
      </c>
      <c r="B67" s="423">
        <v>0</v>
      </c>
      <c r="C67" s="529">
        <f>+B67/B64*100</f>
        <v>0</v>
      </c>
      <c r="D67" s="423">
        <v>2264903698</v>
      </c>
      <c r="E67" s="529">
        <f>+D67/D64*100</f>
        <v>88.843062686434564</v>
      </c>
      <c r="F67" s="423">
        <v>1082481011</v>
      </c>
      <c r="G67" s="529">
        <f>+F67/F64*100</f>
        <v>74.792073727117852</v>
      </c>
      <c r="H67" s="423">
        <v>3347384709</v>
      </c>
      <c r="I67" s="529">
        <f>+H67/H64*100</f>
        <v>80.789540898303827</v>
      </c>
    </row>
    <row r="68" spans="1:9" x14ac:dyDescent="0.25">
      <c r="A68" s="514" t="s">
        <v>285</v>
      </c>
      <c r="B68" s="505">
        <v>590592.59</v>
      </c>
      <c r="C68" s="532">
        <f>+B68/B64*100</f>
        <v>0.40261891458550053</v>
      </c>
      <c r="D68" s="505">
        <v>0</v>
      </c>
      <c r="E68" s="532">
        <f>+D68/D64*100</f>
        <v>0</v>
      </c>
      <c r="F68" s="505">
        <v>2339483.08</v>
      </c>
      <c r="G68" s="532">
        <f>+F68/F64*100</f>
        <v>0.16164236529291393</v>
      </c>
      <c r="H68" s="505">
        <v>2930075.67</v>
      </c>
      <c r="I68" s="532">
        <f>+H68/H64*100</f>
        <v>7.0717736010483159E-2</v>
      </c>
    </row>
  </sheetData>
  <mergeCells count="22">
    <mergeCell ref="A59:I59"/>
    <mergeCell ref="A60:I60"/>
    <mergeCell ref="A61:A62"/>
    <mergeCell ref="B61:I61"/>
    <mergeCell ref="A31:A32"/>
    <mergeCell ref="B31:I31"/>
    <mergeCell ref="A44:I44"/>
    <mergeCell ref="A45:I45"/>
    <mergeCell ref="A46:A47"/>
    <mergeCell ref="B46:I46"/>
    <mergeCell ref="A15:I15"/>
    <mergeCell ref="A16:I16"/>
    <mergeCell ref="A17:A18"/>
    <mergeCell ref="B17:I17"/>
    <mergeCell ref="A29:I29"/>
    <mergeCell ref="A30:I30"/>
    <mergeCell ref="A1:I1"/>
    <mergeCell ref="A2:I2"/>
    <mergeCell ref="A3:I3"/>
    <mergeCell ref="A4:I4"/>
    <mergeCell ref="A5:A6"/>
    <mergeCell ref="B5:I5"/>
  </mergeCells>
  <pageMargins left="0.19719757252565651" right="0.19719757252565651" top="0.39370078740157477" bottom="0.19719757252565651" header="1.1126239316962329E-308" footer="0.19719757252565651"/>
  <pageSetup orientation="portrait" errors="NA" horizontalDpi="0" verticalDpi="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K92"/>
  <sheetViews>
    <sheetView showGridLines="0" workbookViewId="0">
      <selection sqref="A1:E1"/>
    </sheetView>
  </sheetViews>
  <sheetFormatPr baseColWidth="10" defaultRowHeight="12.75" x14ac:dyDescent="0.25"/>
  <cols>
    <col min="1" max="1" width="58.7109375" style="533" bestFit="1" customWidth="1"/>
    <col min="2" max="2" width="14.7109375" style="533" bestFit="1" customWidth="1"/>
    <col min="3" max="3" width="13.85546875" style="533" bestFit="1" customWidth="1"/>
    <col min="4" max="4" width="14.7109375" style="533" bestFit="1" customWidth="1"/>
    <col min="5" max="5" width="2.42578125" style="533" bestFit="1" customWidth="1"/>
    <col min="6" max="8" width="11.85546875" style="533" customWidth="1"/>
    <col min="9" max="256" width="11.42578125" style="533"/>
    <col min="257" max="257" width="58.7109375" style="533" bestFit="1" customWidth="1"/>
    <col min="258" max="258" width="14.7109375" style="533" bestFit="1" customWidth="1"/>
    <col min="259" max="259" width="13.85546875" style="533" bestFit="1" customWidth="1"/>
    <col min="260" max="260" width="14.7109375" style="533" bestFit="1" customWidth="1"/>
    <col min="261" max="261" width="2.42578125" style="533" bestFit="1" customWidth="1"/>
    <col min="262" max="264" width="11.85546875" style="533" customWidth="1"/>
    <col min="265" max="512" width="11.42578125" style="533"/>
    <col min="513" max="513" width="58.7109375" style="533" bestFit="1" customWidth="1"/>
    <col min="514" max="514" width="14.7109375" style="533" bestFit="1" customWidth="1"/>
    <col min="515" max="515" width="13.85546875" style="533" bestFit="1" customWidth="1"/>
    <col min="516" max="516" width="14.7109375" style="533" bestFit="1" customWidth="1"/>
    <col min="517" max="517" width="2.42578125" style="533" bestFit="1" customWidth="1"/>
    <col min="518" max="520" width="11.85546875" style="533" customWidth="1"/>
    <col min="521" max="768" width="11.42578125" style="533"/>
    <col min="769" max="769" width="58.7109375" style="533" bestFit="1" customWidth="1"/>
    <col min="770" max="770" width="14.7109375" style="533" bestFit="1" customWidth="1"/>
    <col min="771" max="771" width="13.85546875" style="533" bestFit="1" customWidth="1"/>
    <col min="772" max="772" width="14.7109375" style="533" bestFit="1" customWidth="1"/>
    <col min="773" max="773" width="2.42578125" style="533" bestFit="1" customWidth="1"/>
    <col min="774" max="776" width="11.85546875" style="533" customWidth="1"/>
    <col min="777" max="1024" width="11.42578125" style="533"/>
    <col min="1025" max="1025" width="58.7109375" style="533" bestFit="1" customWidth="1"/>
    <col min="1026" max="1026" width="14.7109375" style="533" bestFit="1" customWidth="1"/>
    <col min="1027" max="1027" width="13.85546875" style="533" bestFit="1" customWidth="1"/>
    <col min="1028" max="1028" width="14.7109375" style="533" bestFit="1" customWidth="1"/>
    <col min="1029" max="1029" width="2.42578125" style="533" bestFit="1" customWidth="1"/>
    <col min="1030" max="1032" width="11.85546875" style="533" customWidth="1"/>
    <col min="1033" max="1280" width="11.42578125" style="533"/>
    <col min="1281" max="1281" width="58.7109375" style="533" bestFit="1" customWidth="1"/>
    <col min="1282" max="1282" width="14.7109375" style="533" bestFit="1" customWidth="1"/>
    <col min="1283" max="1283" width="13.85546875" style="533" bestFit="1" customWidth="1"/>
    <col min="1284" max="1284" width="14.7109375" style="533" bestFit="1" customWidth="1"/>
    <col min="1285" max="1285" width="2.42578125" style="533" bestFit="1" customWidth="1"/>
    <col min="1286" max="1288" width="11.85546875" style="533" customWidth="1"/>
    <col min="1289" max="1536" width="11.42578125" style="533"/>
    <col min="1537" max="1537" width="58.7109375" style="533" bestFit="1" customWidth="1"/>
    <col min="1538" max="1538" width="14.7109375" style="533" bestFit="1" customWidth="1"/>
    <col min="1539" max="1539" width="13.85546875" style="533" bestFit="1" customWidth="1"/>
    <col min="1540" max="1540" width="14.7109375" style="533" bestFit="1" customWidth="1"/>
    <col min="1541" max="1541" width="2.42578125" style="533" bestFit="1" customWidth="1"/>
    <col min="1542" max="1544" width="11.85546875" style="533" customWidth="1"/>
    <col min="1545" max="1792" width="11.42578125" style="533"/>
    <col min="1793" max="1793" width="58.7109375" style="533" bestFit="1" customWidth="1"/>
    <col min="1794" max="1794" width="14.7109375" style="533" bestFit="1" customWidth="1"/>
    <col min="1795" max="1795" width="13.85546875" style="533" bestFit="1" customWidth="1"/>
    <col min="1796" max="1796" width="14.7109375" style="533" bestFit="1" customWidth="1"/>
    <col min="1797" max="1797" width="2.42578125" style="533" bestFit="1" customWidth="1"/>
    <col min="1798" max="1800" width="11.85546875" style="533" customWidth="1"/>
    <col min="1801" max="2048" width="11.42578125" style="533"/>
    <col min="2049" max="2049" width="58.7109375" style="533" bestFit="1" customWidth="1"/>
    <col min="2050" max="2050" width="14.7109375" style="533" bestFit="1" customWidth="1"/>
    <col min="2051" max="2051" width="13.85546875" style="533" bestFit="1" customWidth="1"/>
    <col min="2052" max="2052" width="14.7109375" style="533" bestFit="1" customWidth="1"/>
    <col min="2053" max="2053" width="2.42578125" style="533" bestFit="1" customWidth="1"/>
    <col min="2054" max="2056" width="11.85546875" style="533" customWidth="1"/>
    <col min="2057" max="2304" width="11.42578125" style="533"/>
    <col min="2305" max="2305" width="58.7109375" style="533" bestFit="1" customWidth="1"/>
    <col min="2306" max="2306" width="14.7109375" style="533" bestFit="1" customWidth="1"/>
    <col min="2307" max="2307" width="13.85546875" style="533" bestFit="1" customWidth="1"/>
    <col min="2308" max="2308" width="14.7109375" style="533" bestFit="1" customWidth="1"/>
    <col min="2309" max="2309" width="2.42578125" style="533" bestFit="1" customWidth="1"/>
    <col min="2310" max="2312" width="11.85546875" style="533" customWidth="1"/>
    <col min="2313" max="2560" width="11.42578125" style="533"/>
    <col min="2561" max="2561" width="58.7109375" style="533" bestFit="1" customWidth="1"/>
    <col min="2562" max="2562" width="14.7109375" style="533" bestFit="1" customWidth="1"/>
    <col min="2563" max="2563" width="13.85546875" style="533" bestFit="1" customWidth="1"/>
    <col min="2564" max="2564" width="14.7109375" style="533" bestFit="1" customWidth="1"/>
    <col min="2565" max="2565" width="2.42578125" style="533" bestFit="1" customWidth="1"/>
    <col min="2566" max="2568" width="11.85546875" style="533" customWidth="1"/>
    <col min="2569" max="2816" width="11.42578125" style="533"/>
    <col min="2817" max="2817" width="58.7109375" style="533" bestFit="1" customWidth="1"/>
    <col min="2818" max="2818" width="14.7109375" style="533" bestFit="1" customWidth="1"/>
    <col min="2819" max="2819" width="13.85546875" style="533" bestFit="1" customWidth="1"/>
    <col min="2820" max="2820" width="14.7109375" style="533" bestFit="1" customWidth="1"/>
    <col min="2821" max="2821" width="2.42578125" style="533" bestFit="1" customWidth="1"/>
    <col min="2822" max="2824" width="11.85546875" style="533" customWidth="1"/>
    <col min="2825" max="3072" width="11.42578125" style="533"/>
    <col min="3073" max="3073" width="58.7109375" style="533" bestFit="1" customWidth="1"/>
    <col min="3074" max="3074" width="14.7109375" style="533" bestFit="1" customWidth="1"/>
    <col min="3075" max="3075" width="13.85546875" style="533" bestFit="1" customWidth="1"/>
    <col min="3076" max="3076" width="14.7109375" style="533" bestFit="1" customWidth="1"/>
    <col min="3077" max="3077" width="2.42578125" style="533" bestFit="1" customWidth="1"/>
    <col min="3078" max="3080" width="11.85546875" style="533" customWidth="1"/>
    <col min="3081" max="3328" width="11.42578125" style="533"/>
    <col min="3329" max="3329" width="58.7109375" style="533" bestFit="1" customWidth="1"/>
    <col min="3330" max="3330" width="14.7109375" style="533" bestFit="1" customWidth="1"/>
    <col min="3331" max="3331" width="13.85546875" style="533" bestFit="1" customWidth="1"/>
    <col min="3332" max="3332" width="14.7109375" style="533" bestFit="1" customWidth="1"/>
    <col min="3333" max="3333" width="2.42578125" style="533" bestFit="1" customWidth="1"/>
    <col min="3334" max="3336" width="11.85546875" style="533" customWidth="1"/>
    <col min="3337" max="3584" width="11.42578125" style="533"/>
    <col min="3585" max="3585" width="58.7109375" style="533" bestFit="1" customWidth="1"/>
    <col min="3586" max="3586" width="14.7109375" style="533" bestFit="1" customWidth="1"/>
    <col min="3587" max="3587" width="13.85546875" style="533" bestFit="1" customWidth="1"/>
    <col min="3588" max="3588" width="14.7109375" style="533" bestFit="1" customWidth="1"/>
    <col min="3589" max="3589" width="2.42578125" style="533" bestFit="1" customWidth="1"/>
    <col min="3590" max="3592" width="11.85546875" style="533" customWidth="1"/>
    <col min="3593" max="3840" width="11.42578125" style="533"/>
    <col min="3841" max="3841" width="58.7109375" style="533" bestFit="1" customWidth="1"/>
    <col min="3842" max="3842" width="14.7109375" style="533" bestFit="1" customWidth="1"/>
    <col min="3843" max="3843" width="13.85546875" style="533" bestFit="1" customWidth="1"/>
    <col min="3844" max="3844" width="14.7109375" style="533" bestFit="1" customWidth="1"/>
    <col min="3845" max="3845" width="2.42578125" style="533" bestFit="1" customWidth="1"/>
    <col min="3846" max="3848" width="11.85546875" style="533" customWidth="1"/>
    <col min="3849" max="4096" width="11.42578125" style="533"/>
    <col min="4097" max="4097" width="58.7109375" style="533" bestFit="1" customWidth="1"/>
    <col min="4098" max="4098" width="14.7109375" style="533" bestFit="1" customWidth="1"/>
    <col min="4099" max="4099" width="13.85546875" style="533" bestFit="1" customWidth="1"/>
    <col min="4100" max="4100" width="14.7109375" style="533" bestFit="1" customWidth="1"/>
    <col min="4101" max="4101" width="2.42578125" style="533" bestFit="1" customWidth="1"/>
    <col min="4102" max="4104" width="11.85546875" style="533" customWidth="1"/>
    <col min="4105" max="4352" width="11.42578125" style="533"/>
    <col min="4353" max="4353" width="58.7109375" style="533" bestFit="1" customWidth="1"/>
    <col min="4354" max="4354" width="14.7109375" style="533" bestFit="1" customWidth="1"/>
    <col min="4355" max="4355" width="13.85546875" style="533" bestFit="1" customWidth="1"/>
    <col min="4356" max="4356" width="14.7109375" style="533" bestFit="1" customWidth="1"/>
    <col min="4357" max="4357" width="2.42578125" style="533" bestFit="1" customWidth="1"/>
    <col min="4358" max="4360" width="11.85546875" style="533" customWidth="1"/>
    <col min="4361" max="4608" width="11.42578125" style="533"/>
    <col min="4609" max="4609" width="58.7109375" style="533" bestFit="1" customWidth="1"/>
    <col min="4610" max="4610" width="14.7109375" style="533" bestFit="1" customWidth="1"/>
    <col min="4611" max="4611" width="13.85546875" style="533" bestFit="1" customWidth="1"/>
    <col min="4612" max="4612" width="14.7109375" style="533" bestFit="1" customWidth="1"/>
    <col min="4613" max="4613" width="2.42578125" style="533" bestFit="1" customWidth="1"/>
    <col min="4614" max="4616" width="11.85546875" style="533" customWidth="1"/>
    <col min="4617" max="4864" width="11.42578125" style="533"/>
    <col min="4865" max="4865" width="58.7109375" style="533" bestFit="1" customWidth="1"/>
    <col min="4866" max="4866" width="14.7109375" style="533" bestFit="1" customWidth="1"/>
    <col min="4867" max="4867" width="13.85546875" style="533" bestFit="1" customWidth="1"/>
    <col min="4868" max="4868" width="14.7109375" style="533" bestFit="1" customWidth="1"/>
    <col min="4869" max="4869" width="2.42578125" style="533" bestFit="1" customWidth="1"/>
    <col min="4870" max="4872" width="11.85546875" style="533" customWidth="1"/>
    <col min="4873" max="5120" width="11.42578125" style="533"/>
    <col min="5121" max="5121" width="58.7109375" style="533" bestFit="1" customWidth="1"/>
    <col min="5122" max="5122" width="14.7109375" style="533" bestFit="1" customWidth="1"/>
    <col min="5123" max="5123" width="13.85546875" style="533" bestFit="1" customWidth="1"/>
    <col min="5124" max="5124" width="14.7109375" style="533" bestFit="1" customWidth="1"/>
    <col min="5125" max="5125" width="2.42578125" style="533" bestFit="1" customWidth="1"/>
    <col min="5126" max="5128" width="11.85546875" style="533" customWidth="1"/>
    <col min="5129" max="5376" width="11.42578125" style="533"/>
    <col min="5377" max="5377" width="58.7109375" style="533" bestFit="1" customWidth="1"/>
    <col min="5378" max="5378" width="14.7109375" style="533" bestFit="1" customWidth="1"/>
    <col min="5379" max="5379" width="13.85546875" style="533" bestFit="1" customWidth="1"/>
    <col min="5380" max="5380" width="14.7109375" style="533" bestFit="1" customWidth="1"/>
    <col min="5381" max="5381" width="2.42578125" style="533" bestFit="1" customWidth="1"/>
    <col min="5382" max="5384" width="11.85546875" style="533" customWidth="1"/>
    <col min="5385" max="5632" width="11.42578125" style="533"/>
    <col min="5633" max="5633" width="58.7109375" style="533" bestFit="1" customWidth="1"/>
    <col min="5634" max="5634" width="14.7109375" style="533" bestFit="1" customWidth="1"/>
    <col min="5635" max="5635" width="13.85546875" style="533" bestFit="1" customWidth="1"/>
    <col min="5636" max="5636" width="14.7109375" style="533" bestFit="1" customWidth="1"/>
    <col min="5637" max="5637" width="2.42578125" style="533" bestFit="1" customWidth="1"/>
    <col min="5638" max="5640" width="11.85546875" style="533" customWidth="1"/>
    <col min="5641" max="5888" width="11.42578125" style="533"/>
    <col min="5889" max="5889" width="58.7109375" style="533" bestFit="1" customWidth="1"/>
    <col min="5890" max="5890" width="14.7109375" style="533" bestFit="1" customWidth="1"/>
    <col min="5891" max="5891" width="13.85546875" style="533" bestFit="1" customWidth="1"/>
    <col min="5892" max="5892" width="14.7109375" style="533" bestFit="1" customWidth="1"/>
    <col min="5893" max="5893" width="2.42578125" style="533" bestFit="1" customWidth="1"/>
    <col min="5894" max="5896" width="11.85546875" style="533" customWidth="1"/>
    <col min="5897" max="6144" width="11.42578125" style="533"/>
    <col min="6145" max="6145" width="58.7109375" style="533" bestFit="1" customWidth="1"/>
    <col min="6146" max="6146" width="14.7109375" style="533" bestFit="1" customWidth="1"/>
    <col min="6147" max="6147" width="13.85546875" style="533" bestFit="1" customWidth="1"/>
    <col min="6148" max="6148" width="14.7109375" style="533" bestFit="1" customWidth="1"/>
    <col min="6149" max="6149" width="2.42578125" style="533" bestFit="1" customWidth="1"/>
    <col min="6150" max="6152" width="11.85546875" style="533" customWidth="1"/>
    <col min="6153" max="6400" width="11.42578125" style="533"/>
    <col min="6401" max="6401" width="58.7109375" style="533" bestFit="1" customWidth="1"/>
    <col min="6402" max="6402" width="14.7109375" style="533" bestFit="1" customWidth="1"/>
    <col min="6403" max="6403" width="13.85546875" style="533" bestFit="1" customWidth="1"/>
    <col min="6404" max="6404" width="14.7109375" style="533" bestFit="1" customWidth="1"/>
    <col min="6405" max="6405" width="2.42578125" style="533" bestFit="1" customWidth="1"/>
    <col min="6406" max="6408" width="11.85546875" style="533" customWidth="1"/>
    <col min="6409" max="6656" width="11.42578125" style="533"/>
    <col min="6657" max="6657" width="58.7109375" style="533" bestFit="1" customWidth="1"/>
    <col min="6658" max="6658" width="14.7109375" style="533" bestFit="1" customWidth="1"/>
    <col min="6659" max="6659" width="13.85546875" style="533" bestFit="1" customWidth="1"/>
    <col min="6660" max="6660" width="14.7109375" style="533" bestFit="1" customWidth="1"/>
    <col min="6661" max="6661" width="2.42578125" style="533" bestFit="1" customWidth="1"/>
    <col min="6662" max="6664" width="11.85546875" style="533" customWidth="1"/>
    <col min="6665" max="6912" width="11.42578125" style="533"/>
    <col min="6913" max="6913" width="58.7109375" style="533" bestFit="1" customWidth="1"/>
    <col min="6914" max="6914" width="14.7109375" style="533" bestFit="1" customWidth="1"/>
    <col min="6915" max="6915" width="13.85546875" style="533" bestFit="1" customWidth="1"/>
    <col min="6916" max="6916" width="14.7109375" style="533" bestFit="1" customWidth="1"/>
    <col min="6917" max="6917" width="2.42578125" style="533" bestFit="1" customWidth="1"/>
    <col min="6918" max="6920" width="11.85546875" style="533" customWidth="1"/>
    <col min="6921" max="7168" width="11.42578125" style="533"/>
    <col min="7169" max="7169" width="58.7109375" style="533" bestFit="1" customWidth="1"/>
    <col min="7170" max="7170" width="14.7109375" style="533" bestFit="1" customWidth="1"/>
    <col min="7171" max="7171" width="13.85546875" style="533" bestFit="1" customWidth="1"/>
    <col min="7172" max="7172" width="14.7109375" style="533" bestFit="1" customWidth="1"/>
    <col min="7173" max="7173" width="2.42578125" style="533" bestFit="1" customWidth="1"/>
    <col min="7174" max="7176" width="11.85546875" style="533" customWidth="1"/>
    <col min="7177" max="7424" width="11.42578125" style="533"/>
    <col min="7425" max="7425" width="58.7109375" style="533" bestFit="1" customWidth="1"/>
    <col min="7426" max="7426" width="14.7109375" style="533" bestFit="1" customWidth="1"/>
    <col min="7427" max="7427" width="13.85546875" style="533" bestFit="1" customWidth="1"/>
    <col min="7428" max="7428" width="14.7109375" style="533" bestFit="1" customWidth="1"/>
    <col min="7429" max="7429" width="2.42578125" style="533" bestFit="1" customWidth="1"/>
    <col min="7430" max="7432" width="11.85546875" style="533" customWidth="1"/>
    <col min="7433" max="7680" width="11.42578125" style="533"/>
    <col min="7681" max="7681" width="58.7109375" style="533" bestFit="1" customWidth="1"/>
    <col min="7682" max="7682" width="14.7109375" style="533" bestFit="1" customWidth="1"/>
    <col min="7683" max="7683" width="13.85546875" style="533" bestFit="1" customWidth="1"/>
    <col min="7684" max="7684" width="14.7109375" style="533" bestFit="1" customWidth="1"/>
    <col min="7685" max="7685" width="2.42578125" style="533" bestFit="1" customWidth="1"/>
    <col min="7686" max="7688" width="11.85546875" style="533" customWidth="1"/>
    <col min="7689" max="7936" width="11.42578125" style="533"/>
    <col min="7937" max="7937" width="58.7109375" style="533" bestFit="1" customWidth="1"/>
    <col min="7938" max="7938" width="14.7109375" style="533" bestFit="1" customWidth="1"/>
    <col min="7939" max="7939" width="13.85546875" style="533" bestFit="1" customWidth="1"/>
    <col min="7940" max="7940" width="14.7109375" style="533" bestFit="1" customWidth="1"/>
    <col min="7941" max="7941" width="2.42578125" style="533" bestFit="1" customWidth="1"/>
    <col min="7942" max="7944" width="11.85546875" style="533" customWidth="1"/>
    <col min="7945" max="8192" width="11.42578125" style="533"/>
    <col min="8193" max="8193" width="58.7109375" style="533" bestFit="1" customWidth="1"/>
    <col min="8194" max="8194" width="14.7109375" style="533" bestFit="1" customWidth="1"/>
    <col min="8195" max="8195" width="13.85546875" style="533" bestFit="1" customWidth="1"/>
    <col min="8196" max="8196" width="14.7109375" style="533" bestFit="1" customWidth="1"/>
    <col min="8197" max="8197" width="2.42578125" style="533" bestFit="1" customWidth="1"/>
    <col min="8198" max="8200" width="11.85546875" style="533" customWidth="1"/>
    <col min="8201" max="8448" width="11.42578125" style="533"/>
    <col min="8449" max="8449" width="58.7109375" style="533" bestFit="1" customWidth="1"/>
    <col min="8450" max="8450" width="14.7109375" style="533" bestFit="1" customWidth="1"/>
    <col min="8451" max="8451" width="13.85546875" style="533" bestFit="1" customWidth="1"/>
    <col min="8452" max="8452" width="14.7109375" style="533" bestFit="1" customWidth="1"/>
    <col min="8453" max="8453" width="2.42578125" style="533" bestFit="1" customWidth="1"/>
    <col min="8454" max="8456" width="11.85546875" style="533" customWidth="1"/>
    <col min="8457" max="8704" width="11.42578125" style="533"/>
    <col min="8705" max="8705" width="58.7109375" style="533" bestFit="1" customWidth="1"/>
    <col min="8706" max="8706" width="14.7109375" style="533" bestFit="1" customWidth="1"/>
    <col min="8707" max="8707" width="13.85546875" style="533" bestFit="1" customWidth="1"/>
    <col min="8708" max="8708" width="14.7109375" style="533" bestFit="1" customWidth="1"/>
    <col min="8709" max="8709" width="2.42578125" style="533" bestFit="1" customWidth="1"/>
    <col min="8710" max="8712" width="11.85546875" style="533" customWidth="1"/>
    <col min="8713" max="8960" width="11.42578125" style="533"/>
    <col min="8961" max="8961" width="58.7109375" style="533" bestFit="1" customWidth="1"/>
    <col min="8962" max="8962" width="14.7109375" style="533" bestFit="1" customWidth="1"/>
    <col min="8963" max="8963" width="13.85546875" style="533" bestFit="1" customWidth="1"/>
    <col min="8964" max="8964" width="14.7109375" style="533" bestFit="1" customWidth="1"/>
    <col min="8965" max="8965" width="2.42578125" style="533" bestFit="1" customWidth="1"/>
    <col min="8966" max="8968" width="11.85546875" style="533" customWidth="1"/>
    <col min="8969" max="9216" width="11.42578125" style="533"/>
    <col min="9217" max="9217" width="58.7109375" style="533" bestFit="1" customWidth="1"/>
    <col min="9218" max="9218" width="14.7109375" style="533" bestFit="1" customWidth="1"/>
    <col min="9219" max="9219" width="13.85546875" style="533" bestFit="1" customWidth="1"/>
    <col min="9220" max="9220" width="14.7109375" style="533" bestFit="1" customWidth="1"/>
    <col min="9221" max="9221" width="2.42578125" style="533" bestFit="1" customWidth="1"/>
    <col min="9222" max="9224" width="11.85546875" style="533" customWidth="1"/>
    <col min="9225" max="9472" width="11.42578125" style="533"/>
    <col min="9473" max="9473" width="58.7109375" style="533" bestFit="1" customWidth="1"/>
    <col min="9474" max="9474" width="14.7109375" style="533" bestFit="1" customWidth="1"/>
    <col min="9475" max="9475" width="13.85546875" style="533" bestFit="1" customWidth="1"/>
    <col min="9476" max="9476" width="14.7109375" style="533" bestFit="1" customWidth="1"/>
    <col min="9477" max="9477" width="2.42578125" style="533" bestFit="1" customWidth="1"/>
    <col min="9478" max="9480" width="11.85546875" style="533" customWidth="1"/>
    <col min="9481" max="9728" width="11.42578125" style="533"/>
    <col min="9729" max="9729" width="58.7109375" style="533" bestFit="1" customWidth="1"/>
    <col min="9730" max="9730" width="14.7109375" style="533" bestFit="1" customWidth="1"/>
    <col min="9731" max="9731" width="13.85546875" style="533" bestFit="1" customWidth="1"/>
    <col min="9732" max="9732" width="14.7109375" style="533" bestFit="1" customWidth="1"/>
    <col min="9733" max="9733" width="2.42578125" style="533" bestFit="1" customWidth="1"/>
    <col min="9734" max="9736" width="11.85546875" style="533" customWidth="1"/>
    <col min="9737" max="9984" width="11.42578125" style="533"/>
    <col min="9985" max="9985" width="58.7109375" style="533" bestFit="1" customWidth="1"/>
    <col min="9986" max="9986" width="14.7109375" style="533" bestFit="1" customWidth="1"/>
    <col min="9987" max="9987" width="13.85546875" style="533" bestFit="1" customWidth="1"/>
    <col min="9988" max="9988" width="14.7109375" style="533" bestFit="1" customWidth="1"/>
    <col min="9989" max="9989" width="2.42578125" style="533" bestFit="1" customWidth="1"/>
    <col min="9990" max="9992" width="11.85546875" style="533" customWidth="1"/>
    <col min="9993" max="10240" width="11.42578125" style="533"/>
    <col min="10241" max="10241" width="58.7109375" style="533" bestFit="1" customWidth="1"/>
    <col min="10242" max="10242" width="14.7109375" style="533" bestFit="1" customWidth="1"/>
    <col min="10243" max="10243" width="13.85546875" style="533" bestFit="1" customWidth="1"/>
    <col min="10244" max="10244" width="14.7109375" style="533" bestFit="1" customWidth="1"/>
    <col min="10245" max="10245" width="2.42578125" style="533" bestFit="1" customWidth="1"/>
    <col min="10246" max="10248" width="11.85546875" style="533" customWidth="1"/>
    <col min="10249" max="10496" width="11.42578125" style="533"/>
    <col min="10497" max="10497" width="58.7109375" style="533" bestFit="1" customWidth="1"/>
    <col min="10498" max="10498" width="14.7109375" style="533" bestFit="1" customWidth="1"/>
    <col min="10499" max="10499" width="13.85546875" style="533" bestFit="1" customWidth="1"/>
    <col min="10500" max="10500" width="14.7109375" style="533" bestFit="1" customWidth="1"/>
    <col min="10501" max="10501" width="2.42578125" style="533" bestFit="1" customWidth="1"/>
    <col min="10502" max="10504" width="11.85546875" style="533" customWidth="1"/>
    <col min="10505" max="10752" width="11.42578125" style="533"/>
    <col min="10753" max="10753" width="58.7109375" style="533" bestFit="1" customWidth="1"/>
    <col min="10754" max="10754" width="14.7109375" style="533" bestFit="1" customWidth="1"/>
    <col min="10755" max="10755" width="13.85546875" style="533" bestFit="1" customWidth="1"/>
    <col min="10756" max="10756" width="14.7109375" style="533" bestFit="1" customWidth="1"/>
    <col min="10757" max="10757" width="2.42578125" style="533" bestFit="1" customWidth="1"/>
    <col min="10758" max="10760" width="11.85546875" style="533" customWidth="1"/>
    <col min="10761" max="11008" width="11.42578125" style="533"/>
    <col min="11009" max="11009" width="58.7109375" style="533" bestFit="1" customWidth="1"/>
    <col min="11010" max="11010" width="14.7109375" style="533" bestFit="1" customWidth="1"/>
    <col min="11011" max="11011" width="13.85546875" style="533" bestFit="1" customWidth="1"/>
    <col min="11012" max="11012" width="14.7109375" style="533" bestFit="1" customWidth="1"/>
    <col min="11013" max="11013" width="2.42578125" style="533" bestFit="1" customWidth="1"/>
    <col min="11014" max="11016" width="11.85546875" style="533" customWidth="1"/>
    <col min="11017" max="11264" width="11.42578125" style="533"/>
    <col min="11265" max="11265" width="58.7109375" style="533" bestFit="1" customWidth="1"/>
    <col min="11266" max="11266" width="14.7109375" style="533" bestFit="1" customWidth="1"/>
    <col min="11267" max="11267" width="13.85546875" style="533" bestFit="1" customWidth="1"/>
    <col min="11268" max="11268" width="14.7109375" style="533" bestFit="1" customWidth="1"/>
    <col min="11269" max="11269" width="2.42578125" style="533" bestFit="1" customWidth="1"/>
    <col min="11270" max="11272" width="11.85546875" style="533" customWidth="1"/>
    <col min="11273" max="11520" width="11.42578125" style="533"/>
    <col min="11521" max="11521" width="58.7109375" style="533" bestFit="1" customWidth="1"/>
    <col min="11522" max="11522" width="14.7109375" style="533" bestFit="1" customWidth="1"/>
    <col min="11523" max="11523" width="13.85546875" style="533" bestFit="1" customWidth="1"/>
    <col min="11524" max="11524" width="14.7109375" style="533" bestFit="1" customWidth="1"/>
    <col min="11525" max="11525" width="2.42578125" style="533" bestFit="1" customWidth="1"/>
    <col min="11526" max="11528" width="11.85546875" style="533" customWidth="1"/>
    <col min="11529" max="11776" width="11.42578125" style="533"/>
    <col min="11777" max="11777" width="58.7109375" style="533" bestFit="1" customWidth="1"/>
    <col min="11778" max="11778" width="14.7109375" style="533" bestFit="1" customWidth="1"/>
    <col min="11779" max="11779" width="13.85546875" style="533" bestFit="1" customWidth="1"/>
    <col min="11780" max="11780" width="14.7109375" style="533" bestFit="1" customWidth="1"/>
    <col min="11781" max="11781" width="2.42578125" style="533" bestFit="1" customWidth="1"/>
    <col min="11782" max="11784" width="11.85546875" style="533" customWidth="1"/>
    <col min="11785" max="12032" width="11.42578125" style="533"/>
    <col min="12033" max="12033" width="58.7109375" style="533" bestFit="1" customWidth="1"/>
    <col min="12034" max="12034" width="14.7109375" style="533" bestFit="1" customWidth="1"/>
    <col min="12035" max="12035" width="13.85546875" style="533" bestFit="1" customWidth="1"/>
    <col min="12036" max="12036" width="14.7109375" style="533" bestFit="1" customWidth="1"/>
    <col min="12037" max="12037" width="2.42578125" style="533" bestFit="1" customWidth="1"/>
    <col min="12038" max="12040" width="11.85546875" style="533" customWidth="1"/>
    <col min="12041" max="12288" width="11.42578125" style="533"/>
    <col min="12289" max="12289" width="58.7109375" style="533" bestFit="1" customWidth="1"/>
    <col min="12290" max="12290" width="14.7109375" style="533" bestFit="1" customWidth="1"/>
    <col min="12291" max="12291" width="13.85546875" style="533" bestFit="1" customWidth="1"/>
    <col min="12292" max="12292" width="14.7109375" style="533" bestFit="1" customWidth="1"/>
    <col min="12293" max="12293" width="2.42578125" style="533" bestFit="1" customWidth="1"/>
    <col min="12294" max="12296" width="11.85546875" style="533" customWidth="1"/>
    <col min="12297" max="12544" width="11.42578125" style="533"/>
    <col min="12545" max="12545" width="58.7109375" style="533" bestFit="1" customWidth="1"/>
    <col min="12546" max="12546" width="14.7109375" style="533" bestFit="1" customWidth="1"/>
    <col min="12547" max="12547" width="13.85546875" style="533" bestFit="1" customWidth="1"/>
    <col min="12548" max="12548" width="14.7109375" style="533" bestFit="1" customWidth="1"/>
    <col min="12549" max="12549" width="2.42578125" style="533" bestFit="1" customWidth="1"/>
    <col min="12550" max="12552" width="11.85546875" style="533" customWidth="1"/>
    <col min="12553" max="12800" width="11.42578125" style="533"/>
    <col min="12801" max="12801" width="58.7109375" style="533" bestFit="1" customWidth="1"/>
    <col min="12802" max="12802" width="14.7109375" style="533" bestFit="1" customWidth="1"/>
    <col min="12803" max="12803" width="13.85546875" style="533" bestFit="1" customWidth="1"/>
    <col min="12804" max="12804" width="14.7109375" style="533" bestFit="1" customWidth="1"/>
    <col min="12805" max="12805" width="2.42578125" style="533" bestFit="1" customWidth="1"/>
    <col min="12806" max="12808" width="11.85546875" style="533" customWidth="1"/>
    <col min="12809" max="13056" width="11.42578125" style="533"/>
    <col min="13057" max="13057" width="58.7109375" style="533" bestFit="1" customWidth="1"/>
    <col min="13058" max="13058" width="14.7109375" style="533" bestFit="1" customWidth="1"/>
    <col min="13059" max="13059" width="13.85546875" style="533" bestFit="1" customWidth="1"/>
    <col min="13060" max="13060" width="14.7109375" style="533" bestFit="1" customWidth="1"/>
    <col min="13061" max="13061" width="2.42578125" style="533" bestFit="1" customWidth="1"/>
    <col min="13062" max="13064" width="11.85546875" style="533" customWidth="1"/>
    <col min="13065" max="13312" width="11.42578125" style="533"/>
    <col min="13313" max="13313" width="58.7109375" style="533" bestFit="1" customWidth="1"/>
    <col min="13314" max="13314" width="14.7109375" style="533" bestFit="1" customWidth="1"/>
    <col min="13315" max="13315" width="13.85546875" style="533" bestFit="1" customWidth="1"/>
    <col min="13316" max="13316" width="14.7109375" style="533" bestFit="1" customWidth="1"/>
    <col min="13317" max="13317" width="2.42578125" style="533" bestFit="1" customWidth="1"/>
    <col min="13318" max="13320" width="11.85546875" style="533" customWidth="1"/>
    <col min="13321" max="13568" width="11.42578125" style="533"/>
    <col min="13569" max="13569" width="58.7109375" style="533" bestFit="1" customWidth="1"/>
    <col min="13570" max="13570" width="14.7109375" style="533" bestFit="1" customWidth="1"/>
    <col min="13571" max="13571" width="13.85546875" style="533" bestFit="1" customWidth="1"/>
    <col min="13572" max="13572" width="14.7109375" style="533" bestFit="1" customWidth="1"/>
    <col min="13573" max="13573" width="2.42578125" style="533" bestFit="1" customWidth="1"/>
    <col min="13574" max="13576" width="11.85546875" style="533" customWidth="1"/>
    <col min="13577" max="13824" width="11.42578125" style="533"/>
    <col min="13825" max="13825" width="58.7109375" style="533" bestFit="1" customWidth="1"/>
    <col min="13826" max="13826" width="14.7109375" style="533" bestFit="1" customWidth="1"/>
    <col min="13827" max="13827" width="13.85546875" style="533" bestFit="1" customWidth="1"/>
    <col min="13828" max="13828" width="14.7109375" style="533" bestFit="1" customWidth="1"/>
    <col min="13829" max="13829" width="2.42578125" style="533" bestFit="1" customWidth="1"/>
    <col min="13830" max="13832" width="11.85546875" style="533" customWidth="1"/>
    <col min="13833" max="14080" width="11.42578125" style="533"/>
    <col min="14081" max="14081" width="58.7109375" style="533" bestFit="1" customWidth="1"/>
    <col min="14082" max="14082" width="14.7109375" style="533" bestFit="1" customWidth="1"/>
    <col min="14083" max="14083" width="13.85546875" style="533" bestFit="1" customWidth="1"/>
    <col min="14084" max="14084" width="14.7109375" style="533" bestFit="1" customWidth="1"/>
    <col min="14085" max="14085" width="2.42578125" style="533" bestFit="1" customWidth="1"/>
    <col min="14086" max="14088" width="11.85546875" style="533" customWidth="1"/>
    <col min="14089" max="14336" width="11.42578125" style="533"/>
    <col min="14337" max="14337" width="58.7109375" style="533" bestFit="1" customWidth="1"/>
    <col min="14338" max="14338" width="14.7109375" style="533" bestFit="1" customWidth="1"/>
    <col min="14339" max="14339" width="13.85546875" style="533" bestFit="1" customWidth="1"/>
    <col min="14340" max="14340" width="14.7109375" style="533" bestFit="1" customWidth="1"/>
    <col min="14341" max="14341" width="2.42578125" style="533" bestFit="1" customWidth="1"/>
    <col min="14342" max="14344" width="11.85546875" style="533" customWidth="1"/>
    <col min="14345" max="14592" width="11.42578125" style="533"/>
    <col min="14593" max="14593" width="58.7109375" style="533" bestFit="1" customWidth="1"/>
    <col min="14594" max="14594" width="14.7109375" style="533" bestFit="1" customWidth="1"/>
    <col min="14595" max="14595" width="13.85546875" style="533" bestFit="1" customWidth="1"/>
    <col min="14596" max="14596" width="14.7109375" style="533" bestFit="1" customWidth="1"/>
    <col min="14597" max="14597" width="2.42578125" style="533" bestFit="1" customWidth="1"/>
    <col min="14598" max="14600" width="11.85546875" style="533" customWidth="1"/>
    <col min="14601" max="14848" width="11.42578125" style="533"/>
    <col min="14849" max="14849" width="58.7109375" style="533" bestFit="1" customWidth="1"/>
    <col min="14850" max="14850" width="14.7109375" style="533" bestFit="1" customWidth="1"/>
    <col min="14851" max="14851" width="13.85546875" style="533" bestFit="1" customWidth="1"/>
    <col min="14852" max="14852" width="14.7109375" style="533" bestFit="1" customWidth="1"/>
    <col min="14853" max="14853" width="2.42578125" style="533" bestFit="1" customWidth="1"/>
    <col min="14854" max="14856" width="11.85546875" style="533" customWidth="1"/>
    <col min="14857" max="15104" width="11.42578125" style="533"/>
    <col min="15105" max="15105" width="58.7109375" style="533" bestFit="1" customWidth="1"/>
    <col min="15106" max="15106" width="14.7109375" style="533" bestFit="1" customWidth="1"/>
    <col min="15107" max="15107" width="13.85546875" style="533" bestFit="1" customWidth="1"/>
    <col min="15108" max="15108" width="14.7109375" style="533" bestFit="1" customWidth="1"/>
    <col min="15109" max="15109" width="2.42578125" style="533" bestFit="1" customWidth="1"/>
    <col min="15110" max="15112" width="11.85546875" style="533" customWidth="1"/>
    <col min="15113" max="15360" width="11.42578125" style="533"/>
    <col min="15361" max="15361" width="58.7109375" style="533" bestFit="1" customWidth="1"/>
    <col min="15362" max="15362" width="14.7109375" style="533" bestFit="1" customWidth="1"/>
    <col min="15363" max="15363" width="13.85546875" style="533" bestFit="1" customWidth="1"/>
    <col min="15364" max="15364" width="14.7109375" style="533" bestFit="1" customWidth="1"/>
    <col min="15365" max="15365" width="2.42578125" style="533" bestFit="1" customWidth="1"/>
    <col min="15366" max="15368" width="11.85546875" style="533" customWidth="1"/>
    <col min="15369" max="15616" width="11.42578125" style="533"/>
    <col min="15617" max="15617" width="58.7109375" style="533" bestFit="1" customWidth="1"/>
    <col min="15618" max="15618" width="14.7109375" style="533" bestFit="1" customWidth="1"/>
    <col min="15619" max="15619" width="13.85546875" style="533" bestFit="1" customWidth="1"/>
    <col min="15620" max="15620" width="14.7109375" style="533" bestFit="1" customWidth="1"/>
    <col min="15621" max="15621" width="2.42578125" style="533" bestFit="1" customWidth="1"/>
    <col min="15622" max="15624" width="11.85546875" style="533" customWidth="1"/>
    <col min="15625" max="15872" width="11.42578125" style="533"/>
    <col min="15873" max="15873" width="58.7109375" style="533" bestFit="1" customWidth="1"/>
    <col min="15874" max="15874" width="14.7109375" style="533" bestFit="1" customWidth="1"/>
    <col min="15875" max="15875" width="13.85546875" style="533" bestFit="1" customWidth="1"/>
    <col min="15876" max="15876" width="14.7109375" style="533" bestFit="1" customWidth="1"/>
    <col min="15877" max="15877" width="2.42578125" style="533" bestFit="1" customWidth="1"/>
    <col min="15878" max="15880" width="11.85546875" style="533" customWidth="1"/>
    <col min="15881" max="16128" width="11.42578125" style="533"/>
    <col min="16129" max="16129" width="58.7109375" style="533" bestFit="1" customWidth="1"/>
    <col min="16130" max="16130" width="14.7109375" style="533" bestFit="1" customWidth="1"/>
    <col min="16131" max="16131" width="13.85546875" style="533" bestFit="1" customWidth="1"/>
    <col min="16132" max="16132" width="14.7109375" style="533" bestFit="1" customWidth="1"/>
    <col min="16133" max="16133" width="2.42578125" style="533" bestFit="1" customWidth="1"/>
    <col min="16134" max="16136" width="11.85546875" style="533" customWidth="1"/>
    <col min="16137" max="16384" width="11.42578125" style="533"/>
  </cols>
  <sheetData>
    <row r="1" spans="1:11" x14ac:dyDescent="0.25">
      <c r="A1" s="483"/>
      <c r="B1" s="483"/>
      <c r="C1" s="483"/>
      <c r="D1" s="483"/>
      <c r="E1" s="483"/>
    </row>
    <row r="2" spans="1:11" x14ac:dyDescent="0.25">
      <c r="A2" s="483"/>
      <c r="B2" s="483"/>
      <c r="C2" s="483"/>
      <c r="D2" s="483"/>
      <c r="E2" s="483"/>
    </row>
    <row r="3" spans="1:11" x14ac:dyDescent="0.25">
      <c r="A3" s="483" t="s">
        <v>181</v>
      </c>
      <c r="B3" s="483"/>
      <c r="C3" s="483"/>
      <c r="D3" s="483"/>
      <c r="E3" s="483"/>
      <c r="G3" s="483"/>
      <c r="H3" s="483"/>
      <c r="I3" s="483"/>
      <c r="J3" s="483"/>
      <c r="K3" s="483"/>
    </row>
    <row r="4" spans="1:11" x14ac:dyDescent="0.25">
      <c r="A4" s="483" t="s">
        <v>182</v>
      </c>
      <c r="B4" s="483"/>
      <c r="C4" s="483"/>
      <c r="D4" s="483"/>
      <c r="E4" s="483"/>
    </row>
    <row r="5" spans="1:11" x14ac:dyDescent="0.25">
      <c r="A5" s="484"/>
      <c r="B5" s="484"/>
      <c r="C5" s="484"/>
      <c r="D5" s="484"/>
      <c r="E5" s="484"/>
    </row>
    <row r="6" spans="1:11" x14ac:dyDescent="0.25">
      <c r="A6" s="485" t="s">
        <v>183</v>
      </c>
      <c r="B6" s="486">
        <v>2015</v>
      </c>
      <c r="C6" s="485">
        <v>2016</v>
      </c>
      <c r="D6" s="485"/>
      <c r="E6" s="485"/>
    </row>
    <row r="7" spans="1:11" x14ac:dyDescent="0.25">
      <c r="A7" s="485"/>
      <c r="B7" s="534" t="s">
        <v>225</v>
      </c>
      <c r="C7" s="535" t="s">
        <v>226</v>
      </c>
      <c r="D7" s="536" t="s">
        <v>187</v>
      </c>
      <c r="E7" s="536"/>
    </row>
    <row r="8" spans="1:11" x14ac:dyDescent="0.25">
      <c r="A8" s="491"/>
      <c r="B8" s="537"/>
      <c r="C8" s="538"/>
      <c r="D8" s="538"/>
      <c r="E8" s="538"/>
    </row>
    <row r="9" spans="1:11" x14ac:dyDescent="0.25">
      <c r="A9" s="494" t="s">
        <v>291</v>
      </c>
      <c r="B9" s="495">
        <v>10414026177.129999</v>
      </c>
      <c r="C9" s="495">
        <v>9611444876.7900009</v>
      </c>
      <c r="D9" s="495">
        <v>17612997845.849998</v>
      </c>
      <c r="E9" s="496" t="s">
        <v>12</v>
      </c>
    </row>
    <row r="10" spans="1:11" x14ac:dyDescent="0.25">
      <c r="A10" s="497"/>
      <c r="B10" s="498"/>
      <c r="C10" s="498"/>
      <c r="D10" s="498"/>
      <c r="E10" s="499"/>
    </row>
    <row r="11" spans="1:11" x14ac:dyDescent="0.25">
      <c r="A11" s="500" t="s">
        <v>189</v>
      </c>
      <c r="B11" s="539">
        <v>4466056039.8699999</v>
      </c>
      <c r="C11" s="540">
        <v>1341291095.8699999</v>
      </c>
      <c r="D11" s="540">
        <v>5303313659.4499998</v>
      </c>
      <c r="E11" s="541">
        <f>+D11/D9*100</f>
        <v>30.110227150794632</v>
      </c>
      <c r="F11" s="542"/>
      <c r="G11" s="422" t="s">
        <v>189</v>
      </c>
      <c r="H11" s="539">
        <v>4466056039.8699999</v>
      </c>
      <c r="I11" s="540">
        <v>1341291095.8699999</v>
      </c>
    </row>
    <row r="12" spans="1:11" x14ac:dyDescent="0.25">
      <c r="A12" s="500" t="s">
        <v>190</v>
      </c>
      <c r="B12" s="539">
        <v>1470158355.47</v>
      </c>
      <c r="C12" s="540">
        <v>334990635.91000003</v>
      </c>
      <c r="D12" s="540">
        <v>1639436639.79</v>
      </c>
      <c r="E12" s="541">
        <f>+D12/D9*100</f>
        <v>9.3081067410468474</v>
      </c>
      <c r="F12" s="543"/>
      <c r="G12" s="422" t="s">
        <v>190</v>
      </c>
      <c r="H12" s="539">
        <v>1470158355.47</v>
      </c>
      <c r="I12" s="540">
        <v>334990635.91000003</v>
      </c>
    </row>
    <row r="13" spans="1:11" x14ac:dyDescent="0.25">
      <c r="A13" s="500" t="s">
        <v>191</v>
      </c>
      <c r="B13" s="539">
        <v>2805261688.1700001</v>
      </c>
      <c r="C13" s="540">
        <v>6810270304.1000004</v>
      </c>
      <c r="D13" s="540">
        <v>9071002125.8999996</v>
      </c>
      <c r="E13" s="541">
        <f>+D13/D9*100</f>
        <v>51.501750044427119</v>
      </c>
      <c r="F13" s="542"/>
      <c r="G13" s="422" t="s">
        <v>191</v>
      </c>
      <c r="H13" s="539">
        <v>2805261688.1700001</v>
      </c>
      <c r="I13" s="540">
        <v>6810270304.1000004</v>
      </c>
    </row>
    <row r="14" spans="1:11" x14ac:dyDescent="0.25">
      <c r="A14" s="503" t="s">
        <v>192</v>
      </c>
      <c r="B14" s="544">
        <v>1672550093.6199999</v>
      </c>
      <c r="C14" s="545">
        <v>1124892840.9100001</v>
      </c>
      <c r="D14" s="545">
        <v>1599245420.71</v>
      </c>
      <c r="E14" s="546">
        <f>+D14/D9*100</f>
        <v>9.0799160637314031</v>
      </c>
      <c r="F14" s="543"/>
      <c r="G14" s="514" t="s">
        <v>192</v>
      </c>
      <c r="H14" s="544">
        <v>1672550093.6199999</v>
      </c>
      <c r="I14" s="545">
        <v>1124892840.9100001</v>
      </c>
    </row>
    <row r="15" spans="1:11" x14ac:dyDescent="0.25">
      <c r="A15" s="530"/>
      <c r="B15" s="547"/>
      <c r="C15" s="548"/>
      <c r="D15" s="548"/>
      <c r="F15" s="543"/>
      <c r="G15" s="543"/>
    </row>
    <row r="16" spans="1:11" x14ac:dyDescent="0.25">
      <c r="A16" s="483"/>
      <c r="B16" s="483"/>
      <c r="C16" s="483"/>
      <c r="D16" s="483"/>
      <c r="E16" s="483"/>
      <c r="F16" s="543"/>
      <c r="G16" s="543"/>
    </row>
    <row r="17" spans="1:7" x14ac:dyDescent="0.25">
      <c r="A17" s="483"/>
      <c r="B17" s="483"/>
      <c r="C17" s="483"/>
      <c r="D17" s="483"/>
      <c r="E17" s="483"/>
      <c r="F17" s="543"/>
      <c r="G17" s="543"/>
    </row>
    <row r="18" spans="1:7" x14ac:dyDescent="0.25">
      <c r="A18" s="483" t="s">
        <v>193</v>
      </c>
      <c r="B18" s="483"/>
      <c r="C18" s="483"/>
      <c r="D18" s="483"/>
      <c r="E18" s="483"/>
      <c r="F18" s="543"/>
      <c r="G18" s="543"/>
    </row>
    <row r="19" spans="1:7" x14ac:dyDescent="0.25">
      <c r="A19" s="483" t="s">
        <v>182</v>
      </c>
      <c r="B19" s="483"/>
      <c r="C19" s="483"/>
      <c r="D19" s="483"/>
      <c r="E19" s="483"/>
      <c r="F19" s="543"/>
      <c r="G19" s="543"/>
    </row>
    <row r="20" spans="1:7" x14ac:dyDescent="0.25">
      <c r="A20" s="484"/>
      <c r="B20" s="484"/>
      <c r="C20" s="484"/>
      <c r="D20" s="484"/>
      <c r="E20" s="484"/>
      <c r="F20" s="543"/>
      <c r="G20" s="543"/>
    </row>
    <row r="21" spans="1:7" x14ac:dyDescent="0.25">
      <c r="A21" s="485" t="s">
        <v>189</v>
      </c>
      <c r="B21" s="486">
        <v>2015</v>
      </c>
      <c r="C21" s="485">
        <v>2016</v>
      </c>
      <c r="D21" s="485"/>
      <c r="E21" s="485"/>
      <c r="F21" s="543"/>
      <c r="G21" s="543"/>
    </row>
    <row r="22" spans="1:7" x14ac:dyDescent="0.25">
      <c r="A22" s="485"/>
      <c r="B22" s="534" t="s">
        <v>225</v>
      </c>
      <c r="C22" s="535" t="s">
        <v>226</v>
      </c>
      <c r="D22" s="536" t="s">
        <v>187</v>
      </c>
      <c r="E22" s="536"/>
      <c r="F22" s="543"/>
      <c r="G22" s="543"/>
    </row>
    <row r="23" spans="1:7" x14ac:dyDescent="0.25">
      <c r="A23" s="491"/>
      <c r="B23" s="537"/>
      <c r="C23" s="538"/>
      <c r="D23" s="538"/>
      <c r="E23" s="538"/>
      <c r="F23" s="543"/>
      <c r="G23" s="543"/>
    </row>
    <row r="24" spans="1:7" x14ac:dyDescent="0.25">
      <c r="A24" s="494" t="s">
        <v>14</v>
      </c>
      <c r="B24" s="495">
        <v>4466056039.8699999</v>
      </c>
      <c r="C24" s="495">
        <v>1341291095.8699999</v>
      </c>
      <c r="D24" s="495">
        <v>5303313659.4499998</v>
      </c>
      <c r="E24" s="496" t="s">
        <v>12</v>
      </c>
    </row>
    <row r="25" spans="1:7" x14ac:dyDescent="0.25">
      <c r="A25" s="497"/>
      <c r="B25" s="498"/>
      <c r="C25" s="498"/>
      <c r="D25" s="498"/>
      <c r="E25" s="499"/>
    </row>
    <row r="26" spans="1:7" x14ac:dyDescent="0.25">
      <c r="A26" s="500" t="s">
        <v>194</v>
      </c>
      <c r="B26" s="539">
        <v>166179216.81</v>
      </c>
      <c r="C26" s="540">
        <v>351328793.25</v>
      </c>
      <c r="D26" s="540">
        <v>445080554.41000003</v>
      </c>
      <c r="E26" s="541">
        <v>9</v>
      </c>
      <c r="F26" s="543"/>
      <c r="G26" s="543"/>
    </row>
    <row r="27" spans="1:7" x14ac:dyDescent="0.25">
      <c r="A27" s="500" t="s">
        <v>195</v>
      </c>
      <c r="B27" s="539">
        <v>440317632.44</v>
      </c>
      <c r="C27" s="540">
        <v>161362606.55000001</v>
      </c>
      <c r="D27" s="540">
        <v>208925783.22</v>
      </c>
      <c r="E27" s="541">
        <f>+D27/D24*100</f>
        <v>3.9395328399577907</v>
      </c>
      <c r="F27" s="543"/>
      <c r="G27" s="543"/>
    </row>
    <row r="28" spans="1:7" x14ac:dyDescent="0.25">
      <c r="A28" s="500" t="s">
        <v>196</v>
      </c>
      <c r="B28" s="539">
        <v>3036729575.5799999</v>
      </c>
      <c r="C28" s="540">
        <v>0</v>
      </c>
      <c r="D28" s="540">
        <v>3347384709</v>
      </c>
      <c r="E28" s="541">
        <f>+D28/D24*100</f>
        <v>63.118739036588558</v>
      </c>
      <c r="F28" s="543"/>
      <c r="G28" s="543"/>
    </row>
    <row r="29" spans="1:7" x14ac:dyDescent="0.25">
      <c r="A29" s="500" t="s">
        <v>197</v>
      </c>
      <c r="B29" s="539">
        <v>7837039.6299999999</v>
      </c>
      <c r="C29" s="540">
        <v>6563539.7999999998</v>
      </c>
      <c r="D29" s="540">
        <v>8152980.6200000001</v>
      </c>
      <c r="E29" s="541">
        <f>+D29/D24*100</f>
        <v>0.15373370582130599</v>
      </c>
      <c r="F29" s="543"/>
      <c r="G29" s="543"/>
    </row>
    <row r="30" spans="1:7" x14ac:dyDescent="0.25">
      <c r="A30" s="500" t="s">
        <v>198</v>
      </c>
      <c r="B30" s="539">
        <v>277863218.60000002</v>
      </c>
      <c r="C30" s="540">
        <v>478604378.5</v>
      </c>
      <c r="D30" s="540">
        <v>595209570.98000002</v>
      </c>
      <c r="E30" s="541">
        <f>+D30/D24*100</f>
        <v>11.22335221337311</v>
      </c>
      <c r="F30" s="543"/>
      <c r="G30" s="543"/>
    </row>
    <row r="31" spans="1:7" ht="25.5" x14ac:dyDescent="0.25">
      <c r="A31" s="500" t="s">
        <v>199</v>
      </c>
      <c r="B31" s="539">
        <v>7611274.3399999999</v>
      </c>
      <c r="C31" s="540">
        <v>1260604.68</v>
      </c>
      <c r="D31" s="540">
        <v>1147693.25</v>
      </c>
      <c r="E31" s="541">
        <f>+D31/D24*100</f>
        <v>2.1641059226337103E-2</v>
      </c>
      <c r="F31" s="543"/>
      <c r="G31" s="543"/>
    </row>
    <row r="32" spans="1:7" x14ac:dyDescent="0.25">
      <c r="A32" s="503" t="s">
        <v>200</v>
      </c>
      <c r="B32" s="544">
        <v>529518082.47000003</v>
      </c>
      <c r="C32" s="545">
        <v>342171173.08999997</v>
      </c>
      <c r="D32" s="545">
        <v>697412367.97000003</v>
      </c>
      <c r="E32" s="546">
        <f>+D32/D24*100</f>
        <v>13.150501983364263</v>
      </c>
      <c r="F32" s="543"/>
      <c r="G32" s="543"/>
    </row>
    <row r="33" spans="1:7" x14ac:dyDescent="0.25">
      <c r="A33" s="530"/>
      <c r="B33" s="547"/>
      <c r="C33" s="548"/>
      <c r="D33" s="548"/>
      <c r="E33" s="549"/>
      <c r="F33" s="543"/>
      <c r="G33" s="543"/>
    </row>
    <row r="34" spans="1:7" x14ac:dyDescent="0.25">
      <c r="A34" s="483"/>
      <c r="B34" s="483"/>
      <c r="C34" s="483"/>
      <c r="D34" s="483"/>
      <c r="E34" s="483"/>
      <c r="F34" s="543"/>
      <c r="G34" s="543"/>
    </row>
    <row r="35" spans="1:7" x14ac:dyDescent="0.25">
      <c r="A35" s="483"/>
      <c r="B35" s="483"/>
      <c r="C35" s="483"/>
      <c r="D35" s="483"/>
      <c r="E35" s="483"/>
      <c r="F35" s="543"/>
      <c r="G35" s="543"/>
    </row>
    <row r="36" spans="1:7" x14ac:dyDescent="0.25">
      <c r="A36" s="483" t="s">
        <v>201</v>
      </c>
      <c r="B36" s="483"/>
      <c r="C36" s="483"/>
      <c r="D36" s="483"/>
      <c r="E36" s="483"/>
      <c r="F36" s="543"/>
      <c r="G36" s="543"/>
    </row>
    <row r="37" spans="1:7" x14ac:dyDescent="0.25">
      <c r="A37" s="483" t="s">
        <v>182</v>
      </c>
      <c r="B37" s="483"/>
      <c r="C37" s="483"/>
      <c r="D37" s="483"/>
      <c r="E37" s="483"/>
      <c r="F37" s="543"/>
      <c r="G37" s="543"/>
    </row>
    <row r="38" spans="1:7" x14ac:dyDescent="0.25">
      <c r="A38" s="484"/>
      <c r="B38" s="484"/>
      <c r="C38" s="484"/>
      <c r="D38" s="484"/>
      <c r="E38" s="484"/>
      <c r="F38" s="543"/>
      <c r="G38" s="543"/>
    </row>
    <row r="39" spans="1:7" x14ac:dyDescent="0.25">
      <c r="A39" s="485" t="s">
        <v>190</v>
      </c>
      <c r="B39" s="486">
        <v>2015</v>
      </c>
      <c r="C39" s="485">
        <v>2016</v>
      </c>
      <c r="D39" s="485"/>
      <c r="E39" s="485"/>
      <c r="F39" s="543"/>
      <c r="G39" s="543"/>
    </row>
    <row r="40" spans="1:7" x14ac:dyDescent="0.25">
      <c r="A40" s="485"/>
      <c r="B40" s="534" t="s">
        <v>225</v>
      </c>
      <c r="C40" s="535" t="s">
        <v>226</v>
      </c>
      <c r="D40" s="536" t="s">
        <v>187</v>
      </c>
      <c r="E40" s="536"/>
      <c r="F40" s="543"/>
      <c r="G40" s="543"/>
    </row>
    <row r="41" spans="1:7" x14ac:dyDescent="0.25">
      <c r="A41" s="491"/>
      <c r="B41" s="537"/>
      <c r="C41" s="538"/>
      <c r="D41" s="538"/>
      <c r="E41" s="538"/>
      <c r="F41" s="543"/>
      <c r="G41" s="543"/>
    </row>
    <row r="42" spans="1:7" x14ac:dyDescent="0.25">
      <c r="A42" s="494" t="s">
        <v>14</v>
      </c>
      <c r="B42" s="495">
        <v>1470158355.47</v>
      </c>
      <c r="C42" s="495">
        <v>334990635.91000003</v>
      </c>
      <c r="D42" s="495">
        <v>1639436639.79</v>
      </c>
      <c r="E42" s="496" t="s">
        <v>12</v>
      </c>
      <c r="F42" s="543"/>
      <c r="G42" s="543"/>
    </row>
    <row r="43" spans="1:7" x14ac:dyDescent="0.25">
      <c r="A43" s="497"/>
      <c r="B43" s="498"/>
      <c r="C43" s="498"/>
      <c r="D43" s="498"/>
      <c r="E43" s="499"/>
      <c r="F43" s="543"/>
      <c r="G43" s="543"/>
    </row>
    <row r="44" spans="1:7" x14ac:dyDescent="0.25">
      <c r="A44" s="500" t="s">
        <v>202</v>
      </c>
      <c r="B44" s="539">
        <v>88264391.599999994</v>
      </c>
      <c r="C44" s="540">
        <v>7026784.5899999999</v>
      </c>
      <c r="D44" s="540">
        <v>56353817.310000002</v>
      </c>
      <c r="E44" s="541">
        <f>+D44/D42*100</f>
        <v>3.4373891580963156</v>
      </c>
      <c r="F44" s="543"/>
      <c r="G44" s="543"/>
    </row>
    <row r="45" spans="1:7" x14ac:dyDescent="0.25">
      <c r="A45" s="500" t="s">
        <v>203</v>
      </c>
      <c r="B45" s="539">
        <v>59160840.82</v>
      </c>
      <c r="C45" s="540">
        <v>46047471.990000002</v>
      </c>
      <c r="D45" s="540">
        <v>59018779.950000003</v>
      </c>
      <c r="E45" s="541">
        <f>+D45/D42*100</f>
        <v>3.5999427191989488</v>
      </c>
      <c r="F45" s="543"/>
      <c r="G45" s="543"/>
    </row>
    <row r="46" spans="1:7" x14ac:dyDescent="0.25">
      <c r="A46" s="500" t="s">
        <v>292</v>
      </c>
      <c r="B46" s="539">
        <v>49454833.909999996</v>
      </c>
      <c r="C46" s="540">
        <v>0</v>
      </c>
      <c r="D46" s="540">
        <v>0</v>
      </c>
      <c r="E46" s="541">
        <f>+D46/D42*100</f>
        <v>0</v>
      </c>
      <c r="F46" s="543"/>
      <c r="G46" s="543"/>
    </row>
    <row r="47" spans="1:7" x14ac:dyDescent="0.25">
      <c r="A47" s="500" t="s">
        <v>204</v>
      </c>
      <c r="B47" s="539">
        <v>53221717.880000003</v>
      </c>
      <c r="C47" s="540">
        <v>46576694.100000001</v>
      </c>
      <c r="D47" s="540">
        <v>48085171.530000001</v>
      </c>
      <c r="E47" s="541">
        <f>+D47/D42*100</f>
        <v>2.933030186281512</v>
      </c>
      <c r="F47" s="543"/>
      <c r="G47" s="543"/>
    </row>
    <row r="48" spans="1:7" x14ac:dyDescent="0.25">
      <c r="A48" s="500" t="s">
        <v>205</v>
      </c>
      <c r="B48" s="539">
        <v>91465811.040000007</v>
      </c>
      <c r="C48" s="540">
        <v>56632204.439999998</v>
      </c>
      <c r="D48" s="540">
        <v>180607083.56</v>
      </c>
      <c r="E48" s="541">
        <f>+D48/D42*100</f>
        <v>11.016411319386791</v>
      </c>
      <c r="F48" s="543"/>
      <c r="G48" s="543"/>
    </row>
    <row r="49" spans="1:7" x14ac:dyDescent="0.25">
      <c r="A49" s="500" t="s">
        <v>206</v>
      </c>
      <c r="B49" s="539">
        <v>8300</v>
      </c>
      <c r="C49" s="540">
        <v>141100</v>
      </c>
      <c r="D49" s="540">
        <v>544995.01</v>
      </c>
      <c r="E49" s="541">
        <f>+D49/D42*100</f>
        <v>3.3242822367920845E-2</v>
      </c>
      <c r="F49" s="543"/>
      <c r="G49" s="543"/>
    </row>
    <row r="50" spans="1:7" x14ac:dyDescent="0.25">
      <c r="A50" s="500" t="s">
        <v>293</v>
      </c>
      <c r="B50" s="539">
        <v>14297629.1</v>
      </c>
      <c r="C50" s="540">
        <v>0</v>
      </c>
      <c r="D50" s="540">
        <v>0</v>
      </c>
      <c r="E50" s="541">
        <f>+D50/D42*100</f>
        <v>0</v>
      </c>
      <c r="F50" s="543"/>
      <c r="G50" s="543"/>
    </row>
    <row r="51" spans="1:7" x14ac:dyDescent="0.25">
      <c r="A51" s="500" t="s">
        <v>207</v>
      </c>
      <c r="B51" s="539">
        <v>11514382.73</v>
      </c>
      <c r="C51" s="540">
        <v>44486692.939999998</v>
      </c>
      <c r="D51" s="540">
        <v>148050080.31999999</v>
      </c>
      <c r="E51" s="541">
        <f>+D51/D42*100</f>
        <v>9.0305460257960402</v>
      </c>
      <c r="F51" s="543"/>
      <c r="G51" s="543"/>
    </row>
    <row r="52" spans="1:7" x14ac:dyDescent="0.25">
      <c r="A52" s="503" t="s">
        <v>208</v>
      </c>
      <c r="B52" s="544">
        <v>1102770448.3900001</v>
      </c>
      <c r="C52" s="545">
        <v>134079687.84999999</v>
      </c>
      <c r="D52" s="545">
        <v>1146776712.1099999</v>
      </c>
      <c r="E52" s="546">
        <f>+D52/D42*100</f>
        <v>69.949437768872471</v>
      </c>
      <c r="F52" s="543"/>
      <c r="G52" s="543"/>
    </row>
    <row r="53" spans="1:7" x14ac:dyDescent="0.25">
      <c r="A53" s="530"/>
      <c r="B53" s="547"/>
      <c r="C53" s="548"/>
      <c r="D53" s="548"/>
      <c r="E53" s="549"/>
      <c r="F53" s="543"/>
      <c r="G53" s="543"/>
    </row>
    <row r="54" spans="1:7" x14ac:dyDescent="0.25">
      <c r="A54" s="483"/>
      <c r="B54" s="483"/>
      <c r="C54" s="483"/>
      <c r="D54" s="483"/>
      <c r="E54" s="483"/>
      <c r="F54" s="543"/>
      <c r="G54" s="543"/>
    </row>
    <row r="55" spans="1:7" x14ac:dyDescent="0.25">
      <c r="A55" s="483"/>
      <c r="B55" s="483"/>
      <c r="C55" s="483"/>
      <c r="D55" s="483"/>
      <c r="E55" s="483"/>
      <c r="F55" s="543"/>
      <c r="G55" s="543"/>
    </row>
    <row r="56" spans="1:7" x14ac:dyDescent="0.25">
      <c r="A56" s="483" t="s">
        <v>209</v>
      </c>
      <c r="B56" s="483"/>
      <c r="C56" s="483"/>
      <c r="D56" s="483"/>
      <c r="E56" s="483"/>
      <c r="F56" s="543"/>
      <c r="G56" s="543"/>
    </row>
    <row r="57" spans="1:7" x14ac:dyDescent="0.25">
      <c r="A57" s="483" t="s">
        <v>182</v>
      </c>
      <c r="B57" s="483"/>
      <c r="C57" s="483"/>
      <c r="D57" s="483"/>
      <c r="E57" s="483"/>
      <c r="F57" s="543"/>
      <c r="G57" s="543"/>
    </row>
    <row r="58" spans="1:7" x14ac:dyDescent="0.25">
      <c r="A58" s="484"/>
      <c r="B58" s="484"/>
      <c r="C58" s="484"/>
      <c r="D58" s="484"/>
      <c r="E58" s="484"/>
      <c r="F58" s="543"/>
      <c r="G58" s="543"/>
    </row>
    <row r="59" spans="1:7" x14ac:dyDescent="0.25">
      <c r="A59" s="485" t="s">
        <v>191</v>
      </c>
      <c r="B59" s="486">
        <v>2015</v>
      </c>
      <c r="C59" s="485">
        <v>2016</v>
      </c>
      <c r="D59" s="485"/>
      <c r="E59" s="485"/>
      <c r="F59" s="543"/>
      <c r="G59" s="543"/>
    </row>
    <row r="60" spans="1:7" x14ac:dyDescent="0.25">
      <c r="A60" s="485"/>
      <c r="B60" s="534" t="s">
        <v>225</v>
      </c>
      <c r="C60" s="535" t="s">
        <v>226</v>
      </c>
      <c r="D60" s="536" t="s">
        <v>187</v>
      </c>
      <c r="E60" s="536"/>
      <c r="F60" s="543"/>
      <c r="G60" s="543"/>
    </row>
    <row r="61" spans="1:7" x14ac:dyDescent="0.25">
      <c r="A61" s="491"/>
      <c r="B61" s="537"/>
      <c r="C61" s="538"/>
      <c r="D61" s="538"/>
      <c r="E61" s="538"/>
      <c r="F61" s="543"/>
      <c r="G61" s="543"/>
    </row>
    <row r="62" spans="1:7" x14ac:dyDescent="0.25">
      <c r="A62" s="494" t="s">
        <v>14</v>
      </c>
      <c r="B62" s="495">
        <v>2805261688.1700001</v>
      </c>
      <c r="C62" s="495">
        <v>6810270304.1000004</v>
      </c>
      <c r="D62" s="495">
        <v>9071002125.8999996</v>
      </c>
      <c r="E62" s="496" t="s">
        <v>12</v>
      </c>
      <c r="F62" s="543"/>
      <c r="G62" s="543"/>
    </row>
    <row r="63" spans="1:7" x14ac:dyDescent="0.25">
      <c r="A63" s="497"/>
      <c r="B63" s="498"/>
      <c r="C63" s="498"/>
      <c r="D63" s="498"/>
      <c r="E63" s="499"/>
      <c r="F63" s="543"/>
      <c r="G63" s="543"/>
    </row>
    <row r="64" spans="1:7" x14ac:dyDescent="0.25">
      <c r="A64" s="500" t="s">
        <v>210</v>
      </c>
      <c r="B64" s="539">
        <v>37783391.350000001</v>
      </c>
      <c r="C64" s="540">
        <v>141305505.72999999</v>
      </c>
      <c r="D64" s="540">
        <v>457327058.60000002</v>
      </c>
      <c r="E64" s="541">
        <f>+D64/D62*100</f>
        <v>5.0416376520761235</v>
      </c>
      <c r="F64" s="543"/>
      <c r="G64" s="543"/>
    </row>
    <row r="65" spans="1:7" x14ac:dyDescent="0.25">
      <c r="A65" s="500" t="s">
        <v>211</v>
      </c>
      <c r="B65" s="539">
        <v>1385000369.46</v>
      </c>
      <c r="C65" s="540">
        <v>5130941103.8900003</v>
      </c>
      <c r="D65" s="540">
        <v>6054894056.0299997</v>
      </c>
      <c r="E65" s="541">
        <f>+D65/D62*100</f>
        <v>66.750001510216279</v>
      </c>
      <c r="F65" s="543"/>
      <c r="G65" s="543"/>
    </row>
    <row r="66" spans="1:7" x14ac:dyDescent="0.25">
      <c r="A66" s="500" t="s">
        <v>212</v>
      </c>
      <c r="B66" s="539">
        <v>146441440.12</v>
      </c>
      <c r="C66" s="540">
        <v>64616231.68</v>
      </c>
      <c r="D66" s="540">
        <v>607566604.79999995</v>
      </c>
      <c r="E66" s="541">
        <f>+D66/D62*100</f>
        <v>6.6978994863780716</v>
      </c>
      <c r="F66" s="543"/>
      <c r="G66" s="543"/>
    </row>
    <row r="67" spans="1:7" x14ac:dyDescent="0.25">
      <c r="A67" s="500" t="s">
        <v>294</v>
      </c>
      <c r="B67" s="539">
        <v>40010.839999999997</v>
      </c>
      <c r="C67" s="540">
        <v>0</v>
      </c>
      <c r="D67" s="540">
        <v>0</v>
      </c>
      <c r="E67" s="541">
        <f>+D67/D62*100</f>
        <v>0</v>
      </c>
      <c r="F67" s="543"/>
      <c r="G67" s="543"/>
    </row>
    <row r="68" spans="1:7" x14ac:dyDescent="0.25">
      <c r="A68" s="500" t="s">
        <v>213</v>
      </c>
      <c r="B68" s="539">
        <v>932234598.96000004</v>
      </c>
      <c r="C68" s="540">
        <v>1396416289.21</v>
      </c>
      <c r="D68" s="540">
        <v>1792651148.3699999</v>
      </c>
      <c r="E68" s="541">
        <f>+D68/D62*100</f>
        <v>19.762437749314692</v>
      </c>
      <c r="F68" s="543"/>
      <c r="G68" s="543"/>
    </row>
    <row r="69" spans="1:7" ht="25.5" x14ac:dyDescent="0.25">
      <c r="A69" s="500" t="s">
        <v>214</v>
      </c>
      <c r="B69" s="539">
        <v>293155939.14999998</v>
      </c>
      <c r="C69" s="540">
        <v>72346433.189999998</v>
      </c>
      <c r="D69" s="540">
        <v>153416416.66999999</v>
      </c>
      <c r="E69" s="541">
        <f>+D69/D62*100</f>
        <v>1.6912841000440006</v>
      </c>
      <c r="F69" s="543"/>
      <c r="G69" s="543"/>
    </row>
    <row r="70" spans="1:7" x14ac:dyDescent="0.25">
      <c r="A70" s="500" t="s">
        <v>215</v>
      </c>
      <c r="B70" s="539">
        <v>7531610.8499999996</v>
      </c>
      <c r="C70" s="540">
        <v>1971971.82</v>
      </c>
      <c r="D70" s="540">
        <v>1979532.74</v>
      </c>
      <c r="E70" s="541">
        <f>+D70/D62*100</f>
        <v>2.1822646632922008E-2</v>
      </c>
      <c r="F70" s="543"/>
      <c r="G70" s="543"/>
    </row>
    <row r="71" spans="1:7" x14ac:dyDescent="0.25">
      <c r="A71" s="503" t="s">
        <v>216</v>
      </c>
      <c r="B71" s="544">
        <v>3074327.44</v>
      </c>
      <c r="C71" s="545">
        <v>2672768.58</v>
      </c>
      <c r="D71" s="545">
        <v>3167308.69</v>
      </c>
      <c r="E71" s="546">
        <f>+D71/D62*100</f>
        <v>3.4916855337918336E-2</v>
      </c>
      <c r="F71" s="543"/>
      <c r="G71" s="543"/>
    </row>
    <row r="72" spans="1:7" x14ac:dyDescent="0.25">
      <c r="A72" s="530"/>
      <c r="B72" s="547"/>
      <c r="C72" s="548"/>
      <c r="D72" s="548"/>
      <c r="F72" s="543"/>
      <c r="G72" s="543"/>
    </row>
    <row r="73" spans="1:7" x14ac:dyDescent="0.25">
      <c r="A73" s="483"/>
      <c r="B73" s="483"/>
      <c r="C73" s="483"/>
      <c r="D73" s="483"/>
      <c r="E73" s="483"/>
      <c r="F73" s="543"/>
      <c r="G73" s="543"/>
    </row>
    <row r="74" spans="1:7" x14ac:dyDescent="0.25">
      <c r="A74" s="483"/>
      <c r="B74" s="483"/>
      <c r="C74" s="483"/>
      <c r="D74" s="483"/>
      <c r="E74" s="483"/>
      <c r="F74" s="543"/>
      <c r="G74" s="543"/>
    </row>
    <row r="75" spans="1:7" x14ac:dyDescent="0.25">
      <c r="A75" s="483" t="s">
        <v>217</v>
      </c>
      <c r="B75" s="483"/>
      <c r="C75" s="483"/>
      <c r="D75" s="483"/>
      <c r="E75" s="483"/>
      <c r="F75" s="543"/>
      <c r="G75" s="543"/>
    </row>
    <row r="76" spans="1:7" x14ac:dyDescent="0.25">
      <c r="A76" s="483" t="s">
        <v>182</v>
      </c>
      <c r="B76" s="483"/>
      <c r="C76" s="483"/>
      <c r="D76" s="483"/>
      <c r="E76" s="483"/>
      <c r="F76" s="543"/>
      <c r="G76" s="543"/>
    </row>
    <row r="77" spans="1:7" x14ac:dyDescent="0.25">
      <c r="A77" s="484"/>
      <c r="B77" s="484"/>
      <c r="C77" s="484"/>
      <c r="D77" s="484"/>
      <c r="E77" s="484"/>
      <c r="F77" s="543"/>
      <c r="G77" s="543"/>
    </row>
    <row r="78" spans="1:7" x14ac:dyDescent="0.25">
      <c r="A78" s="485" t="s">
        <v>192</v>
      </c>
      <c r="B78" s="486">
        <v>2015</v>
      </c>
      <c r="C78" s="485">
        <v>2016</v>
      </c>
      <c r="D78" s="485"/>
      <c r="E78" s="485"/>
      <c r="F78" s="543"/>
      <c r="G78" s="543"/>
    </row>
    <row r="79" spans="1:7" x14ac:dyDescent="0.25">
      <c r="A79" s="485"/>
      <c r="B79" s="534" t="s">
        <v>225</v>
      </c>
      <c r="C79" s="535" t="s">
        <v>226</v>
      </c>
      <c r="D79" s="536" t="s">
        <v>187</v>
      </c>
      <c r="E79" s="536"/>
      <c r="F79" s="543"/>
      <c r="G79" s="543"/>
    </row>
    <row r="80" spans="1:7" x14ac:dyDescent="0.25">
      <c r="A80" s="491"/>
      <c r="B80" s="537"/>
      <c r="C80" s="538"/>
      <c r="D80" s="538"/>
      <c r="E80" s="538"/>
      <c r="F80" s="543"/>
      <c r="G80" s="543"/>
    </row>
    <row r="81" spans="1:8" x14ac:dyDescent="0.25">
      <c r="A81" s="494" t="s">
        <v>14</v>
      </c>
      <c r="B81" s="495">
        <v>1672550093.6199999</v>
      </c>
      <c r="C81" s="495">
        <v>1124892840.9100001</v>
      </c>
      <c r="D81" s="495">
        <v>1599245420.71</v>
      </c>
      <c r="E81" s="496" t="s">
        <v>12</v>
      </c>
      <c r="F81" s="543"/>
      <c r="G81" s="543"/>
    </row>
    <row r="82" spans="1:8" x14ac:dyDescent="0.25">
      <c r="A82" s="497"/>
      <c r="B82" s="498"/>
      <c r="C82" s="498"/>
      <c r="D82" s="498"/>
      <c r="E82" s="499"/>
      <c r="F82" s="543"/>
      <c r="G82" s="543"/>
    </row>
    <row r="83" spans="1:8" x14ac:dyDescent="0.25">
      <c r="A83" s="500" t="s">
        <v>218</v>
      </c>
      <c r="B83" s="539">
        <v>41397916.549999997</v>
      </c>
      <c r="C83" s="540">
        <v>33048256.199999999</v>
      </c>
      <c r="D83" s="540">
        <v>47458973.130000003</v>
      </c>
      <c r="E83" s="541">
        <f>+D83/D81*100</f>
        <v>2.9675853696632846</v>
      </c>
      <c r="F83" s="543"/>
      <c r="G83" s="543"/>
    </row>
    <row r="84" spans="1:8" x14ac:dyDescent="0.25">
      <c r="A84" s="500" t="s">
        <v>219</v>
      </c>
      <c r="B84" s="539">
        <v>466829387.43000001</v>
      </c>
      <c r="C84" s="540">
        <v>674368562.08000004</v>
      </c>
      <c r="D84" s="540">
        <v>1063360169.0599999</v>
      </c>
      <c r="E84" s="541">
        <f>+D84/D81*100</f>
        <v>66.491368697364237</v>
      </c>
      <c r="F84" s="543"/>
      <c r="G84" s="543"/>
    </row>
    <row r="85" spans="1:8" x14ac:dyDescent="0.25">
      <c r="A85" s="500" t="s">
        <v>220</v>
      </c>
      <c r="B85" s="539">
        <v>185399577.27000001</v>
      </c>
      <c r="C85" s="540">
        <v>165407971.83000001</v>
      </c>
      <c r="D85" s="540">
        <v>317106052.70999998</v>
      </c>
      <c r="E85" s="541">
        <f>+D85/D81*100</f>
        <v>19.82847964443242</v>
      </c>
      <c r="F85" s="543"/>
      <c r="G85" s="543"/>
    </row>
    <row r="86" spans="1:8" x14ac:dyDescent="0.25">
      <c r="A86" s="500" t="s">
        <v>221</v>
      </c>
      <c r="B86" s="539">
        <v>50763422.979999997</v>
      </c>
      <c r="C86" s="540">
        <v>224763022.34</v>
      </c>
      <c r="D86" s="540">
        <v>108570753.51000001</v>
      </c>
      <c r="E86" s="541">
        <f>+D86/D81*100</f>
        <v>6.7888738091117364</v>
      </c>
      <c r="F86" s="543"/>
      <c r="G86" s="543"/>
    </row>
    <row r="87" spans="1:8" x14ac:dyDescent="0.25">
      <c r="A87" s="500" t="s">
        <v>295</v>
      </c>
      <c r="B87" s="539">
        <v>226554678.13999999</v>
      </c>
      <c r="C87" s="540">
        <v>0</v>
      </c>
      <c r="D87" s="540">
        <v>0</v>
      </c>
      <c r="E87" s="541">
        <f>+D87/D81*100</f>
        <v>0</v>
      </c>
      <c r="F87" s="543"/>
      <c r="G87" s="543"/>
    </row>
    <row r="88" spans="1:8" x14ac:dyDescent="0.25">
      <c r="A88" s="503" t="s">
        <v>222</v>
      </c>
      <c r="B88" s="544">
        <v>701605111.25</v>
      </c>
      <c r="C88" s="545">
        <v>27305028.460000001</v>
      </c>
      <c r="D88" s="545">
        <v>62749472.299999997</v>
      </c>
      <c r="E88" s="546">
        <f>+D88/D81*100</f>
        <v>3.9236924794283152</v>
      </c>
      <c r="F88" s="543"/>
      <c r="G88" s="543"/>
    </row>
    <row r="89" spans="1:8" x14ac:dyDescent="0.25">
      <c r="F89" s="550"/>
      <c r="G89" s="550"/>
      <c r="H89" s="550"/>
    </row>
    <row r="90" spans="1:8" x14ac:dyDescent="0.25">
      <c r="C90" s="548"/>
      <c r="D90" s="548"/>
    </row>
    <row r="91" spans="1:8" x14ac:dyDescent="0.25">
      <c r="A91" s="551"/>
      <c r="C91" s="552"/>
      <c r="D91" s="552"/>
    </row>
    <row r="92" spans="1:8" x14ac:dyDescent="0.25">
      <c r="A92" s="553"/>
    </row>
  </sheetData>
  <mergeCells count="41">
    <mergeCell ref="A73:E73"/>
    <mergeCell ref="A74:E74"/>
    <mergeCell ref="A75:E75"/>
    <mergeCell ref="A76:E76"/>
    <mergeCell ref="A77:E77"/>
    <mergeCell ref="A78:A79"/>
    <mergeCell ref="C78:E78"/>
    <mergeCell ref="D79:E79"/>
    <mergeCell ref="A54:E54"/>
    <mergeCell ref="A55:E55"/>
    <mergeCell ref="A56:E56"/>
    <mergeCell ref="A57:E57"/>
    <mergeCell ref="A58:E58"/>
    <mergeCell ref="A59:A60"/>
    <mergeCell ref="C59:E59"/>
    <mergeCell ref="D60:E60"/>
    <mergeCell ref="A35:E35"/>
    <mergeCell ref="A36:E36"/>
    <mergeCell ref="A37:E37"/>
    <mergeCell ref="A38:E38"/>
    <mergeCell ref="A39:A40"/>
    <mergeCell ref="C39:E39"/>
    <mergeCell ref="D40:E40"/>
    <mergeCell ref="A19:E19"/>
    <mergeCell ref="A20:E20"/>
    <mergeCell ref="A21:A22"/>
    <mergeCell ref="C21:E21"/>
    <mergeCell ref="D22:E22"/>
    <mergeCell ref="A34:E34"/>
    <mergeCell ref="A6:A7"/>
    <mergeCell ref="C6:E6"/>
    <mergeCell ref="D7:E7"/>
    <mergeCell ref="A16:E16"/>
    <mergeCell ref="A17:E17"/>
    <mergeCell ref="A18:E18"/>
    <mergeCell ref="A1:E1"/>
    <mergeCell ref="A2:E2"/>
    <mergeCell ref="A3:E3"/>
    <mergeCell ref="G3:K3"/>
    <mergeCell ref="A4:E4"/>
    <mergeCell ref="A5:E5"/>
  </mergeCells>
  <pageMargins left="0.19719757252565651" right="0.19719757252565651" top="0.39370078740157477" bottom="0.19719757252565651" header="1.1126239316962329E-308" footer="0.19719757252565651"/>
  <pageSetup orientation="portrait" errors="NA" horizontalDpi="0" verticalDpi="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O84"/>
  <sheetViews>
    <sheetView showGridLines="0" workbookViewId="0">
      <selection sqref="A1:I1"/>
    </sheetView>
  </sheetViews>
  <sheetFormatPr baseColWidth="10" defaultRowHeight="12.75" x14ac:dyDescent="0.25"/>
  <cols>
    <col min="1" max="1" width="48.140625" style="555" customWidth="1"/>
    <col min="2" max="2" width="11.7109375" style="555" bestFit="1" customWidth="1"/>
    <col min="3" max="3" width="2.42578125" style="555" bestFit="1" customWidth="1"/>
    <col min="4" max="4" width="11.7109375" style="555" bestFit="1" customWidth="1"/>
    <col min="5" max="5" width="2.42578125" style="555" bestFit="1" customWidth="1"/>
    <col min="6" max="6" width="11.7109375" style="555" bestFit="1" customWidth="1"/>
    <col min="7" max="7" width="2.42578125" style="555" bestFit="1" customWidth="1"/>
    <col min="8" max="8" width="12.42578125" style="555" bestFit="1" customWidth="1"/>
    <col min="9" max="9" width="2.42578125" style="555" bestFit="1" customWidth="1"/>
    <col min="10" max="256" width="11.42578125" style="555"/>
    <col min="257" max="257" width="48.140625" style="555" customWidth="1"/>
    <col min="258" max="258" width="11.7109375" style="555" bestFit="1" customWidth="1"/>
    <col min="259" max="259" width="2.42578125" style="555" bestFit="1" customWidth="1"/>
    <col min="260" max="260" width="11.7109375" style="555" bestFit="1" customWidth="1"/>
    <col min="261" max="261" width="2.42578125" style="555" bestFit="1" customWidth="1"/>
    <col min="262" max="262" width="11.7109375" style="555" bestFit="1" customWidth="1"/>
    <col min="263" max="263" width="2.42578125" style="555" bestFit="1" customWidth="1"/>
    <col min="264" max="264" width="12.42578125" style="555" bestFit="1" customWidth="1"/>
    <col min="265" max="265" width="2.42578125" style="555" bestFit="1" customWidth="1"/>
    <col min="266" max="512" width="11.42578125" style="555"/>
    <col min="513" max="513" width="48.140625" style="555" customWidth="1"/>
    <col min="514" max="514" width="11.7109375" style="555" bestFit="1" customWidth="1"/>
    <col min="515" max="515" width="2.42578125" style="555" bestFit="1" customWidth="1"/>
    <col min="516" max="516" width="11.7109375" style="555" bestFit="1" customWidth="1"/>
    <col min="517" max="517" width="2.42578125" style="555" bestFit="1" customWidth="1"/>
    <col min="518" max="518" width="11.7109375" style="555" bestFit="1" customWidth="1"/>
    <col min="519" max="519" width="2.42578125" style="555" bestFit="1" customWidth="1"/>
    <col min="520" max="520" width="12.42578125" style="555" bestFit="1" customWidth="1"/>
    <col min="521" max="521" width="2.42578125" style="555" bestFit="1" customWidth="1"/>
    <col min="522" max="768" width="11.42578125" style="555"/>
    <col min="769" max="769" width="48.140625" style="555" customWidth="1"/>
    <col min="770" max="770" width="11.7109375" style="555" bestFit="1" customWidth="1"/>
    <col min="771" max="771" width="2.42578125" style="555" bestFit="1" customWidth="1"/>
    <col min="772" max="772" width="11.7109375" style="555" bestFit="1" customWidth="1"/>
    <col min="773" max="773" width="2.42578125" style="555" bestFit="1" customWidth="1"/>
    <col min="774" max="774" width="11.7109375" style="555" bestFit="1" customWidth="1"/>
    <col min="775" max="775" width="2.42578125" style="555" bestFit="1" customWidth="1"/>
    <col min="776" max="776" width="12.42578125" style="555" bestFit="1" customWidth="1"/>
    <col min="777" max="777" width="2.42578125" style="555" bestFit="1" customWidth="1"/>
    <col min="778" max="1024" width="11.42578125" style="555"/>
    <col min="1025" max="1025" width="48.140625" style="555" customWidth="1"/>
    <col min="1026" max="1026" width="11.7109375" style="555" bestFit="1" customWidth="1"/>
    <col min="1027" max="1027" width="2.42578125" style="555" bestFit="1" customWidth="1"/>
    <col min="1028" max="1028" width="11.7109375" style="555" bestFit="1" customWidth="1"/>
    <col min="1029" max="1029" width="2.42578125" style="555" bestFit="1" customWidth="1"/>
    <col min="1030" max="1030" width="11.7109375" style="555" bestFit="1" customWidth="1"/>
    <col min="1031" max="1031" width="2.42578125" style="555" bestFit="1" customWidth="1"/>
    <col min="1032" max="1032" width="12.42578125" style="555" bestFit="1" customWidth="1"/>
    <col min="1033" max="1033" width="2.42578125" style="555" bestFit="1" customWidth="1"/>
    <col min="1034" max="1280" width="11.42578125" style="555"/>
    <col min="1281" max="1281" width="48.140625" style="555" customWidth="1"/>
    <col min="1282" max="1282" width="11.7109375" style="555" bestFit="1" customWidth="1"/>
    <col min="1283" max="1283" width="2.42578125" style="555" bestFit="1" customWidth="1"/>
    <col min="1284" max="1284" width="11.7109375" style="555" bestFit="1" customWidth="1"/>
    <col min="1285" max="1285" width="2.42578125" style="555" bestFit="1" customWidth="1"/>
    <col min="1286" max="1286" width="11.7109375" style="555" bestFit="1" customWidth="1"/>
    <col min="1287" max="1287" width="2.42578125" style="555" bestFit="1" customWidth="1"/>
    <col min="1288" max="1288" width="12.42578125" style="555" bestFit="1" customWidth="1"/>
    <col min="1289" max="1289" width="2.42578125" style="555" bestFit="1" customWidth="1"/>
    <col min="1290" max="1536" width="11.42578125" style="555"/>
    <col min="1537" max="1537" width="48.140625" style="555" customWidth="1"/>
    <col min="1538" max="1538" width="11.7109375" style="555" bestFit="1" customWidth="1"/>
    <col min="1539" max="1539" width="2.42578125" style="555" bestFit="1" customWidth="1"/>
    <col min="1540" max="1540" width="11.7109375" style="555" bestFit="1" customWidth="1"/>
    <col min="1541" max="1541" width="2.42578125" style="555" bestFit="1" customWidth="1"/>
    <col min="1542" max="1542" width="11.7109375" style="555" bestFit="1" customWidth="1"/>
    <col min="1543" max="1543" width="2.42578125" style="555" bestFit="1" customWidth="1"/>
    <col min="1544" max="1544" width="12.42578125" style="555" bestFit="1" customWidth="1"/>
    <col min="1545" max="1545" width="2.42578125" style="555" bestFit="1" customWidth="1"/>
    <col min="1546" max="1792" width="11.42578125" style="555"/>
    <col min="1793" max="1793" width="48.140625" style="555" customWidth="1"/>
    <col min="1794" max="1794" width="11.7109375" style="555" bestFit="1" customWidth="1"/>
    <col min="1795" max="1795" width="2.42578125" style="555" bestFit="1" customWidth="1"/>
    <col min="1796" max="1796" width="11.7109375" style="555" bestFit="1" customWidth="1"/>
    <col min="1797" max="1797" width="2.42578125" style="555" bestFit="1" customWidth="1"/>
    <col min="1798" max="1798" width="11.7109375" style="555" bestFit="1" customWidth="1"/>
    <col min="1799" max="1799" width="2.42578125" style="555" bestFit="1" customWidth="1"/>
    <col min="1800" max="1800" width="12.42578125" style="555" bestFit="1" customWidth="1"/>
    <col min="1801" max="1801" width="2.42578125" style="555" bestFit="1" customWidth="1"/>
    <col min="1802" max="2048" width="11.42578125" style="555"/>
    <col min="2049" max="2049" width="48.140625" style="555" customWidth="1"/>
    <col min="2050" max="2050" width="11.7109375" style="555" bestFit="1" customWidth="1"/>
    <col min="2051" max="2051" width="2.42578125" style="555" bestFit="1" customWidth="1"/>
    <col min="2052" max="2052" width="11.7109375" style="555" bestFit="1" customWidth="1"/>
    <col min="2053" max="2053" width="2.42578125" style="555" bestFit="1" customWidth="1"/>
    <col min="2054" max="2054" width="11.7109375" style="555" bestFit="1" customWidth="1"/>
    <col min="2055" max="2055" width="2.42578125" style="555" bestFit="1" customWidth="1"/>
    <col min="2056" max="2056" width="12.42578125" style="555" bestFit="1" customWidth="1"/>
    <col min="2057" max="2057" width="2.42578125" style="555" bestFit="1" customWidth="1"/>
    <col min="2058" max="2304" width="11.42578125" style="555"/>
    <col min="2305" max="2305" width="48.140625" style="555" customWidth="1"/>
    <col min="2306" max="2306" width="11.7109375" style="555" bestFit="1" customWidth="1"/>
    <col min="2307" max="2307" width="2.42578125" style="555" bestFit="1" customWidth="1"/>
    <col min="2308" max="2308" width="11.7109375" style="555" bestFit="1" customWidth="1"/>
    <col min="2309" max="2309" width="2.42578125" style="555" bestFit="1" customWidth="1"/>
    <col min="2310" max="2310" width="11.7109375" style="555" bestFit="1" customWidth="1"/>
    <col min="2311" max="2311" width="2.42578125" style="555" bestFit="1" customWidth="1"/>
    <col min="2312" max="2312" width="12.42578125" style="555" bestFit="1" customWidth="1"/>
    <col min="2313" max="2313" width="2.42578125" style="555" bestFit="1" customWidth="1"/>
    <col min="2314" max="2560" width="11.42578125" style="555"/>
    <col min="2561" max="2561" width="48.140625" style="555" customWidth="1"/>
    <col min="2562" max="2562" width="11.7109375" style="555" bestFit="1" customWidth="1"/>
    <col min="2563" max="2563" width="2.42578125" style="555" bestFit="1" customWidth="1"/>
    <col min="2564" max="2564" width="11.7109375" style="555" bestFit="1" customWidth="1"/>
    <col min="2565" max="2565" width="2.42578125" style="555" bestFit="1" customWidth="1"/>
    <col min="2566" max="2566" width="11.7109375" style="555" bestFit="1" customWidth="1"/>
    <col min="2567" max="2567" width="2.42578125" style="555" bestFit="1" customWidth="1"/>
    <col min="2568" max="2568" width="12.42578125" style="555" bestFit="1" customWidth="1"/>
    <col min="2569" max="2569" width="2.42578125" style="555" bestFit="1" customWidth="1"/>
    <col min="2570" max="2816" width="11.42578125" style="555"/>
    <col min="2817" max="2817" width="48.140625" style="555" customWidth="1"/>
    <col min="2818" max="2818" width="11.7109375" style="555" bestFit="1" customWidth="1"/>
    <col min="2819" max="2819" width="2.42578125" style="555" bestFit="1" customWidth="1"/>
    <col min="2820" max="2820" width="11.7109375" style="555" bestFit="1" customWidth="1"/>
    <col min="2821" max="2821" width="2.42578125" style="555" bestFit="1" customWidth="1"/>
    <col min="2822" max="2822" width="11.7109375" style="555" bestFit="1" customWidth="1"/>
    <col min="2823" max="2823" width="2.42578125" style="555" bestFit="1" customWidth="1"/>
    <col min="2824" max="2824" width="12.42578125" style="555" bestFit="1" customWidth="1"/>
    <col min="2825" max="2825" width="2.42578125" style="555" bestFit="1" customWidth="1"/>
    <col min="2826" max="3072" width="11.42578125" style="555"/>
    <col min="3073" max="3073" width="48.140625" style="555" customWidth="1"/>
    <col min="3074" max="3074" width="11.7109375" style="555" bestFit="1" customWidth="1"/>
    <col min="3075" max="3075" width="2.42578125" style="555" bestFit="1" customWidth="1"/>
    <col min="3076" max="3076" width="11.7109375" style="555" bestFit="1" customWidth="1"/>
    <col min="3077" max="3077" width="2.42578125" style="555" bestFit="1" customWidth="1"/>
    <col min="3078" max="3078" width="11.7109375" style="555" bestFit="1" customWidth="1"/>
    <col min="3079" max="3079" width="2.42578125" style="555" bestFit="1" customWidth="1"/>
    <col min="3080" max="3080" width="12.42578125" style="555" bestFit="1" customWidth="1"/>
    <col min="3081" max="3081" width="2.42578125" style="555" bestFit="1" customWidth="1"/>
    <col min="3082" max="3328" width="11.42578125" style="555"/>
    <col min="3329" max="3329" width="48.140625" style="555" customWidth="1"/>
    <col min="3330" max="3330" width="11.7109375" style="555" bestFit="1" customWidth="1"/>
    <col min="3331" max="3331" width="2.42578125" style="555" bestFit="1" customWidth="1"/>
    <col min="3332" max="3332" width="11.7109375" style="555" bestFit="1" customWidth="1"/>
    <col min="3333" max="3333" width="2.42578125" style="555" bestFit="1" customWidth="1"/>
    <col min="3334" max="3334" width="11.7109375" style="555" bestFit="1" customWidth="1"/>
    <col min="3335" max="3335" width="2.42578125" style="555" bestFit="1" customWidth="1"/>
    <col min="3336" max="3336" width="12.42578125" style="555" bestFit="1" customWidth="1"/>
    <col min="3337" max="3337" width="2.42578125" style="555" bestFit="1" customWidth="1"/>
    <col min="3338" max="3584" width="11.42578125" style="555"/>
    <col min="3585" max="3585" width="48.140625" style="555" customWidth="1"/>
    <col min="3586" max="3586" width="11.7109375" style="555" bestFit="1" customWidth="1"/>
    <col min="3587" max="3587" width="2.42578125" style="555" bestFit="1" customWidth="1"/>
    <col min="3588" max="3588" width="11.7109375" style="555" bestFit="1" customWidth="1"/>
    <col min="3589" max="3589" width="2.42578125" style="555" bestFit="1" customWidth="1"/>
    <col min="3590" max="3590" width="11.7109375" style="555" bestFit="1" customWidth="1"/>
    <col min="3591" max="3591" width="2.42578125" style="555" bestFit="1" customWidth="1"/>
    <col min="3592" max="3592" width="12.42578125" style="555" bestFit="1" customWidth="1"/>
    <col min="3593" max="3593" width="2.42578125" style="555" bestFit="1" customWidth="1"/>
    <col min="3594" max="3840" width="11.42578125" style="555"/>
    <col min="3841" max="3841" width="48.140625" style="555" customWidth="1"/>
    <col min="3842" max="3842" width="11.7109375" style="555" bestFit="1" customWidth="1"/>
    <col min="3843" max="3843" width="2.42578125" style="555" bestFit="1" customWidth="1"/>
    <col min="3844" max="3844" width="11.7109375" style="555" bestFit="1" customWidth="1"/>
    <col min="3845" max="3845" width="2.42578125" style="555" bestFit="1" customWidth="1"/>
    <col min="3846" max="3846" width="11.7109375" style="555" bestFit="1" customWidth="1"/>
    <col min="3847" max="3847" width="2.42578125" style="555" bestFit="1" customWidth="1"/>
    <col min="3848" max="3848" width="12.42578125" style="555" bestFit="1" customWidth="1"/>
    <col min="3849" max="3849" width="2.42578125" style="555" bestFit="1" customWidth="1"/>
    <col min="3850" max="4096" width="11.42578125" style="555"/>
    <col min="4097" max="4097" width="48.140625" style="555" customWidth="1"/>
    <col min="4098" max="4098" width="11.7109375" style="555" bestFit="1" customWidth="1"/>
    <col min="4099" max="4099" width="2.42578125" style="555" bestFit="1" customWidth="1"/>
    <col min="4100" max="4100" width="11.7109375" style="555" bestFit="1" customWidth="1"/>
    <col min="4101" max="4101" width="2.42578125" style="555" bestFit="1" customWidth="1"/>
    <col min="4102" max="4102" width="11.7109375" style="555" bestFit="1" customWidth="1"/>
    <col min="4103" max="4103" width="2.42578125" style="555" bestFit="1" customWidth="1"/>
    <col min="4104" max="4104" width="12.42578125" style="555" bestFit="1" customWidth="1"/>
    <col min="4105" max="4105" width="2.42578125" style="555" bestFit="1" customWidth="1"/>
    <col min="4106" max="4352" width="11.42578125" style="555"/>
    <col min="4353" max="4353" width="48.140625" style="555" customWidth="1"/>
    <col min="4354" max="4354" width="11.7109375" style="555" bestFit="1" customWidth="1"/>
    <col min="4355" max="4355" width="2.42578125" style="555" bestFit="1" customWidth="1"/>
    <col min="4356" max="4356" width="11.7109375" style="555" bestFit="1" customWidth="1"/>
    <col min="4357" max="4357" width="2.42578125" style="555" bestFit="1" customWidth="1"/>
    <col min="4358" max="4358" width="11.7109375" style="555" bestFit="1" customWidth="1"/>
    <col min="4359" max="4359" width="2.42578125" style="555" bestFit="1" customWidth="1"/>
    <col min="4360" max="4360" width="12.42578125" style="555" bestFit="1" customWidth="1"/>
    <col min="4361" max="4361" width="2.42578125" style="555" bestFit="1" customWidth="1"/>
    <col min="4362" max="4608" width="11.42578125" style="555"/>
    <col min="4609" max="4609" width="48.140625" style="555" customWidth="1"/>
    <col min="4610" max="4610" width="11.7109375" style="555" bestFit="1" customWidth="1"/>
    <col min="4611" max="4611" width="2.42578125" style="555" bestFit="1" customWidth="1"/>
    <col min="4612" max="4612" width="11.7109375" style="555" bestFit="1" customWidth="1"/>
    <col min="4613" max="4613" width="2.42578125" style="555" bestFit="1" customWidth="1"/>
    <col min="4614" max="4614" width="11.7109375" style="555" bestFit="1" customWidth="1"/>
    <col min="4615" max="4615" width="2.42578125" style="555" bestFit="1" customWidth="1"/>
    <col min="4616" max="4616" width="12.42578125" style="555" bestFit="1" customWidth="1"/>
    <col min="4617" max="4617" width="2.42578125" style="555" bestFit="1" customWidth="1"/>
    <col min="4618" max="4864" width="11.42578125" style="555"/>
    <col min="4865" max="4865" width="48.140625" style="555" customWidth="1"/>
    <col min="4866" max="4866" width="11.7109375" style="555" bestFit="1" customWidth="1"/>
    <col min="4867" max="4867" width="2.42578125" style="555" bestFit="1" customWidth="1"/>
    <col min="4868" max="4868" width="11.7109375" style="555" bestFit="1" customWidth="1"/>
    <col min="4869" max="4869" width="2.42578125" style="555" bestFit="1" customWidth="1"/>
    <col min="4870" max="4870" width="11.7109375" style="555" bestFit="1" customWidth="1"/>
    <col min="4871" max="4871" width="2.42578125" style="555" bestFit="1" customWidth="1"/>
    <col min="4872" max="4872" width="12.42578125" style="555" bestFit="1" customWidth="1"/>
    <col min="4873" max="4873" width="2.42578125" style="555" bestFit="1" customWidth="1"/>
    <col min="4874" max="5120" width="11.42578125" style="555"/>
    <col min="5121" max="5121" width="48.140625" style="555" customWidth="1"/>
    <col min="5122" max="5122" width="11.7109375" style="555" bestFit="1" customWidth="1"/>
    <col min="5123" max="5123" width="2.42578125" style="555" bestFit="1" customWidth="1"/>
    <col min="5124" max="5124" width="11.7109375" style="555" bestFit="1" customWidth="1"/>
    <col min="5125" max="5125" width="2.42578125" style="555" bestFit="1" customWidth="1"/>
    <col min="5126" max="5126" width="11.7109375" style="555" bestFit="1" customWidth="1"/>
    <col min="5127" max="5127" width="2.42578125" style="555" bestFit="1" customWidth="1"/>
    <col min="5128" max="5128" width="12.42578125" style="555" bestFit="1" customWidth="1"/>
    <col min="5129" max="5129" width="2.42578125" style="555" bestFit="1" customWidth="1"/>
    <col min="5130" max="5376" width="11.42578125" style="555"/>
    <col min="5377" max="5377" width="48.140625" style="555" customWidth="1"/>
    <col min="5378" max="5378" width="11.7109375" style="555" bestFit="1" customWidth="1"/>
    <col min="5379" max="5379" width="2.42578125" style="555" bestFit="1" customWidth="1"/>
    <col min="5380" max="5380" width="11.7109375" style="555" bestFit="1" customWidth="1"/>
    <col min="5381" max="5381" width="2.42578125" style="555" bestFit="1" customWidth="1"/>
    <col min="5382" max="5382" width="11.7109375" style="555" bestFit="1" customWidth="1"/>
    <col min="5383" max="5383" width="2.42578125" style="555" bestFit="1" customWidth="1"/>
    <col min="5384" max="5384" width="12.42578125" style="555" bestFit="1" customWidth="1"/>
    <col min="5385" max="5385" width="2.42578125" style="555" bestFit="1" customWidth="1"/>
    <col min="5386" max="5632" width="11.42578125" style="555"/>
    <col min="5633" max="5633" width="48.140625" style="555" customWidth="1"/>
    <col min="5634" max="5634" width="11.7109375" style="555" bestFit="1" customWidth="1"/>
    <col min="5635" max="5635" width="2.42578125" style="555" bestFit="1" customWidth="1"/>
    <col min="5636" max="5636" width="11.7109375" style="555" bestFit="1" customWidth="1"/>
    <col min="5637" max="5637" width="2.42578125" style="555" bestFit="1" customWidth="1"/>
    <col min="5638" max="5638" width="11.7109375" style="555" bestFit="1" customWidth="1"/>
    <col min="5639" max="5639" width="2.42578125" style="555" bestFit="1" customWidth="1"/>
    <col min="5640" max="5640" width="12.42578125" style="555" bestFit="1" customWidth="1"/>
    <col min="5641" max="5641" width="2.42578125" style="555" bestFit="1" customWidth="1"/>
    <col min="5642" max="5888" width="11.42578125" style="555"/>
    <col min="5889" max="5889" width="48.140625" style="555" customWidth="1"/>
    <col min="5890" max="5890" width="11.7109375" style="555" bestFit="1" customWidth="1"/>
    <col min="5891" max="5891" width="2.42578125" style="555" bestFit="1" customWidth="1"/>
    <col min="5892" max="5892" width="11.7109375" style="555" bestFit="1" customWidth="1"/>
    <col min="5893" max="5893" width="2.42578125" style="555" bestFit="1" customWidth="1"/>
    <col min="5894" max="5894" width="11.7109375" style="555" bestFit="1" customWidth="1"/>
    <col min="5895" max="5895" width="2.42578125" style="555" bestFit="1" customWidth="1"/>
    <col min="5896" max="5896" width="12.42578125" style="555" bestFit="1" customWidth="1"/>
    <col min="5897" max="5897" width="2.42578125" style="555" bestFit="1" customWidth="1"/>
    <col min="5898" max="6144" width="11.42578125" style="555"/>
    <col min="6145" max="6145" width="48.140625" style="555" customWidth="1"/>
    <col min="6146" max="6146" width="11.7109375" style="555" bestFit="1" customWidth="1"/>
    <col min="6147" max="6147" width="2.42578125" style="555" bestFit="1" customWidth="1"/>
    <col min="6148" max="6148" width="11.7109375" style="555" bestFit="1" customWidth="1"/>
    <col min="6149" max="6149" width="2.42578125" style="555" bestFit="1" customWidth="1"/>
    <col min="6150" max="6150" width="11.7109375" style="555" bestFit="1" customWidth="1"/>
    <col min="6151" max="6151" width="2.42578125" style="555" bestFit="1" customWidth="1"/>
    <col min="6152" max="6152" width="12.42578125" style="555" bestFit="1" customWidth="1"/>
    <col min="6153" max="6153" width="2.42578125" style="555" bestFit="1" customWidth="1"/>
    <col min="6154" max="6400" width="11.42578125" style="555"/>
    <col min="6401" max="6401" width="48.140625" style="555" customWidth="1"/>
    <col min="6402" max="6402" width="11.7109375" style="555" bestFit="1" customWidth="1"/>
    <col min="6403" max="6403" width="2.42578125" style="555" bestFit="1" customWidth="1"/>
    <col min="6404" max="6404" width="11.7109375" style="555" bestFit="1" customWidth="1"/>
    <col min="6405" max="6405" width="2.42578125" style="555" bestFit="1" customWidth="1"/>
    <col min="6406" max="6406" width="11.7109375" style="555" bestFit="1" customWidth="1"/>
    <col min="6407" max="6407" width="2.42578125" style="555" bestFit="1" customWidth="1"/>
    <col min="6408" max="6408" width="12.42578125" style="555" bestFit="1" customWidth="1"/>
    <col min="6409" max="6409" width="2.42578125" style="555" bestFit="1" customWidth="1"/>
    <col min="6410" max="6656" width="11.42578125" style="555"/>
    <col min="6657" max="6657" width="48.140625" style="555" customWidth="1"/>
    <col min="6658" max="6658" width="11.7109375" style="555" bestFit="1" customWidth="1"/>
    <col min="6659" max="6659" width="2.42578125" style="555" bestFit="1" customWidth="1"/>
    <col min="6660" max="6660" width="11.7109375" style="555" bestFit="1" customWidth="1"/>
    <col min="6661" max="6661" width="2.42578125" style="555" bestFit="1" customWidth="1"/>
    <col min="6662" max="6662" width="11.7109375" style="555" bestFit="1" customWidth="1"/>
    <col min="6663" max="6663" width="2.42578125" style="555" bestFit="1" customWidth="1"/>
    <col min="6664" max="6664" width="12.42578125" style="555" bestFit="1" customWidth="1"/>
    <col min="6665" max="6665" width="2.42578125" style="555" bestFit="1" customWidth="1"/>
    <col min="6666" max="6912" width="11.42578125" style="555"/>
    <col min="6913" max="6913" width="48.140625" style="555" customWidth="1"/>
    <col min="6914" max="6914" width="11.7109375" style="555" bestFit="1" customWidth="1"/>
    <col min="6915" max="6915" width="2.42578125" style="555" bestFit="1" customWidth="1"/>
    <col min="6916" max="6916" width="11.7109375" style="555" bestFit="1" customWidth="1"/>
    <col min="6917" max="6917" width="2.42578125" style="555" bestFit="1" customWidth="1"/>
    <col min="6918" max="6918" width="11.7109375" style="555" bestFit="1" customWidth="1"/>
    <col min="6919" max="6919" width="2.42578125" style="555" bestFit="1" customWidth="1"/>
    <col min="6920" max="6920" width="12.42578125" style="555" bestFit="1" customWidth="1"/>
    <col min="6921" max="6921" width="2.42578125" style="555" bestFit="1" customWidth="1"/>
    <col min="6922" max="7168" width="11.42578125" style="555"/>
    <col min="7169" max="7169" width="48.140625" style="555" customWidth="1"/>
    <col min="7170" max="7170" width="11.7109375" style="555" bestFit="1" customWidth="1"/>
    <col min="7171" max="7171" width="2.42578125" style="555" bestFit="1" customWidth="1"/>
    <col min="7172" max="7172" width="11.7109375" style="555" bestFit="1" customWidth="1"/>
    <col min="7173" max="7173" width="2.42578125" style="555" bestFit="1" customWidth="1"/>
    <col min="7174" max="7174" width="11.7109375" style="555" bestFit="1" customWidth="1"/>
    <col min="7175" max="7175" width="2.42578125" style="555" bestFit="1" customWidth="1"/>
    <col min="7176" max="7176" width="12.42578125" style="555" bestFit="1" customWidth="1"/>
    <col min="7177" max="7177" width="2.42578125" style="555" bestFit="1" customWidth="1"/>
    <col min="7178" max="7424" width="11.42578125" style="555"/>
    <col min="7425" max="7425" width="48.140625" style="555" customWidth="1"/>
    <col min="7426" max="7426" width="11.7109375" style="555" bestFit="1" customWidth="1"/>
    <col min="7427" max="7427" width="2.42578125" style="555" bestFit="1" customWidth="1"/>
    <col min="7428" max="7428" width="11.7109375" style="555" bestFit="1" customWidth="1"/>
    <col min="7429" max="7429" width="2.42578125" style="555" bestFit="1" customWidth="1"/>
    <col min="7430" max="7430" width="11.7109375" style="555" bestFit="1" customWidth="1"/>
    <col min="7431" max="7431" width="2.42578125" style="555" bestFit="1" customWidth="1"/>
    <col min="7432" max="7432" width="12.42578125" style="555" bestFit="1" customWidth="1"/>
    <col min="7433" max="7433" width="2.42578125" style="555" bestFit="1" customWidth="1"/>
    <col min="7434" max="7680" width="11.42578125" style="555"/>
    <col min="7681" max="7681" width="48.140625" style="555" customWidth="1"/>
    <col min="7682" max="7682" width="11.7109375" style="555" bestFit="1" customWidth="1"/>
    <col min="7683" max="7683" width="2.42578125" style="555" bestFit="1" customWidth="1"/>
    <col min="7684" max="7684" width="11.7109375" style="555" bestFit="1" customWidth="1"/>
    <col min="7685" max="7685" width="2.42578125" style="555" bestFit="1" customWidth="1"/>
    <col min="7686" max="7686" width="11.7109375" style="555" bestFit="1" customWidth="1"/>
    <col min="7687" max="7687" width="2.42578125" style="555" bestFit="1" customWidth="1"/>
    <col min="7688" max="7688" width="12.42578125" style="555" bestFit="1" customWidth="1"/>
    <col min="7689" max="7689" width="2.42578125" style="555" bestFit="1" customWidth="1"/>
    <col min="7690" max="7936" width="11.42578125" style="555"/>
    <col min="7937" max="7937" width="48.140625" style="555" customWidth="1"/>
    <col min="7938" max="7938" width="11.7109375" style="555" bestFit="1" customWidth="1"/>
    <col min="7939" max="7939" width="2.42578125" style="555" bestFit="1" customWidth="1"/>
    <col min="7940" max="7940" width="11.7109375" style="555" bestFit="1" customWidth="1"/>
    <col min="7941" max="7941" width="2.42578125" style="555" bestFit="1" customWidth="1"/>
    <col min="7942" max="7942" width="11.7109375" style="555" bestFit="1" customWidth="1"/>
    <col min="7943" max="7943" width="2.42578125" style="555" bestFit="1" customWidth="1"/>
    <col min="7944" max="7944" width="12.42578125" style="555" bestFit="1" customWidth="1"/>
    <col min="7945" max="7945" width="2.42578125" style="555" bestFit="1" customWidth="1"/>
    <col min="7946" max="8192" width="11.42578125" style="555"/>
    <col min="8193" max="8193" width="48.140625" style="555" customWidth="1"/>
    <col min="8194" max="8194" width="11.7109375" style="555" bestFit="1" customWidth="1"/>
    <col min="8195" max="8195" width="2.42578125" style="555" bestFit="1" customWidth="1"/>
    <col min="8196" max="8196" width="11.7109375" style="555" bestFit="1" customWidth="1"/>
    <col min="8197" max="8197" width="2.42578125" style="555" bestFit="1" customWidth="1"/>
    <col min="8198" max="8198" width="11.7109375" style="555" bestFit="1" customWidth="1"/>
    <col min="8199" max="8199" width="2.42578125" style="555" bestFit="1" customWidth="1"/>
    <col min="8200" max="8200" width="12.42578125" style="555" bestFit="1" customWidth="1"/>
    <col min="8201" max="8201" width="2.42578125" style="555" bestFit="1" customWidth="1"/>
    <col min="8202" max="8448" width="11.42578125" style="555"/>
    <col min="8449" max="8449" width="48.140625" style="555" customWidth="1"/>
    <col min="8450" max="8450" width="11.7109375" style="555" bestFit="1" customWidth="1"/>
    <col min="8451" max="8451" width="2.42578125" style="555" bestFit="1" customWidth="1"/>
    <col min="8452" max="8452" width="11.7109375" style="555" bestFit="1" customWidth="1"/>
    <col min="8453" max="8453" width="2.42578125" style="555" bestFit="1" customWidth="1"/>
    <col min="8454" max="8454" width="11.7109375" style="555" bestFit="1" customWidth="1"/>
    <col min="8455" max="8455" width="2.42578125" style="555" bestFit="1" customWidth="1"/>
    <col min="8456" max="8456" width="12.42578125" style="555" bestFit="1" customWidth="1"/>
    <col min="8457" max="8457" width="2.42578125" style="555" bestFit="1" customWidth="1"/>
    <col min="8458" max="8704" width="11.42578125" style="555"/>
    <col min="8705" max="8705" width="48.140625" style="555" customWidth="1"/>
    <col min="8706" max="8706" width="11.7109375" style="555" bestFit="1" customWidth="1"/>
    <col min="8707" max="8707" width="2.42578125" style="555" bestFit="1" customWidth="1"/>
    <col min="8708" max="8708" width="11.7109375" style="555" bestFit="1" customWidth="1"/>
    <col min="8709" max="8709" width="2.42578125" style="555" bestFit="1" customWidth="1"/>
    <col min="8710" max="8710" width="11.7109375" style="555" bestFit="1" customWidth="1"/>
    <col min="8711" max="8711" width="2.42578125" style="555" bestFit="1" customWidth="1"/>
    <col min="8712" max="8712" width="12.42578125" style="555" bestFit="1" customWidth="1"/>
    <col min="8713" max="8713" width="2.42578125" style="555" bestFit="1" customWidth="1"/>
    <col min="8714" max="8960" width="11.42578125" style="555"/>
    <col min="8961" max="8961" width="48.140625" style="555" customWidth="1"/>
    <col min="8962" max="8962" width="11.7109375" style="555" bestFit="1" customWidth="1"/>
    <col min="8963" max="8963" width="2.42578125" style="555" bestFit="1" customWidth="1"/>
    <col min="8964" max="8964" width="11.7109375" style="555" bestFit="1" customWidth="1"/>
    <col min="8965" max="8965" width="2.42578125" style="555" bestFit="1" customWidth="1"/>
    <col min="8966" max="8966" width="11.7109375" style="555" bestFit="1" customWidth="1"/>
    <col min="8967" max="8967" width="2.42578125" style="555" bestFit="1" customWidth="1"/>
    <col min="8968" max="8968" width="12.42578125" style="555" bestFit="1" customWidth="1"/>
    <col min="8969" max="8969" width="2.42578125" style="555" bestFit="1" customWidth="1"/>
    <col min="8970" max="9216" width="11.42578125" style="555"/>
    <col min="9217" max="9217" width="48.140625" style="555" customWidth="1"/>
    <col min="9218" max="9218" width="11.7109375" style="555" bestFit="1" customWidth="1"/>
    <col min="9219" max="9219" width="2.42578125" style="555" bestFit="1" customWidth="1"/>
    <col min="9220" max="9220" width="11.7109375" style="555" bestFit="1" customWidth="1"/>
    <col min="9221" max="9221" width="2.42578125" style="555" bestFit="1" customWidth="1"/>
    <col min="9222" max="9222" width="11.7109375" style="555" bestFit="1" customWidth="1"/>
    <col min="9223" max="9223" width="2.42578125" style="555" bestFit="1" customWidth="1"/>
    <col min="9224" max="9224" width="12.42578125" style="555" bestFit="1" customWidth="1"/>
    <col min="9225" max="9225" width="2.42578125" style="555" bestFit="1" customWidth="1"/>
    <col min="9226" max="9472" width="11.42578125" style="555"/>
    <col min="9473" max="9473" width="48.140625" style="555" customWidth="1"/>
    <col min="9474" max="9474" width="11.7109375" style="555" bestFit="1" customWidth="1"/>
    <col min="9475" max="9475" width="2.42578125" style="555" bestFit="1" customWidth="1"/>
    <col min="9476" max="9476" width="11.7109375" style="555" bestFit="1" customWidth="1"/>
    <col min="9477" max="9477" width="2.42578125" style="555" bestFit="1" customWidth="1"/>
    <col min="9478" max="9478" width="11.7109375" style="555" bestFit="1" customWidth="1"/>
    <col min="9479" max="9479" width="2.42578125" style="555" bestFit="1" customWidth="1"/>
    <col min="9480" max="9480" width="12.42578125" style="555" bestFit="1" customWidth="1"/>
    <col min="9481" max="9481" width="2.42578125" style="555" bestFit="1" customWidth="1"/>
    <col min="9482" max="9728" width="11.42578125" style="555"/>
    <col min="9729" max="9729" width="48.140625" style="555" customWidth="1"/>
    <col min="9730" max="9730" width="11.7109375" style="555" bestFit="1" customWidth="1"/>
    <col min="9731" max="9731" width="2.42578125" style="555" bestFit="1" customWidth="1"/>
    <col min="9732" max="9732" width="11.7109375" style="555" bestFit="1" customWidth="1"/>
    <col min="9733" max="9733" width="2.42578125" style="555" bestFit="1" customWidth="1"/>
    <col min="9734" max="9734" width="11.7109375" style="555" bestFit="1" customWidth="1"/>
    <col min="9735" max="9735" width="2.42578125" style="555" bestFit="1" customWidth="1"/>
    <col min="9736" max="9736" width="12.42578125" style="555" bestFit="1" customWidth="1"/>
    <col min="9737" max="9737" width="2.42578125" style="555" bestFit="1" customWidth="1"/>
    <col min="9738" max="9984" width="11.42578125" style="555"/>
    <col min="9985" max="9985" width="48.140625" style="555" customWidth="1"/>
    <col min="9986" max="9986" width="11.7109375" style="555" bestFit="1" customWidth="1"/>
    <col min="9987" max="9987" width="2.42578125" style="555" bestFit="1" customWidth="1"/>
    <col min="9988" max="9988" width="11.7109375" style="555" bestFit="1" customWidth="1"/>
    <col min="9989" max="9989" width="2.42578125" style="555" bestFit="1" customWidth="1"/>
    <col min="9990" max="9990" width="11.7109375" style="555" bestFit="1" customWidth="1"/>
    <col min="9991" max="9991" width="2.42578125" style="555" bestFit="1" customWidth="1"/>
    <col min="9992" max="9992" width="12.42578125" style="555" bestFit="1" customWidth="1"/>
    <col min="9993" max="9993" width="2.42578125" style="555" bestFit="1" customWidth="1"/>
    <col min="9994" max="10240" width="11.42578125" style="555"/>
    <col min="10241" max="10241" width="48.140625" style="555" customWidth="1"/>
    <col min="10242" max="10242" width="11.7109375" style="555" bestFit="1" customWidth="1"/>
    <col min="10243" max="10243" width="2.42578125" style="555" bestFit="1" customWidth="1"/>
    <col min="10244" max="10244" width="11.7109375" style="555" bestFit="1" customWidth="1"/>
    <col min="10245" max="10245" width="2.42578125" style="555" bestFit="1" customWidth="1"/>
    <col min="10246" max="10246" width="11.7109375" style="555" bestFit="1" customWidth="1"/>
    <col min="10247" max="10247" width="2.42578125" style="555" bestFit="1" customWidth="1"/>
    <col min="10248" max="10248" width="12.42578125" style="555" bestFit="1" customWidth="1"/>
    <col min="10249" max="10249" width="2.42578125" style="555" bestFit="1" customWidth="1"/>
    <col min="10250" max="10496" width="11.42578125" style="555"/>
    <col min="10497" max="10497" width="48.140625" style="555" customWidth="1"/>
    <col min="10498" max="10498" width="11.7109375" style="555" bestFit="1" customWidth="1"/>
    <col min="10499" max="10499" width="2.42578125" style="555" bestFit="1" customWidth="1"/>
    <col min="10500" max="10500" width="11.7109375" style="555" bestFit="1" customWidth="1"/>
    <col min="10501" max="10501" width="2.42578125" style="555" bestFit="1" customWidth="1"/>
    <col min="10502" max="10502" width="11.7109375" style="555" bestFit="1" customWidth="1"/>
    <col min="10503" max="10503" width="2.42578125" style="555" bestFit="1" customWidth="1"/>
    <col min="10504" max="10504" width="12.42578125" style="555" bestFit="1" customWidth="1"/>
    <col min="10505" max="10505" width="2.42578125" style="555" bestFit="1" customWidth="1"/>
    <col min="10506" max="10752" width="11.42578125" style="555"/>
    <col min="10753" max="10753" width="48.140625" style="555" customWidth="1"/>
    <col min="10754" max="10754" width="11.7109375" style="555" bestFit="1" customWidth="1"/>
    <col min="10755" max="10755" width="2.42578125" style="555" bestFit="1" customWidth="1"/>
    <col min="10756" max="10756" width="11.7109375" style="555" bestFit="1" customWidth="1"/>
    <col min="10757" max="10757" width="2.42578125" style="555" bestFit="1" customWidth="1"/>
    <col min="10758" max="10758" width="11.7109375" style="555" bestFit="1" customWidth="1"/>
    <col min="10759" max="10759" width="2.42578125" style="555" bestFit="1" customWidth="1"/>
    <col min="10760" max="10760" width="12.42578125" style="555" bestFit="1" customWidth="1"/>
    <col min="10761" max="10761" width="2.42578125" style="555" bestFit="1" customWidth="1"/>
    <col min="10762" max="11008" width="11.42578125" style="555"/>
    <col min="11009" max="11009" width="48.140625" style="555" customWidth="1"/>
    <col min="11010" max="11010" width="11.7109375" style="555" bestFit="1" customWidth="1"/>
    <col min="11011" max="11011" width="2.42578125" style="555" bestFit="1" customWidth="1"/>
    <col min="11012" max="11012" width="11.7109375" style="555" bestFit="1" customWidth="1"/>
    <col min="11013" max="11013" width="2.42578125" style="555" bestFit="1" customWidth="1"/>
    <col min="11014" max="11014" width="11.7109375" style="555" bestFit="1" customWidth="1"/>
    <col min="11015" max="11015" width="2.42578125" style="555" bestFit="1" customWidth="1"/>
    <col min="11016" max="11016" width="12.42578125" style="555" bestFit="1" customWidth="1"/>
    <col min="11017" max="11017" width="2.42578125" style="555" bestFit="1" customWidth="1"/>
    <col min="11018" max="11264" width="11.42578125" style="555"/>
    <col min="11265" max="11265" width="48.140625" style="555" customWidth="1"/>
    <col min="11266" max="11266" width="11.7109375" style="555" bestFit="1" customWidth="1"/>
    <col min="11267" max="11267" width="2.42578125" style="555" bestFit="1" customWidth="1"/>
    <col min="11268" max="11268" width="11.7109375" style="555" bestFit="1" customWidth="1"/>
    <col min="11269" max="11269" width="2.42578125" style="555" bestFit="1" customWidth="1"/>
    <col min="11270" max="11270" width="11.7109375" style="555" bestFit="1" customWidth="1"/>
    <col min="11271" max="11271" width="2.42578125" style="555" bestFit="1" customWidth="1"/>
    <col min="11272" max="11272" width="12.42578125" style="555" bestFit="1" customWidth="1"/>
    <col min="11273" max="11273" width="2.42578125" style="555" bestFit="1" customWidth="1"/>
    <col min="11274" max="11520" width="11.42578125" style="555"/>
    <col min="11521" max="11521" width="48.140625" style="555" customWidth="1"/>
    <col min="11522" max="11522" width="11.7109375" style="555" bestFit="1" customWidth="1"/>
    <col min="11523" max="11523" width="2.42578125" style="555" bestFit="1" customWidth="1"/>
    <col min="11524" max="11524" width="11.7109375" style="555" bestFit="1" customWidth="1"/>
    <col min="11525" max="11525" width="2.42578125" style="555" bestFit="1" customWidth="1"/>
    <col min="11526" max="11526" width="11.7109375" style="555" bestFit="1" customWidth="1"/>
    <col min="11527" max="11527" width="2.42578125" style="555" bestFit="1" customWidth="1"/>
    <col min="11528" max="11528" width="12.42578125" style="555" bestFit="1" customWidth="1"/>
    <col min="11529" max="11529" width="2.42578125" style="555" bestFit="1" customWidth="1"/>
    <col min="11530" max="11776" width="11.42578125" style="555"/>
    <col min="11777" max="11777" width="48.140625" style="555" customWidth="1"/>
    <col min="11778" max="11778" width="11.7109375" style="555" bestFit="1" customWidth="1"/>
    <col min="11779" max="11779" width="2.42578125" style="555" bestFit="1" customWidth="1"/>
    <col min="11780" max="11780" width="11.7109375" style="555" bestFit="1" customWidth="1"/>
    <col min="11781" max="11781" width="2.42578125" style="555" bestFit="1" customWidth="1"/>
    <col min="11782" max="11782" width="11.7109375" style="555" bestFit="1" customWidth="1"/>
    <col min="11783" max="11783" width="2.42578125" style="555" bestFit="1" customWidth="1"/>
    <col min="11784" max="11784" width="12.42578125" style="555" bestFit="1" customWidth="1"/>
    <col min="11785" max="11785" width="2.42578125" style="555" bestFit="1" customWidth="1"/>
    <col min="11786" max="12032" width="11.42578125" style="555"/>
    <col min="12033" max="12033" width="48.140625" style="555" customWidth="1"/>
    <col min="12034" max="12034" width="11.7109375" style="555" bestFit="1" customWidth="1"/>
    <col min="12035" max="12035" width="2.42578125" style="555" bestFit="1" customWidth="1"/>
    <col min="12036" max="12036" width="11.7109375" style="555" bestFit="1" customWidth="1"/>
    <col min="12037" max="12037" width="2.42578125" style="555" bestFit="1" customWidth="1"/>
    <col min="12038" max="12038" width="11.7109375" style="555" bestFit="1" customWidth="1"/>
    <col min="12039" max="12039" width="2.42578125" style="555" bestFit="1" customWidth="1"/>
    <col min="12040" max="12040" width="12.42578125" style="555" bestFit="1" customWidth="1"/>
    <col min="12041" max="12041" width="2.42578125" style="555" bestFit="1" customWidth="1"/>
    <col min="12042" max="12288" width="11.42578125" style="555"/>
    <col min="12289" max="12289" width="48.140625" style="555" customWidth="1"/>
    <col min="12290" max="12290" width="11.7109375" style="555" bestFit="1" customWidth="1"/>
    <col min="12291" max="12291" width="2.42578125" style="555" bestFit="1" customWidth="1"/>
    <col min="12292" max="12292" width="11.7109375" style="555" bestFit="1" customWidth="1"/>
    <col min="12293" max="12293" width="2.42578125" style="555" bestFit="1" customWidth="1"/>
    <col min="12294" max="12294" width="11.7109375" style="555" bestFit="1" customWidth="1"/>
    <col min="12295" max="12295" width="2.42578125" style="555" bestFit="1" customWidth="1"/>
    <col min="12296" max="12296" width="12.42578125" style="555" bestFit="1" customWidth="1"/>
    <col min="12297" max="12297" width="2.42578125" style="555" bestFit="1" customWidth="1"/>
    <col min="12298" max="12544" width="11.42578125" style="555"/>
    <col min="12545" max="12545" width="48.140625" style="555" customWidth="1"/>
    <col min="12546" max="12546" width="11.7109375" style="555" bestFit="1" customWidth="1"/>
    <col min="12547" max="12547" width="2.42578125" style="555" bestFit="1" customWidth="1"/>
    <col min="12548" max="12548" width="11.7109375" style="555" bestFit="1" customWidth="1"/>
    <col min="12549" max="12549" width="2.42578125" style="555" bestFit="1" customWidth="1"/>
    <col min="12550" max="12550" width="11.7109375" style="555" bestFit="1" customWidth="1"/>
    <col min="12551" max="12551" width="2.42578125" style="555" bestFit="1" customWidth="1"/>
    <col min="12552" max="12552" width="12.42578125" style="555" bestFit="1" customWidth="1"/>
    <col min="12553" max="12553" width="2.42578125" style="555" bestFit="1" customWidth="1"/>
    <col min="12554" max="12800" width="11.42578125" style="555"/>
    <col min="12801" max="12801" width="48.140625" style="555" customWidth="1"/>
    <col min="12802" max="12802" width="11.7109375" style="555" bestFit="1" customWidth="1"/>
    <col min="12803" max="12803" width="2.42578125" style="555" bestFit="1" customWidth="1"/>
    <col min="12804" max="12804" width="11.7109375" style="555" bestFit="1" customWidth="1"/>
    <col min="12805" max="12805" width="2.42578125" style="555" bestFit="1" customWidth="1"/>
    <col min="12806" max="12806" width="11.7109375" style="555" bestFit="1" customWidth="1"/>
    <col min="12807" max="12807" width="2.42578125" style="555" bestFit="1" customWidth="1"/>
    <col min="12808" max="12808" width="12.42578125" style="555" bestFit="1" customWidth="1"/>
    <col min="12809" max="12809" width="2.42578125" style="555" bestFit="1" customWidth="1"/>
    <col min="12810" max="13056" width="11.42578125" style="555"/>
    <col min="13057" max="13057" width="48.140625" style="555" customWidth="1"/>
    <col min="13058" max="13058" width="11.7109375" style="555" bestFit="1" customWidth="1"/>
    <col min="13059" max="13059" width="2.42578125" style="555" bestFit="1" customWidth="1"/>
    <col min="13060" max="13060" width="11.7109375" style="555" bestFit="1" customWidth="1"/>
    <col min="13061" max="13061" width="2.42578125" style="555" bestFit="1" customWidth="1"/>
    <col min="13062" max="13062" width="11.7109375" style="555" bestFit="1" customWidth="1"/>
    <col min="13063" max="13063" width="2.42578125" style="555" bestFit="1" customWidth="1"/>
    <col min="13064" max="13064" width="12.42578125" style="555" bestFit="1" customWidth="1"/>
    <col min="13065" max="13065" width="2.42578125" style="555" bestFit="1" customWidth="1"/>
    <col min="13066" max="13312" width="11.42578125" style="555"/>
    <col min="13313" max="13313" width="48.140625" style="555" customWidth="1"/>
    <col min="13314" max="13314" width="11.7109375" style="555" bestFit="1" customWidth="1"/>
    <col min="13315" max="13315" width="2.42578125" style="555" bestFit="1" customWidth="1"/>
    <col min="13316" max="13316" width="11.7109375" style="555" bestFit="1" customWidth="1"/>
    <col min="13317" max="13317" width="2.42578125" style="555" bestFit="1" customWidth="1"/>
    <col min="13318" max="13318" width="11.7109375" style="555" bestFit="1" customWidth="1"/>
    <col min="13319" max="13319" width="2.42578125" style="555" bestFit="1" customWidth="1"/>
    <col min="13320" max="13320" width="12.42578125" style="555" bestFit="1" customWidth="1"/>
    <col min="13321" max="13321" width="2.42578125" style="555" bestFit="1" customWidth="1"/>
    <col min="13322" max="13568" width="11.42578125" style="555"/>
    <col min="13569" max="13569" width="48.140625" style="555" customWidth="1"/>
    <col min="13570" max="13570" width="11.7109375" style="555" bestFit="1" customWidth="1"/>
    <col min="13571" max="13571" width="2.42578125" style="555" bestFit="1" customWidth="1"/>
    <col min="13572" max="13572" width="11.7109375" style="555" bestFit="1" customWidth="1"/>
    <col min="13573" max="13573" width="2.42578125" style="555" bestFit="1" customWidth="1"/>
    <col min="13574" max="13574" width="11.7109375" style="555" bestFit="1" customWidth="1"/>
    <col min="13575" max="13575" width="2.42578125" style="555" bestFit="1" customWidth="1"/>
    <col min="13576" max="13576" width="12.42578125" style="555" bestFit="1" customWidth="1"/>
    <col min="13577" max="13577" width="2.42578125" style="555" bestFit="1" customWidth="1"/>
    <col min="13578" max="13824" width="11.42578125" style="555"/>
    <col min="13825" max="13825" width="48.140625" style="555" customWidth="1"/>
    <col min="13826" max="13826" width="11.7109375" style="555" bestFit="1" customWidth="1"/>
    <col min="13827" max="13827" width="2.42578125" style="555" bestFit="1" customWidth="1"/>
    <col min="13828" max="13828" width="11.7109375" style="555" bestFit="1" customWidth="1"/>
    <col min="13829" max="13829" width="2.42578125" style="555" bestFit="1" customWidth="1"/>
    <col min="13830" max="13830" width="11.7109375" style="555" bestFit="1" customWidth="1"/>
    <col min="13831" max="13831" width="2.42578125" style="555" bestFit="1" customWidth="1"/>
    <col min="13832" max="13832" width="12.42578125" style="555" bestFit="1" customWidth="1"/>
    <col min="13833" max="13833" width="2.42578125" style="555" bestFit="1" customWidth="1"/>
    <col min="13834" max="14080" width="11.42578125" style="555"/>
    <col min="14081" max="14081" width="48.140625" style="555" customWidth="1"/>
    <col min="14082" max="14082" width="11.7109375" style="555" bestFit="1" customWidth="1"/>
    <col min="14083" max="14083" width="2.42578125" style="555" bestFit="1" customWidth="1"/>
    <col min="14084" max="14084" width="11.7109375" style="555" bestFit="1" customWidth="1"/>
    <col min="14085" max="14085" width="2.42578125" style="555" bestFit="1" customWidth="1"/>
    <col min="14086" max="14086" width="11.7109375" style="555" bestFit="1" customWidth="1"/>
    <col min="14087" max="14087" width="2.42578125" style="555" bestFit="1" customWidth="1"/>
    <col min="14088" max="14088" width="12.42578125" style="555" bestFit="1" customWidth="1"/>
    <col min="14089" max="14089" width="2.42578125" style="555" bestFit="1" customWidth="1"/>
    <col min="14090" max="14336" width="11.42578125" style="555"/>
    <col min="14337" max="14337" width="48.140625" style="555" customWidth="1"/>
    <col min="14338" max="14338" width="11.7109375" style="555" bestFit="1" customWidth="1"/>
    <col min="14339" max="14339" width="2.42578125" style="555" bestFit="1" customWidth="1"/>
    <col min="14340" max="14340" width="11.7109375" style="555" bestFit="1" customWidth="1"/>
    <col min="14341" max="14341" width="2.42578125" style="555" bestFit="1" customWidth="1"/>
    <col min="14342" max="14342" width="11.7109375" style="555" bestFit="1" customWidth="1"/>
    <col min="14343" max="14343" width="2.42578125" style="555" bestFit="1" customWidth="1"/>
    <col min="14344" max="14344" width="12.42578125" style="555" bestFit="1" customWidth="1"/>
    <col min="14345" max="14345" width="2.42578125" style="555" bestFit="1" customWidth="1"/>
    <col min="14346" max="14592" width="11.42578125" style="555"/>
    <col min="14593" max="14593" width="48.140625" style="555" customWidth="1"/>
    <col min="14594" max="14594" width="11.7109375" style="555" bestFit="1" customWidth="1"/>
    <col min="14595" max="14595" width="2.42578125" style="555" bestFit="1" customWidth="1"/>
    <col min="14596" max="14596" width="11.7109375" style="555" bestFit="1" customWidth="1"/>
    <col min="14597" max="14597" width="2.42578125" style="555" bestFit="1" customWidth="1"/>
    <col min="14598" max="14598" width="11.7109375" style="555" bestFit="1" customWidth="1"/>
    <col min="14599" max="14599" width="2.42578125" style="555" bestFit="1" customWidth="1"/>
    <col min="14600" max="14600" width="12.42578125" style="555" bestFit="1" customWidth="1"/>
    <col min="14601" max="14601" width="2.42578125" style="555" bestFit="1" customWidth="1"/>
    <col min="14602" max="14848" width="11.42578125" style="555"/>
    <col min="14849" max="14849" width="48.140625" style="555" customWidth="1"/>
    <col min="14850" max="14850" width="11.7109375" style="555" bestFit="1" customWidth="1"/>
    <col min="14851" max="14851" width="2.42578125" style="555" bestFit="1" customWidth="1"/>
    <col min="14852" max="14852" width="11.7109375" style="555" bestFit="1" customWidth="1"/>
    <col min="14853" max="14853" width="2.42578125" style="555" bestFit="1" customWidth="1"/>
    <col min="14854" max="14854" width="11.7109375" style="555" bestFit="1" customWidth="1"/>
    <col min="14855" max="14855" width="2.42578125" style="555" bestFit="1" customWidth="1"/>
    <col min="14856" max="14856" width="12.42578125" style="555" bestFit="1" customWidth="1"/>
    <col min="14857" max="14857" width="2.42578125" style="555" bestFit="1" customWidth="1"/>
    <col min="14858" max="15104" width="11.42578125" style="555"/>
    <col min="15105" max="15105" width="48.140625" style="555" customWidth="1"/>
    <col min="15106" max="15106" width="11.7109375" style="555" bestFit="1" customWidth="1"/>
    <col min="15107" max="15107" width="2.42578125" style="555" bestFit="1" customWidth="1"/>
    <col min="15108" max="15108" width="11.7109375" style="555" bestFit="1" customWidth="1"/>
    <col min="15109" max="15109" width="2.42578125" style="555" bestFit="1" customWidth="1"/>
    <col min="15110" max="15110" width="11.7109375" style="555" bestFit="1" customWidth="1"/>
    <col min="15111" max="15111" width="2.42578125" style="555" bestFit="1" customWidth="1"/>
    <col min="15112" max="15112" width="12.42578125" style="555" bestFit="1" customWidth="1"/>
    <col min="15113" max="15113" width="2.42578125" style="555" bestFit="1" customWidth="1"/>
    <col min="15114" max="15360" width="11.42578125" style="555"/>
    <col min="15361" max="15361" width="48.140625" style="555" customWidth="1"/>
    <col min="15362" max="15362" width="11.7109375" style="555" bestFit="1" customWidth="1"/>
    <col min="15363" max="15363" width="2.42578125" style="555" bestFit="1" customWidth="1"/>
    <col min="15364" max="15364" width="11.7109375" style="555" bestFit="1" customWidth="1"/>
    <col min="15365" max="15365" width="2.42578125" style="555" bestFit="1" customWidth="1"/>
    <col min="15366" max="15366" width="11.7109375" style="555" bestFit="1" customWidth="1"/>
    <col min="15367" max="15367" width="2.42578125" style="555" bestFit="1" customWidth="1"/>
    <col min="15368" max="15368" width="12.42578125" style="555" bestFit="1" customWidth="1"/>
    <col min="15369" max="15369" width="2.42578125" style="555" bestFit="1" customWidth="1"/>
    <col min="15370" max="15616" width="11.42578125" style="555"/>
    <col min="15617" max="15617" width="48.140625" style="555" customWidth="1"/>
    <col min="15618" max="15618" width="11.7109375" style="555" bestFit="1" customWidth="1"/>
    <col min="15619" max="15619" width="2.42578125" style="555" bestFit="1" customWidth="1"/>
    <col min="15620" max="15620" width="11.7109375" style="555" bestFit="1" customWidth="1"/>
    <col min="15621" max="15621" width="2.42578125" style="555" bestFit="1" customWidth="1"/>
    <col min="15622" max="15622" width="11.7109375" style="555" bestFit="1" customWidth="1"/>
    <col min="15623" max="15623" width="2.42578125" style="555" bestFit="1" customWidth="1"/>
    <col min="15624" max="15624" width="12.42578125" style="555" bestFit="1" customWidth="1"/>
    <col min="15625" max="15625" width="2.42578125" style="555" bestFit="1" customWidth="1"/>
    <col min="15626" max="15872" width="11.42578125" style="555"/>
    <col min="15873" max="15873" width="48.140625" style="555" customWidth="1"/>
    <col min="15874" max="15874" width="11.7109375" style="555" bestFit="1" customWidth="1"/>
    <col min="15875" max="15875" width="2.42578125" style="555" bestFit="1" customWidth="1"/>
    <col min="15876" max="15876" width="11.7109375" style="555" bestFit="1" customWidth="1"/>
    <col min="15877" max="15877" width="2.42578125" style="555" bestFit="1" customWidth="1"/>
    <col min="15878" max="15878" width="11.7109375" style="555" bestFit="1" customWidth="1"/>
    <col min="15879" max="15879" width="2.42578125" style="555" bestFit="1" customWidth="1"/>
    <col min="15880" max="15880" width="12.42578125" style="555" bestFit="1" customWidth="1"/>
    <col min="15881" max="15881" width="2.42578125" style="555" bestFit="1" customWidth="1"/>
    <col min="15882" max="16128" width="11.42578125" style="555"/>
    <col min="16129" max="16129" width="48.140625" style="555" customWidth="1"/>
    <col min="16130" max="16130" width="11.7109375" style="555" bestFit="1" customWidth="1"/>
    <col min="16131" max="16131" width="2.42578125" style="555" bestFit="1" customWidth="1"/>
    <col min="16132" max="16132" width="11.7109375" style="555" bestFit="1" customWidth="1"/>
    <col min="16133" max="16133" width="2.42578125" style="555" bestFit="1" customWidth="1"/>
    <col min="16134" max="16134" width="11.7109375" style="555" bestFit="1" customWidth="1"/>
    <col min="16135" max="16135" width="2.42578125" style="555" bestFit="1" customWidth="1"/>
    <col min="16136" max="16136" width="12.42578125" style="555" bestFit="1" customWidth="1"/>
    <col min="16137" max="16137" width="2.42578125" style="555" bestFit="1" customWidth="1"/>
    <col min="16138" max="16384" width="11.42578125" style="555"/>
  </cols>
  <sheetData>
    <row r="1" spans="1:14" x14ac:dyDescent="0.25">
      <c r="A1" s="554"/>
      <c r="B1" s="554"/>
      <c r="C1" s="554"/>
      <c r="D1" s="554"/>
      <c r="E1" s="554"/>
      <c r="F1" s="554"/>
      <c r="G1" s="554"/>
      <c r="H1" s="554"/>
      <c r="I1" s="554"/>
    </row>
    <row r="2" spans="1:14" x14ac:dyDescent="0.25">
      <c r="A2" s="554"/>
      <c r="B2" s="554"/>
      <c r="C2" s="554"/>
      <c r="D2" s="554"/>
      <c r="E2" s="554"/>
      <c r="F2" s="554"/>
      <c r="G2" s="554"/>
      <c r="H2" s="554"/>
      <c r="I2" s="554"/>
    </row>
    <row r="3" spans="1:14" x14ac:dyDescent="0.25">
      <c r="A3" s="554" t="s">
        <v>181</v>
      </c>
      <c r="B3" s="554"/>
      <c r="C3" s="554"/>
      <c r="D3" s="554"/>
      <c r="E3" s="554"/>
      <c r="F3" s="554"/>
      <c r="G3" s="554"/>
      <c r="H3" s="554"/>
      <c r="I3" s="554"/>
      <c r="J3" s="556"/>
      <c r="K3" s="556"/>
      <c r="L3" s="556"/>
      <c r="M3" s="556"/>
      <c r="N3" s="556"/>
    </row>
    <row r="4" spans="1:14" x14ac:dyDescent="0.25">
      <c r="A4" s="554" t="s">
        <v>182</v>
      </c>
      <c r="B4" s="554"/>
      <c r="C4" s="554"/>
      <c r="D4" s="554"/>
      <c r="E4" s="554"/>
      <c r="F4" s="554"/>
      <c r="G4" s="554"/>
      <c r="H4" s="554"/>
      <c r="I4" s="554"/>
    </row>
    <row r="5" spans="1:14" x14ac:dyDescent="0.25">
      <c r="A5" s="557"/>
      <c r="B5" s="557"/>
      <c r="C5" s="557"/>
      <c r="D5" s="557"/>
      <c r="E5" s="557"/>
      <c r="F5" s="557"/>
      <c r="G5" s="557"/>
      <c r="H5" s="557"/>
      <c r="I5" s="557"/>
    </row>
    <row r="6" spans="1:14" x14ac:dyDescent="0.25">
      <c r="A6" s="517" t="s">
        <v>183</v>
      </c>
      <c r="B6" s="517">
        <v>2016</v>
      </c>
      <c r="C6" s="517"/>
      <c r="D6" s="517"/>
      <c r="E6" s="517"/>
      <c r="F6" s="517"/>
      <c r="G6" s="517"/>
      <c r="H6" s="517"/>
      <c r="I6" s="517"/>
    </row>
    <row r="7" spans="1:14" x14ac:dyDescent="0.25">
      <c r="A7" s="517"/>
      <c r="B7" s="519" t="s">
        <v>184</v>
      </c>
      <c r="C7" s="519" t="s">
        <v>12</v>
      </c>
      <c r="D7" s="558" t="s">
        <v>185</v>
      </c>
      <c r="E7" s="558" t="s">
        <v>12</v>
      </c>
      <c r="F7" s="558" t="s">
        <v>186</v>
      </c>
      <c r="G7" s="558" t="s">
        <v>12</v>
      </c>
      <c r="H7" s="558" t="s">
        <v>187</v>
      </c>
      <c r="I7" s="558" t="s">
        <v>12</v>
      </c>
    </row>
    <row r="8" spans="1:14" x14ac:dyDescent="0.25">
      <c r="A8" s="521"/>
      <c r="B8" s="521"/>
      <c r="C8" s="521"/>
      <c r="D8" s="559"/>
      <c r="E8" s="559"/>
      <c r="F8" s="559"/>
      <c r="G8" s="559"/>
      <c r="H8" s="559"/>
      <c r="I8" s="559"/>
    </row>
    <row r="9" spans="1:14" x14ac:dyDescent="0.25">
      <c r="A9" s="524" t="s">
        <v>188</v>
      </c>
      <c r="B9" s="560">
        <v>5295838594.8299999</v>
      </c>
      <c r="C9" s="560"/>
      <c r="D9" s="560">
        <v>7852180499.6599998</v>
      </c>
      <c r="E9" s="560"/>
      <c r="F9" s="560">
        <v>4464978751.3599997</v>
      </c>
      <c r="G9" s="561"/>
      <c r="H9" s="560">
        <v>17612997845.849998</v>
      </c>
      <c r="I9" s="562"/>
    </row>
    <row r="10" spans="1:14" x14ac:dyDescent="0.25">
      <c r="A10" s="526"/>
      <c r="B10" s="540"/>
      <c r="C10" s="540"/>
      <c r="D10" s="540"/>
      <c r="E10" s="540"/>
      <c r="F10" s="540"/>
      <c r="G10" s="563"/>
      <c r="H10" s="540"/>
      <c r="I10" s="564"/>
    </row>
    <row r="11" spans="1:14" x14ac:dyDescent="0.25">
      <c r="A11" s="500" t="s">
        <v>189</v>
      </c>
      <c r="B11" s="540">
        <v>1844538310.3499999</v>
      </c>
      <c r="C11" s="541">
        <f>+B11/B9*100</f>
        <v>34.829957094060774</v>
      </c>
      <c r="D11" s="540">
        <v>2308176983.6300001</v>
      </c>
      <c r="E11" s="541">
        <f>+D11/D9*100</f>
        <v>29.39536328450351</v>
      </c>
      <c r="F11" s="540">
        <v>1150598365.47</v>
      </c>
      <c r="G11" s="541">
        <f>+F11/F9*100</f>
        <v>25.76940293656574</v>
      </c>
      <c r="H11" s="540">
        <v>5303313659.4499998</v>
      </c>
      <c r="I11" s="541">
        <f>+H11/H9*100</f>
        <v>30.110227150794632</v>
      </c>
    </row>
    <row r="12" spans="1:14" x14ac:dyDescent="0.25">
      <c r="A12" s="500" t="s">
        <v>190</v>
      </c>
      <c r="B12" s="540">
        <v>759796946.96000004</v>
      </c>
      <c r="C12" s="541">
        <f>+B12/B9*100</f>
        <v>14.347056341591355</v>
      </c>
      <c r="D12" s="540">
        <v>110126009.34999999</v>
      </c>
      <c r="E12" s="541">
        <f>+D12/D9*100</f>
        <v>1.4024895295614825</v>
      </c>
      <c r="F12" s="540">
        <v>769513683.48000002</v>
      </c>
      <c r="G12" s="541">
        <f>+F12/F9*100</f>
        <v>17.234431031628354</v>
      </c>
      <c r="H12" s="540">
        <v>1639436639.79</v>
      </c>
      <c r="I12" s="541">
        <f>+H12/H9*100</f>
        <v>9.3081067410468474</v>
      </c>
    </row>
    <row r="13" spans="1:14" x14ac:dyDescent="0.25">
      <c r="A13" s="500" t="s">
        <v>191</v>
      </c>
      <c r="B13" s="540">
        <v>1782987411.0599999</v>
      </c>
      <c r="C13" s="541">
        <f>+B13/B9*100</f>
        <v>33.667706806635316</v>
      </c>
      <c r="D13" s="540">
        <v>5136709065.46</v>
      </c>
      <c r="E13" s="541">
        <f>+D13/D9*100</f>
        <v>65.417613179962174</v>
      </c>
      <c r="F13" s="540">
        <v>2151305649.3800001</v>
      </c>
      <c r="G13" s="541">
        <f>+F13/F9*100</f>
        <v>48.181766793956818</v>
      </c>
      <c r="H13" s="540">
        <v>9071002125.8999996</v>
      </c>
      <c r="I13" s="541">
        <f>+H13/H9*100</f>
        <v>51.501750044427119</v>
      </c>
    </row>
    <row r="14" spans="1:14" x14ac:dyDescent="0.25">
      <c r="A14" s="503" t="s">
        <v>192</v>
      </c>
      <c r="B14" s="545">
        <v>908515926.46000004</v>
      </c>
      <c r="C14" s="546">
        <f>+B14/B9*100</f>
        <v>17.155279757712556</v>
      </c>
      <c r="D14" s="545">
        <v>297168441.22000003</v>
      </c>
      <c r="E14" s="546">
        <f>+D14/D9*100</f>
        <v>3.784534005972831</v>
      </c>
      <c r="F14" s="545">
        <v>393561053.02999997</v>
      </c>
      <c r="G14" s="546">
        <f>+F14/F9*100</f>
        <v>8.8143992378490985</v>
      </c>
      <c r="H14" s="545">
        <v>1599245420.71</v>
      </c>
      <c r="I14" s="546">
        <f>+H14/H9*100</f>
        <v>9.0799160637314031</v>
      </c>
    </row>
    <row r="15" spans="1:14" x14ac:dyDescent="0.25">
      <c r="A15" s="530"/>
      <c r="B15" s="548"/>
      <c r="D15" s="548"/>
      <c r="F15" s="548"/>
      <c r="H15" s="548"/>
    </row>
    <row r="16" spans="1:14" x14ac:dyDescent="0.25">
      <c r="A16" s="554"/>
      <c r="B16" s="554"/>
      <c r="C16" s="554"/>
      <c r="D16" s="554"/>
      <c r="E16" s="554"/>
      <c r="F16" s="554"/>
      <c r="G16" s="554"/>
      <c r="H16" s="554"/>
      <c r="I16" s="554"/>
    </row>
    <row r="17" spans="1:15" x14ac:dyDescent="0.25">
      <c r="A17" s="554"/>
      <c r="B17" s="554"/>
      <c r="C17" s="554"/>
      <c r="D17" s="554"/>
      <c r="E17" s="554"/>
      <c r="F17" s="554"/>
      <c r="G17" s="554"/>
      <c r="H17" s="554"/>
      <c r="I17" s="554"/>
    </row>
    <row r="18" spans="1:15" x14ac:dyDescent="0.25">
      <c r="A18" s="554" t="s">
        <v>193</v>
      </c>
      <c r="B18" s="554"/>
      <c r="C18" s="554"/>
      <c r="D18" s="554"/>
      <c r="E18" s="554"/>
      <c r="F18" s="554"/>
      <c r="G18" s="554"/>
      <c r="H18" s="554"/>
      <c r="I18" s="554"/>
      <c r="K18" s="483"/>
      <c r="L18" s="483"/>
      <c r="M18" s="483"/>
      <c r="N18" s="483"/>
      <c r="O18" s="483"/>
    </row>
    <row r="19" spans="1:15" x14ac:dyDescent="0.25">
      <c r="A19" s="554" t="s">
        <v>182</v>
      </c>
      <c r="B19" s="554"/>
      <c r="C19" s="554"/>
      <c r="D19" s="554"/>
      <c r="E19" s="554"/>
      <c r="F19" s="554"/>
      <c r="G19" s="554"/>
      <c r="H19" s="554"/>
      <c r="I19" s="554"/>
      <c r="K19" s="565"/>
      <c r="L19" s="565"/>
      <c r="M19" s="565"/>
      <c r="N19" s="565"/>
      <c r="O19" s="565"/>
    </row>
    <row r="20" spans="1:15" x14ac:dyDescent="0.25">
      <c r="A20" s="566"/>
      <c r="B20" s="566"/>
      <c r="C20" s="566"/>
      <c r="D20" s="566"/>
      <c r="E20" s="566"/>
      <c r="F20" s="566"/>
      <c r="G20" s="566"/>
      <c r="H20" s="566"/>
      <c r="I20" s="566"/>
    </row>
    <row r="21" spans="1:15" x14ac:dyDescent="0.25">
      <c r="A21" s="517" t="s">
        <v>189</v>
      </c>
      <c r="B21" s="517">
        <v>2016</v>
      </c>
      <c r="C21" s="517"/>
      <c r="D21" s="517"/>
      <c r="E21" s="517"/>
      <c r="F21" s="517"/>
      <c r="G21" s="517"/>
      <c r="H21" s="517"/>
      <c r="I21" s="517"/>
    </row>
    <row r="22" spans="1:15" x14ac:dyDescent="0.25">
      <c r="A22" s="517"/>
      <c r="B22" s="519" t="s">
        <v>184</v>
      </c>
      <c r="C22" s="519" t="s">
        <v>12</v>
      </c>
      <c r="D22" s="558" t="s">
        <v>185</v>
      </c>
      <c r="E22" s="558" t="s">
        <v>12</v>
      </c>
      <c r="F22" s="558" t="s">
        <v>186</v>
      </c>
      <c r="G22" s="558" t="s">
        <v>12</v>
      </c>
      <c r="H22" s="558" t="s">
        <v>187</v>
      </c>
      <c r="I22" s="558" t="s">
        <v>12</v>
      </c>
    </row>
    <row r="23" spans="1:15" x14ac:dyDescent="0.25">
      <c r="A23" s="521"/>
      <c r="B23" s="521"/>
      <c r="C23" s="521"/>
      <c r="D23" s="559"/>
      <c r="E23" s="559"/>
      <c r="F23" s="559"/>
      <c r="G23" s="559"/>
      <c r="H23" s="559"/>
      <c r="I23" s="559"/>
    </row>
    <row r="24" spans="1:15" x14ac:dyDescent="0.25">
      <c r="A24" s="524" t="s">
        <v>14</v>
      </c>
      <c r="B24" s="560">
        <v>1844538310.3499999</v>
      </c>
      <c r="C24" s="560"/>
      <c r="D24" s="560">
        <v>2308176983.6300001</v>
      </c>
      <c r="E24" s="560"/>
      <c r="F24" s="560">
        <v>1150598365.47</v>
      </c>
      <c r="G24" s="561"/>
      <c r="H24" s="560">
        <v>5303313659.4499998</v>
      </c>
      <c r="I24" s="562"/>
    </row>
    <row r="25" spans="1:15" x14ac:dyDescent="0.25">
      <c r="A25" s="526"/>
      <c r="B25" s="540"/>
      <c r="C25" s="540"/>
      <c r="D25" s="540"/>
      <c r="E25" s="540"/>
      <c r="F25" s="540"/>
      <c r="G25" s="563"/>
      <c r="H25" s="540"/>
      <c r="I25" s="564"/>
    </row>
    <row r="26" spans="1:15" x14ac:dyDescent="0.25">
      <c r="A26" s="500" t="s">
        <v>194</v>
      </c>
      <c r="B26" s="540">
        <v>439362384.86000001</v>
      </c>
      <c r="C26" s="541">
        <f>+B26/B24*100</f>
        <v>23.819639982247441</v>
      </c>
      <c r="D26" s="540">
        <v>5718169.5499999998</v>
      </c>
      <c r="E26" s="541">
        <f>+D26/D24*100</f>
        <v>0.24773531624976206</v>
      </c>
      <c r="F26" s="540">
        <v>0</v>
      </c>
      <c r="G26" s="541">
        <f>+F26/F24*100</f>
        <v>0</v>
      </c>
      <c r="H26" s="540">
        <v>445080554.41000003</v>
      </c>
      <c r="I26" s="541">
        <f>+H26/H24*100</f>
        <v>8.3924991616686455</v>
      </c>
    </row>
    <row r="27" spans="1:15" ht="25.5" x14ac:dyDescent="0.25">
      <c r="A27" s="500" t="s">
        <v>195</v>
      </c>
      <c r="B27" s="540">
        <v>207413114.09999999</v>
      </c>
      <c r="C27" s="541">
        <f>+B27/B24*100</f>
        <v>11.244717062051343</v>
      </c>
      <c r="D27" s="540">
        <v>0</v>
      </c>
      <c r="E27" s="541">
        <f>+D27/D24*100</f>
        <v>0</v>
      </c>
      <c r="F27" s="540">
        <v>1512669.12</v>
      </c>
      <c r="G27" s="541">
        <f>+F27/F24*100</f>
        <v>0.13146804005601903</v>
      </c>
      <c r="H27" s="540">
        <v>208925783.22</v>
      </c>
      <c r="I27" s="541">
        <f>+H27/H24*100</f>
        <v>3.9395328399577907</v>
      </c>
    </row>
    <row r="28" spans="1:15" x14ac:dyDescent="0.25">
      <c r="A28" s="500" t="s">
        <v>196</v>
      </c>
      <c r="B28" s="540">
        <v>0</v>
      </c>
      <c r="C28" s="541">
        <f>+B28/B24*100</f>
        <v>0</v>
      </c>
      <c r="D28" s="540">
        <v>2264903698</v>
      </c>
      <c r="E28" s="541">
        <f>+D28/D24*100</f>
        <v>98.125218042771337</v>
      </c>
      <c r="F28" s="540">
        <v>1082481011</v>
      </c>
      <c r="G28" s="541">
        <f>+F28/F24*100</f>
        <v>94.079832153926688</v>
      </c>
      <c r="H28" s="540">
        <v>3347384709</v>
      </c>
      <c r="I28" s="541">
        <f>+H28/H24*100</f>
        <v>63.118739036588558</v>
      </c>
    </row>
    <row r="29" spans="1:15" ht="25.5" x14ac:dyDescent="0.25">
      <c r="A29" s="500" t="s">
        <v>197</v>
      </c>
      <c r="B29" s="540">
        <v>7786312.9199999999</v>
      </c>
      <c r="C29" s="541">
        <f>+B29/B24*100</f>
        <v>0.42212801308109194</v>
      </c>
      <c r="D29" s="540">
        <v>366667.7</v>
      </c>
      <c r="E29" s="541">
        <f>+D29/D24*100</f>
        <v>1.5885597274406263E-2</v>
      </c>
      <c r="F29" s="540">
        <v>0</v>
      </c>
      <c r="G29" s="541">
        <f>+F29/F24*100</f>
        <v>0</v>
      </c>
      <c r="H29" s="540">
        <v>8152980.6200000001</v>
      </c>
      <c r="I29" s="541">
        <v>1</v>
      </c>
    </row>
    <row r="30" spans="1:15" x14ac:dyDescent="0.25">
      <c r="A30" s="500" t="s">
        <v>198</v>
      </c>
      <c r="B30" s="540">
        <v>558037321.90999997</v>
      </c>
      <c r="C30" s="541">
        <f>+B30/B24*100</f>
        <v>30.253495889934257</v>
      </c>
      <c r="D30" s="540">
        <v>16261989.42</v>
      </c>
      <c r="E30" s="541">
        <f>+D30/D24*100</f>
        <v>0.70453823668344795</v>
      </c>
      <c r="F30" s="540">
        <v>20910259.649999999</v>
      </c>
      <c r="G30" s="541">
        <f>+F30/F24*100</f>
        <v>1.8173378545917287</v>
      </c>
      <c r="H30" s="540">
        <v>595209570.98000002</v>
      </c>
      <c r="I30" s="541">
        <f>+H30/H24*100</f>
        <v>11.22335221337311</v>
      </c>
    </row>
    <row r="31" spans="1:15" ht="25.5" x14ac:dyDescent="0.25">
      <c r="A31" s="500" t="s">
        <v>199</v>
      </c>
      <c r="B31" s="540">
        <v>1147693.25</v>
      </c>
      <c r="C31" s="541">
        <f>+B31/B24*100</f>
        <v>6.2221166324391827E-2</v>
      </c>
      <c r="D31" s="540">
        <v>0</v>
      </c>
      <c r="E31" s="541">
        <f>+D31/D24*100</f>
        <v>0</v>
      </c>
      <c r="F31" s="540">
        <v>0</v>
      </c>
      <c r="G31" s="541">
        <f>+F31/F24*100</f>
        <v>0</v>
      </c>
      <c r="H31" s="540">
        <v>1147693.25</v>
      </c>
      <c r="I31" s="541">
        <f>+H31/H24*100</f>
        <v>2.1641059226337103E-2</v>
      </c>
    </row>
    <row r="32" spans="1:15" x14ac:dyDescent="0.25">
      <c r="A32" s="503" t="s">
        <v>200</v>
      </c>
      <c r="B32" s="545">
        <v>630791483.30999994</v>
      </c>
      <c r="C32" s="546">
        <f>+B32/B24*100</f>
        <v>34.197797886361478</v>
      </c>
      <c r="D32" s="545">
        <v>20926458.960000001</v>
      </c>
      <c r="E32" s="546">
        <f>+D32/D24*100</f>
        <v>0.90662280702104525</v>
      </c>
      <c r="F32" s="545">
        <v>45694425.700000003</v>
      </c>
      <c r="G32" s="546">
        <f>+F32/F24*100</f>
        <v>3.9713619514255609</v>
      </c>
      <c r="H32" s="545">
        <v>697412367.97000003</v>
      </c>
      <c r="I32" s="546">
        <f>+H32/H24*100</f>
        <v>13.150501983364263</v>
      </c>
    </row>
    <row r="33" spans="1:14" ht="12" customHeight="1" x14ac:dyDescent="0.25">
      <c r="A33" s="530"/>
      <c r="B33" s="548"/>
      <c r="D33" s="548"/>
      <c r="F33" s="548"/>
      <c r="H33" s="548"/>
    </row>
    <row r="34" spans="1:14" ht="12" customHeight="1" x14ac:dyDescent="0.25">
      <c r="A34" s="554"/>
      <c r="B34" s="554"/>
      <c r="C34" s="554"/>
      <c r="D34" s="554"/>
      <c r="E34" s="554"/>
      <c r="F34" s="554"/>
      <c r="G34" s="554"/>
      <c r="H34" s="554"/>
      <c r="I34" s="554"/>
    </row>
    <row r="35" spans="1:14" ht="12" customHeight="1" x14ac:dyDescent="0.25">
      <c r="A35" s="554"/>
      <c r="B35" s="554"/>
      <c r="C35" s="554"/>
      <c r="D35" s="554"/>
      <c r="E35" s="554"/>
      <c r="F35" s="554"/>
      <c r="G35" s="554"/>
      <c r="H35" s="554"/>
      <c r="I35" s="554"/>
    </row>
    <row r="36" spans="1:14" ht="12" customHeight="1" x14ac:dyDescent="0.25">
      <c r="A36" s="554" t="s">
        <v>201</v>
      </c>
      <c r="B36" s="554"/>
      <c r="C36" s="554"/>
      <c r="D36" s="554"/>
      <c r="E36" s="554"/>
      <c r="F36" s="554"/>
      <c r="G36" s="554"/>
      <c r="H36" s="554"/>
      <c r="I36" s="554"/>
      <c r="J36" s="483"/>
      <c r="K36" s="483"/>
      <c r="L36" s="483"/>
      <c r="M36" s="483"/>
      <c r="N36" s="483"/>
    </row>
    <row r="37" spans="1:14" ht="12" customHeight="1" x14ac:dyDescent="0.25">
      <c r="A37" s="554" t="s">
        <v>182</v>
      </c>
      <c r="B37" s="554"/>
      <c r="C37" s="554"/>
      <c r="D37" s="554"/>
      <c r="E37" s="554"/>
      <c r="F37" s="554"/>
      <c r="G37" s="554"/>
      <c r="H37" s="554"/>
      <c r="I37" s="554"/>
    </row>
    <row r="38" spans="1:14" ht="12" customHeight="1" x14ac:dyDescent="0.25">
      <c r="A38" s="557"/>
      <c r="B38" s="557"/>
      <c r="C38" s="557"/>
      <c r="D38" s="557"/>
      <c r="E38" s="557"/>
      <c r="F38" s="557"/>
      <c r="G38" s="557"/>
      <c r="H38" s="557"/>
      <c r="I38" s="557"/>
    </row>
    <row r="39" spans="1:14" ht="12" customHeight="1" x14ac:dyDescent="0.25">
      <c r="A39" s="517" t="s">
        <v>190</v>
      </c>
      <c r="B39" s="517">
        <v>2016</v>
      </c>
      <c r="C39" s="517"/>
      <c r="D39" s="517"/>
      <c r="E39" s="517"/>
      <c r="F39" s="517"/>
      <c r="G39" s="517"/>
      <c r="H39" s="517"/>
      <c r="I39" s="517"/>
    </row>
    <row r="40" spans="1:14" ht="12" customHeight="1" x14ac:dyDescent="0.25">
      <c r="A40" s="517"/>
      <c r="B40" s="519" t="s">
        <v>184</v>
      </c>
      <c r="C40" s="519" t="s">
        <v>12</v>
      </c>
      <c r="D40" s="558" t="s">
        <v>185</v>
      </c>
      <c r="E40" s="558" t="s">
        <v>12</v>
      </c>
      <c r="F40" s="558" t="s">
        <v>186</v>
      </c>
      <c r="G40" s="558" t="s">
        <v>12</v>
      </c>
      <c r="H40" s="558" t="s">
        <v>187</v>
      </c>
      <c r="I40" s="558" t="s">
        <v>12</v>
      </c>
    </row>
    <row r="41" spans="1:14" ht="12" customHeight="1" x14ac:dyDescent="0.25">
      <c r="A41" s="521"/>
      <c r="B41" s="521"/>
      <c r="C41" s="521"/>
      <c r="D41" s="559"/>
      <c r="E41" s="559"/>
      <c r="F41" s="559"/>
      <c r="G41" s="559"/>
      <c r="H41" s="559"/>
      <c r="I41" s="559"/>
    </row>
    <row r="42" spans="1:14" ht="12" customHeight="1" x14ac:dyDescent="0.25">
      <c r="A42" s="524" t="s">
        <v>14</v>
      </c>
      <c r="B42" s="560">
        <v>759796946.96000004</v>
      </c>
      <c r="C42" s="560"/>
      <c r="D42" s="560">
        <v>110126009.34999999</v>
      </c>
      <c r="E42" s="560"/>
      <c r="F42" s="560">
        <v>769513683.48000002</v>
      </c>
      <c r="G42" s="561"/>
      <c r="H42" s="560">
        <v>1639436639.79</v>
      </c>
      <c r="I42" s="562"/>
    </row>
    <row r="43" spans="1:14" ht="12" customHeight="1" x14ac:dyDescent="0.25">
      <c r="A43" s="526"/>
      <c r="B43" s="540"/>
      <c r="C43" s="540"/>
      <c r="D43" s="540"/>
      <c r="E43" s="540"/>
      <c r="F43" s="540"/>
      <c r="G43" s="563"/>
      <c r="H43" s="540"/>
      <c r="I43" s="564"/>
    </row>
    <row r="44" spans="1:14" x14ac:dyDescent="0.25">
      <c r="A44" s="500" t="s">
        <v>202</v>
      </c>
      <c r="B44" s="540">
        <v>54858724.539999999</v>
      </c>
      <c r="C44" s="541">
        <f>+B44/B42*100</f>
        <v>7.2201822815284453</v>
      </c>
      <c r="D44" s="540">
        <v>86322.85</v>
      </c>
      <c r="E44" s="541">
        <f>+D44/D42*100</f>
        <v>7.838552446375377E-2</v>
      </c>
      <c r="F44" s="540">
        <v>1408769.92</v>
      </c>
      <c r="G44" s="541">
        <f>+F44/F42*100</f>
        <v>0.18307275754071947</v>
      </c>
      <c r="H44" s="540">
        <v>56353817.310000002</v>
      </c>
      <c r="I44" s="541">
        <f>+H44/H42*100</f>
        <v>3.4373891580963156</v>
      </c>
    </row>
    <row r="45" spans="1:14" x14ac:dyDescent="0.25">
      <c r="A45" s="500" t="s">
        <v>203</v>
      </c>
      <c r="B45" s="540">
        <v>48821142.5</v>
      </c>
      <c r="C45" s="541">
        <f>+B45/B42*100</f>
        <v>6.4255512864768356</v>
      </c>
      <c r="D45" s="540">
        <v>2062721.7</v>
      </c>
      <c r="E45" s="541">
        <f>+D45/D42*100</f>
        <v>1.873055885866439</v>
      </c>
      <c r="F45" s="540">
        <v>8134915.75</v>
      </c>
      <c r="G45" s="541">
        <f>+F45/F42*100</f>
        <v>1.0571502397736674</v>
      </c>
      <c r="H45" s="540">
        <v>59018779.950000003</v>
      </c>
      <c r="I45" s="541">
        <f>+H45/H42*100</f>
        <v>3.5999427191989488</v>
      </c>
    </row>
    <row r="46" spans="1:14" x14ac:dyDescent="0.25">
      <c r="A46" s="500" t="s">
        <v>204</v>
      </c>
      <c r="B46" s="540">
        <v>40769727.700000003</v>
      </c>
      <c r="C46" s="541">
        <f>+B46/B42*100</f>
        <v>5.3658714822588447</v>
      </c>
      <c r="D46" s="540">
        <v>0</v>
      </c>
      <c r="E46" s="541">
        <f>+D46/D42*100</f>
        <v>0</v>
      </c>
      <c r="F46" s="540">
        <v>7315443.8300000001</v>
      </c>
      <c r="G46" s="541">
        <f>+F46/F42*100</f>
        <v>0.95065805677646953</v>
      </c>
      <c r="H46" s="540">
        <v>48085171.530000001</v>
      </c>
      <c r="I46" s="541">
        <f>+H46/H42*100</f>
        <v>2.933030186281512</v>
      </c>
    </row>
    <row r="47" spans="1:14" x14ac:dyDescent="0.25">
      <c r="A47" s="500" t="s">
        <v>205</v>
      </c>
      <c r="B47" s="540">
        <v>169997612.03999999</v>
      </c>
      <c r="C47" s="541">
        <f>+B47/B42*100</f>
        <v>22.374084644610924</v>
      </c>
      <c r="D47" s="540">
        <v>5851975</v>
      </c>
      <c r="E47" s="541">
        <f>+D47/D42*100</f>
        <v>5.3138900015902557</v>
      </c>
      <c r="F47" s="540">
        <v>4757496.5199999996</v>
      </c>
      <c r="G47" s="541">
        <f>+F47/F42*100</f>
        <v>0.61824716338831021</v>
      </c>
      <c r="H47" s="540">
        <v>180607083.56</v>
      </c>
      <c r="I47" s="541">
        <f>+H47/H42*100</f>
        <v>11.016411319386791</v>
      </c>
    </row>
    <row r="48" spans="1:14" x14ac:dyDescent="0.25">
      <c r="A48" s="500" t="s">
        <v>206</v>
      </c>
      <c r="B48" s="540">
        <v>544995.01</v>
      </c>
      <c r="C48" s="541">
        <f>+B48/B44*100</f>
        <v>0.99345184302019141</v>
      </c>
      <c r="D48" s="540">
        <v>0</v>
      </c>
      <c r="E48" s="541">
        <f>+D48/D42*100</f>
        <v>0</v>
      </c>
      <c r="F48" s="540">
        <v>0</v>
      </c>
      <c r="G48" s="541">
        <f>+F48/F42*100</f>
        <v>0</v>
      </c>
      <c r="H48" s="540">
        <v>544995.01</v>
      </c>
      <c r="I48" s="541">
        <f>+H48/H42*100</f>
        <v>3.3242822367920845E-2</v>
      </c>
    </row>
    <row r="49" spans="1:9" x14ac:dyDescent="0.25">
      <c r="A49" s="500" t="s">
        <v>207</v>
      </c>
      <c r="B49" s="540">
        <v>105587873.38</v>
      </c>
      <c r="C49" s="541">
        <f>+B49/B42*100</f>
        <v>13.896854126943303</v>
      </c>
      <c r="D49" s="540">
        <v>4655495.97</v>
      </c>
      <c r="E49" s="541">
        <f>+D49/D42*100</f>
        <v>4.2274263795430995</v>
      </c>
      <c r="F49" s="540">
        <v>37806710.969999999</v>
      </c>
      <c r="G49" s="541">
        <f>+F49/F42*100</f>
        <v>4.9130654570072521</v>
      </c>
      <c r="H49" s="540">
        <v>148050080.31999999</v>
      </c>
      <c r="I49" s="541">
        <f>+H49/H42*100</f>
        <v>9.0305460257960402</v>
      </c>
    </row>
    <row r="50" spans="1:9" x14ac:dyDescent="0.25">
      <c r="A50" s="503" t="s">
        <v>208</v>
      </c>
      <c r="B50" s="545">
        <v>339216871.79000002</v>
      </c>
      <c r="C50" s="546">
        <f>+B50/B42*100</f>
        <v>44.645727144236382</v>
      </c>
      <c r="D50" s="545">
        <v>97469493.829999998</v>
      </c>
      <c r="E50" s="546">
        <f>+D50/D42*100</f>
        <v>88.507242208536454</v>
      </c>
      <c r="F50" s="545">
        <v>710090346.49000001</v>
      </c>
      <c r="G50" s="546">
        <f>+F50/F42*100</f>
        <v>92.277806325513581</v>
      </c>
      <c r="H50" s="545">
        <v>1146776712.1099999</v>
      </c>
      <c r="I50" s="546">
        <f>+H50/H42*100</f>
        <v>69.949437768872471</v>
      </c>
    </row>
    <row r="51" spans="1:9" ht="12" customHeight="1" x14ac:dyDescent="0.25">
      <c r="A51" s="530"/>
      <c r="B51" s="548"/>
      <c r="D51" s="548"/>
      <c r="F51" s="548"/>
      <c r="H51" s="548"/>
    </row>
    <row r="52" spans="1:9" ht="12" customHeight="1" x14ac:dyDescent="0.25">
      <c r="A52" s="554"/>
      <c r="B52" s="554"/>
      <c r="C52" s="554"/>
      <c r="D52" s="554"/>
      <c r="E52" s="554"/>
      <c r="F52" s="554"/>
      <c r="G52" s="554"/>
      <c r="H52" s="554"/>
      <c r="I52" s="554"/>
    </row>
    <row r="53" spans="1:9" ht="12" customHeight="1" x14ac:dyDescent="0.25">
      <c r="A53" s="554"/>
      <c r="B53" s="554"/>
      <c r="C53" s="554"/>
      <c r="D53" s="554"/>
      <c r="E53" s="554"/>
      <c r="F53" s="554"/>
      <c r="G53" s="554"/>
      <c r="H53" s="554"/>
      <c r="I53" s="554"/>
    </row>
    <row r="54" spans="1:9" ht="12" customHeight="1" x14ac:dyDescent="0.25">
      <c r="A54" s="554" t="s">
        <v>209</v>
      </c>
      <c r="B54" s="554"/>
      <c r="C54" s="554"/>
      <c r="D54" s="554"/>
      <c r="E54" s="554"/>
      <c r="F54" s="554"/>
      <c r="G54" s="554"/>
      <c r="H54" s="554"/>
      <c r="I54" s="554"/>
    </row>
    <row r="55" spans="1:9" ht="12" customHeight="1" x14ac:dyDescent="0.25">
      <c r="A55" s="554" t="s">
        <v>182</v>
      </c>
      <c r="B55" s="554"/>
      <c r="C55" s="554"/>
      <c r="D55" s="554"/>
      <c r="E55" s="554"/>
      <c r="F55" s="554"/>
      <c r="G55" s="554"/>
      <c r="H55" s="554"/>
      <c r="I55" s="554"/>
    </row>
    <row r="56" spans="1:9" ht="12" customHeight="1" x14ac:dyDescent="0.25">
      <c r="A56" s="557"/>
      <c r="B56" s="557"/>
      <c r="C56" s="557"/>
      <c r="D56" s="557"/>
      <c r="E56" s="557"/>
      <c r="F56" s="557"/>
      <c r="G56" s="557"/>
      <c r="H56" s="557"/>
      <c r="I56" s="557"/>
    </row>
    <row r="57" spans="1:9" ht="12" customHeight="1" x14ac:dyDescent="0.25">
      <c r="A57" s="517" t="s">
        <v>191</v>
      </c>
      <c r="B57" s="517">
        <v>2016</v>
      </c>
      <c r="C57" s="517"/>
      <c r="D57" s="517"/>
      <c r="E57" s="517"/>
      <c r="F57" s="517"/>
      <c r="G57" s="517"/>
      <c r="H57" s="517"/>
      <c r="I57" s="517"/>
    </row>
    <row r="58" spans="1:9" ht="12" customHeight="1" x14ac:dyDescent="0.25">
      <c r="A58" s="517"/>
      <c r="B58" s="519" t="s">
        <v>184</v>
      </c>
      <c r="C58" s="519" t="s">
        <v>12</v>
      </c>
      <c r="D58" s="558" t="s">
        <v>185</v>
      </c>
      <c r="E58" s="558" t="s">
        <v>12</v>
      </c>
      <c r="F58" s="558" t="s">
        <v>186</v>
      </c>
      <c r="G58" s="558" t="s">
        <v>12</v>
      </c>
      <c r="H58" s="558" t="s">
        <v>187</v>
      </c>
      <c r="I58" s="558" t="s">
        <v>12</v>
      </c>
    </row>
    <row r="59" spans="1:9" ht="12" customHeight="1" x14ac:dyDescent="0.25">
      <c r="A59" s="521"/>
      <c r="B59" s="521"/>
      <c r="C59" s="521"/>
      <c r="D59" s="559"/>
      <c r="E59" s="559"/>
      <c r="F59" s="559"/>
      <c r="G59" s="559"/>
      <c r="H59" s="559"/>
      <c r="I59" s="559"/>
    </row>
    <row r="60" spans="1:9" ht="12" customHeight="1" x14ac:dyDescent="0.25">
      <c r="A60" s="524" t="s">
        <v>14</v>
      </c>
      <c r="B60" s="560">
        <v>1782987411.0599999</v>
      </c>
      <c r="C60" s="560"/>
      <c r="D60" s="560">
        <v>5136709065.46</v>
      </c>
      <c r="E60" s="560"/>
      <c r="F60" s="560">
        <v>2151305649.3800001</v>
      </c>
      <c r="G60" s="561"/>
      <c r="H60" s="560">
        <v>9071002125.8999996</v>
      </c>
      <c r="I60" s="562"/>
    </row>
    <row r="61" spans="1:9" ht="12" customHeight="1" x14ac:dyDescent="0.25">
      <c r="A61" s="526"/>
      <c r="B61" s="540"/>
      <c r="C61" s="540"/>
      <c r="D61" s="540"/>
      <c r="E61" s="540"/>
      <c r="F61" s="540"/>
      <c r="G61" s="563"/>
      <c r="H61" s="540"/>
      <c r="I61" s="564"/>
    </row>
    <row r="62" spans="1:9" x14ac:dyDescent="0.25">
      <c r="A62" s="500" t="s">
        <v>210</v>
      </c>
      <c r="B62" s="540">
        <v>296374618.12</v>
      </c>
      <c r="C62" s="541">
        <f>+B62/B60*100</f>
        <v>16.622361789071913</v>
      </c>
      <c r="D62" s="540">
        <v>41720858.75</v>
      </c>
      <c r="E62" s="541">
        <f>+D62/D60*100</f>
        <v>0.81220988415593354</v>
      </c>
      <c r="F62" s="540">
        <v>119231581.73</v>
      </c>
      <c r="G62" s="541">
        <f>+F62/F60*100</f>
        <v>5.5422892495244547</v>
      </c>
      <c r="H62" s="540">
        <v>457327058.60000002</v>
      </c>
      <c r="I62" s="541">
        <f>+H62/H60*100</f>
        <v>5.0416376520761235</v>
      </c>
    </row>
    <row r="63" spans="1:9" x14ac:dyDescent="0.25">
      <c r="A63" s="500" t="s">
        <v>211</v>
      </c>
      <c r="B63" s="540">
        <v>1030510891.74</v>
      </c>
      <c r="C63" s="541">
        <f>+B63/B60*100</f>
        <v>57.796868634498843</v>
      </c>
      <c r="D63" s="540">
        <v>4239051659.1199999</v>
      </c>
      <c r="E63" s="541">
        <f>+D63/D60*100</f>
        <v>82.52465937041319</v>
      </c>
      <c r="F63" s="540">
        <v>785331505.16999996</v>
      </c>
      <c r="G63" s="541">
        <f>+F63/F60*100</f>
        <v>36.504878114196842</v>
      </c>
      <c r="H63" s="540">
        <v>6054894056.0299997</v>
      </c>
      <c r="I63" s="541">
        <f>+H63/H60*100</f>
        <v>66.750001510216279</v>
      </c>
    </row>
    <row r="64" spans="1:9" x14ac:dyDescent="0.25">
      <c r="A64" s="500" t="s">
        <v>212</v>
      </c>
      <c r="B64" s="540">
        <v>293713145.11000001</v>
      </c>
      <c r="C64" s="541">
        <f>+B64/B60*100</f>
        <v>16.473091357127711</v>
      </c>
      <c r="D64" s="540">
        <v>11837748.189999999</v>
      </c>
      <c r="E64" s="541">
        <f>+D64/D60*100</f>
        <v>0.23045393537272316</v>
      </c>
      <c r="F64" s="540">
        <v>302015711.5</v>
      </c>
      <c r="G64" s="541">
        <f>+F64/F60*100</f>
        <v>14.038716980408619</v>
      </c>
      <c r="H64" s="540">
        <v>607566604.79999995</v>
      </c>
      <c r="I64" s="541">
        <f>+H64/H60*100</f>
        <v>6.6978994863780716</v>
      </c>
    </row>
    <row r="65" spans="1:9" x14ac:dyDescent="0.25">
      <c r="A65" s="500" t="s">
        <v>213</v>
      </c>
      <c r="B65" s="540">
        <v>19685497.989999998</v>
      </c>
      <c r="C65" s="541">
        <f>+B65/B60*100</f>
        <v>1.1040738632190799</v>
      </c>
      <c r="D65" s="540">
        <v>844098799.39999998</v>
      </c>
      <c r="E65" s="541">
        <f>+D65/D60*100</f>
        <v>16.432676810058148</v>
      </c>
      <c r="F65" s="540">
        <v>928866850.98000002</v>
      </c>
      <c r="G65" s="541">
        <f>+F65/F60*100</f>
        <v>43.176888939407412</v>
      </c>
      <c r="H65" s="540">
        <v>1792651148.3699999</v>
      </c>
      <c r="I65" s="541">
        <v>19</v>
      </c>
    </row>
    <row r="66" spans="1:9" ht="25.5" x14ac:dyDescent="0.25">
      <c r="A66" s="500" t="s">
        <v>214</v>
      </c>
      <c r="B66" s="540">
        <v>137556416.66999999</v>
      </c>
      <c r="C66" s="541">
        <f>+B66/B60*100</f>
        <v>7.7149404318127859</v>
      </c>
      <c r="D66" s="540">
        <v>0</v>
      </c>
      <c r="E66" s="541">
        <f>+D66/D60*100</f>
        <v>0</v>
      </c>
      <c r="F66" s="540">
        <v>15860000</v>
      </c>
      <c r="G66" s="541">
        <f>+F66/F60*100</f>
        <v>0.73722671646266558</v>
      </c>
      <c r="H66" s="540">
        <v>153416416.66999999</v>
      </c>
      <c r="I66" s="541">
        <f>+H66/H60*100</f>
        <v>1.6912841000440006</v>
      </c>
    </row>
    <row r="67" spans="1:9" x14ac:dyDescent="0.25">
      <c r="A67" s="500" t="s">
        <v>215</v>
      </c>
      <c r="B67" s="540">
        <v>1979532.74</v>
      </c>
      <c r="C67" s="541">
        <f>+B67/B60*100</f>
        <v>0.11102337165819652</v>
      </c>
      <c r="D67" s="540">
        <v>0</v>
      </c>
      <c r="E67" s="541">
        <f>+D67/D60*100</f>
        <v>0</v>
      </c>
      <c r="F67" s="540">
        <v>0</v>
      </c>
      <c r="G67" s="541">
        <f>+F67/F60*100</f>
        <v>0</v>
      </c>
      <c r="H67" s="540">
        <v>1979532.74</v>
      </c>
      <c r="I67" s="541">
        <f>+H67/H60*100</f>
        <v>2.1822646632922008E-2</v>
      </c>
    </row>
    <row r="68" spans="1:9" x14ac:dyDescent="0.25">
      <c r="A68" s="503" t="s">
        <v>216</v>
      </c>
      <c r="B68" s="545">
        <v>3167308.69</v>
      </c>
      <c r="C68" s="546">
        <f>+B68/B60*100</f>
        <v>0.17764055261147413</v>
      </c>
      <c r="D68" s="545">
        <v>0</v>
      </c>
      <c r="E68" s="546">
        <f>+D68/D60*100</f>
        <v>0</v>
      </c>
      <c r="F68" s="545">
        <v>0</v>
      </c>
      <c r="G68" s="546">
        <f>+F68/F60*100</f>
        <v>0</v>
      </c>
      <c r="H68" s="545">
        <v>3167308.69</v>
      </c>
      <c r="I68" s="546">
        <f>+H68/H60*100</f>
        <v>3.4916855337918336E-2</v>
      </c>
    </row>
    <row r="70" spans="1:9" x14ac:dyDescent="0.25">
      <c r="A70" s="554"/>
      <c r="B70" s="554"/>
      <c r="C70" s="554"/>
      <c r="D70" s="554"/>
      <c r="E70" s="554"/>
      <c r="F70" s="554"/>
      <c r="G70" s="554"/>
      <c r="H70" s="554"/>
      <c r="I70" s="554"/>
    </row>
    <row r="71" spans="1:9" x14ac:dyDescent="0.25">
      <c r="A71" s="554"/>
      <c r="B71" s="554"/>
      <c r="C71" s="554"/>
      <c r="D71" s="554"/>
      <c r="E71" s="554"/>
      <c r="F71" s="554"/>
      <c r="G71" s="554"/>
      <c r="H71" s="554"/>
      <c r="I71" s="554"/>
    </row>
    <row r="72" spans="1:9" x14ac:dyDescent="0.25">
      <c r="A72" s="554" t="s">
        <v>217</v>
      </c>
      <c r="B72" s="554"/>
      <c r="C72" s="554"/>
      <c r="D72" s="554"/>
      <c r="E72" s="554"/>
      <c r="F72" s="554"/>
      <c r="G72" s="554"/>
      <c r="H72" s="554"/>
      <c r="I72" s="554"/>
    </row>
    <row r="73" spans="1:9" x14ac:dyDescent="0.25">
      <c r="A73" s="554" t="s">
        <v>182</v>
      </c>
      <c r="B73" s="554"/>
      <c r="C73" s="554"/>
      <c r="D73" s="554"/>
      <c r="E73" s="554"/>
      <c r="F73" s="554"/>
      <c r="G73" s="554"/>
      <c r="H73" s="554"/>
      <c r="I73" s="554"/>
    </row>
    <row r="74" spans="1:9" x14ac:dyDescent="0.25">
      <c r="A74" s="557"/>
      <c r="B74" s="557"/>
      <c r="C74" s="557"/>
      <c r="D74" s="557"/>
      <c r="E74" s="557"/>
      <c r="F74" s="557"/>
      <c r="G74" s="557"/>
      <c r="H74" s="557"/>
      <c r="I74" s="557"/>
    </row>
    <row r="75" spans="1:9" x14ac:dyDescent="0.25">
      <c r="A75" s="517" t="s">
        <v>192</v>
      </c>
      <c r="B75" s="517">
        <v>2016</v>
      </c>
      <c r="C75" s="517"/>
      <c r="D75" s="517"/>
      <c r="E75" s="517"/>
      <c r="F75" s="517"/>
      <c r="G75" s="517"/>
      <c r="H75" s="517"/>
      <c r="I75" s="517"/>
    </row>
    <row r="76" spans="1:9" x14ac:dyDescent="0.25">
      <c r="A76" s="517"/>
      <c r="B76" s="519" t="s">
        <v>184</v>
      </c>
      <c r="C76" s="519" t="s">
        <v>12</v>
      </c>
      <c r="D76" s="558" t="s">
        <v>185</v>
      </c>
      <c r="E76" s="558" t="s">
        <v>12</v>
      </c>
      <c r="F76" s="558" t="s">
        <v>186</v>
      </c>
      <c r="G76" s="558" t="s">
        <v>12</v>
      </c>
      <c r="H76" s="558" t="s">
        <v>187</v>
      </c>
      <c r="I76" s="558" t="s">
        <v>12</v>
      </c>
    </row>
    <row r="77" spans="1:9" x14ac:dyDescent="0.25">
      <c r="A77" s="521"/>
      <c r="B77" s="521"/>
      <c r="C77" s="521"/>
      <c r="D77" s="559"/>
      <c r="E77" s="559"/>
      <c r="F77" s="559"/>
      <c r="G77" s="559"/>
      <c r="H77" s="559"/>
      <c r="I77" s="559"/>
    </row>
    <row r="78" spans="1:9" x14ac:dyDescent="0.25">
      <c r="A78" s="524" t="s">
        <v>14</v>
      </c>
      <c r="B78" s="560">
        <v>908515926.46000004</v>
      </c>
      <c r="C78" s="560"/>
      <c r="D78" s="560">
        <v>297168441.22000003</v>
      </c>
      <c r="E78" s="560"/>
      <c r="F78" s="560">
        <v>393561053.02999997</v>
      </c>
      <c r="G78" s="561"/>
      <c r="H78" s="560">
        <v>1599245420.71</v>
      </c>
      <c r="I78" s="562"/>
    </row>
    <row r="79" spans="1:9" x14ac:dyDescent="0.25">
      <c r="A79" s="526"/>
      <c r="B79" s="540"/>
      <c r="C79" s="540"/>
      <c r="D79" s="540"/>
      <c r="E79" s="540"/>
      <c r="F79" s="540"/>
      <c r="G79" s="563"/>
      <c r="H79" s="540"/>
      <c r="I79" s="564"/>
    </row>
    <row r="80" spans="1:9" ht="25.5" x14ac:dyDescent="0.25">
      <c r="A80" s="500" t="s">
        <v>218</v>
      </c>
      <c r="B80" s="540">
        <v>40864777.68</v>
      </c>
      <c r="C80" s="541">
        <f>+B80/B78*100</f>
        <v>4.4979704251556871</v>
      </c>
      <c r="D80" s="540">
        <v>0</v>
      </c>
      <c r="E80" s="541">
        <f>+D80/D78*100</f>
        <v>0</v>
      </c>
      <c r="F80" s="540">
        <v>6594195.4500000002</v>
      </c>
      <c r="G80" s="541">
        <f>+F80/F78*100</f>
        <v>1.6755203288617446</v>
      </c>
      <c r="H80" s="540">
        <v>47458973.130000003</v>
      </c>
      <c r="I80" s="541">
        <f>+H80/H78*100</f>
        <v>2.9675853696632846</v>
      </c>
    </row>
    <row r="81" spans="1:9" ht="25.5" x14ac:dyDescent="0.25">
      <c r="A81" s="500" t="s">
        <v>219</v>
      </c>
      <c r="B81" s="540">
        <v>408644763.05000001</v>
      </c>
      <c r="C81" s="541">
        <f>+B81/B78*100</f>
        <v>44.979372529248856</v>
      </c>
      <c r="D81" s="540">
        <v>284427256.51000005</v>
      </c>
      <c r="E81" s="541">
        <f>+D81/D78*100</f>
        <v>95.712470456925999</v>
      </c>
      <c r="F81" s="540">
        <v>370288149.5</v>
      </c>
      <c r="G81" s="541">
        <f>+F81/F78*100</f>
        <v>94.086583682296947</v>
      </c>
      <c r="H81" s="540">
        <v>1063360169.0599999</v>
      </c>
      <c r="I81" s="541">
        <f>+H81/H78*100</f>
        <v>66.491368697364237</v>
      </c>
    </row>
    <row r="82" spans="1:9" x14ac:dyDescent="0.25">
      <c r="A82" s="500" t="s">
        <v>220</v>
      </c>
      <c r="B82" s="540">
        <v>317106052.70999998</v>
      </c>
      <c r="C82" s="541">
        <f>+B82/B78*100</f>
        <v>34.903741747884645</v>
      </c>
      <c r="D82" s="540">
        <v>0</v>
      </c>
      <c r="E82" s="541">
        <f>+D82/D78*100</f>
        <v>0</v>
      </c>
      <c r="F82" s="540">
        <v>0</v>
      </c>
      <c r="G82" s="541">
        <f>+F82/F78*100</f>
        <v>0</v>
      </c>
      <c r="H82" s="540">
        <v>317106052.70999998</v>
      </c>
      <c r="I82" s="541">
        <f>+H82/H78*100</f>
        <v>19.82847964443242</v>
      </c>
    </row>
    <row r="83" spans="1:9" x14ac:dyDescent="0.25">
      <c r="A83" s="500" t="s">
        <v>221</v>
      </c>
      <c r="B83" s="540">
        <v>108570753.51000001</v>
      </c>
      <c r="C83" s="541">
        <f>+B83/B78*100</f>
        <v>11.95034124861653</v>
      </c>
      <c r="D83" s="540">
        <v>0</v>
      </c>
      <c r="E83" s="541">
        <f>+D83/D78*100</f>
        <v>0</v>
      </c>
      <c r="F83" s="540">
        <v>0</v>
      </c>
      <c r="G83" s="541">
        <f>+F83/F78*100</f>
        <v>0</v>
      </c>
      <c r="H83" s="540">
        <v>108570753.51000001</v>
      </c>
      <c r="I83" s="541">
        <f>+H83/H78*100</f>
        <v>6.7888738091117364</v>
      </c>
    </row>
    <row r="84" spans="1:9" x14ac:dyDescent="0.25">
      <c r="A84" s="503" t="s">
        <v>222</v>
      </c>
      <c r="B84" s="545">
        <v>33329579.510000002</v>
      </c>
      <c r="C84" s="546">
        <f>+B84/B78*100</f>
        <v>3.6685740490942766</v>
      </c>
      <c r="D84" s="545">
        <v>12741184.710000001</v>
      </c>
      <c r="E84" s="546">
        <f>+D84/D78*100</f>
        <v>4.2875295430740019</v>
      </c>
      <c r="F84" s="545">
        <v>16678708.08</v>
      </c>
      <c r="G84" s="546">
        <f>+F84/F78*100</f>
        <v>4.2378959888413128</v>
      </c>
      <c r="H84" s="545">
        <v>62749472.299999997</v>
      </c>
      <c r="I84" s="546">
        <f>+H84/H78*100</f>
        <v>3.9236924794283152</v>
      </c>
    </row>
  </sheetData>
  <mergeCells count="33">
    <mergeCell ref="A73:I73"/>
    <mergeCell ref="A75:A76"/>
    <mergeCell ref="B75:I75"/>
    <mergeCell ref="A55:I55"/>
    <mergeCell ref="A57:A58"/>
    <mergeCell ref="B57:I57"/>
    <mergeCell ref="A70:I70"/>
    <mergeCell ref="A71:I71"/>
    <mergeCell ref="A72:I72"/>
    <mergeCell ref="A37:I37"/>
    <mergeCell ref="A39:A40"/>
    <mergeCell ref="B39:I39"/>
    <mergeCell ref="A52:I52"/>
    <mergeCell ref="A53:I53"/>
    <mergeCell ref="A54:I54"/>
    <mergeCell ref="A21:A22"/>
    <mergeCell ref="B21:I21"/>
    <mergeCell ref="A34:I34"/>
    <mergeCell ref="A35:I35"/>
    <mergeCell ref="A36:I36"/>
    <mergeCell ref="J36:N36"/>
    <mergeCell ref="A16:I16"/>
    <mergeCell ref="A17:I17"/>
    <mergeCell ref="A18:I18"/>
    <mergeCell ref="K18:O18"/>
    <mergeCell ref="A19:I19"/>
    <mergeCell ref="A20:I20"/>
    <mergeCell ref="A1:I1"/>
    <mergeCell ref="A2:I2"/>
    <mergeCell ref="A3:I3"/>
    <mergeCell ref="A4:I4"/>
    <mergeCell ref="A6:A7"/>
    <mergeCell ref="B6:I6"/>
  </mergeCells>
  <pageMargins left="0.19719757252565651" right="0.19719757252565651" top="0.39370078740157477" bottom="0.19719757252565651" header="1.1126239316962329E-308" footer="0.19719757252565651"/>
  <pageSetup orientation="portrait" errors="NA" horizontalDpi="0" verticalDpi="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M196"/>
  <sheetViews>
    <sheetView showGridLines="0" workbookViewId="0">
      <selection sqref="A1:E1"/>
    </sheetView>
  </sheetViews>
  <sheetFormatPr baseColWidth="10" defaultRowHeight="12.75" x14ac:dyDescent="0.25"/>
  <cols>
    <col min="1" max="1" width="62.85546875" style="533" customWidth="1"/>
    <col min="2" max="2" width="14.42578125" style="392" bestFit="1" customWidth="1"/>
    <col min="3" max="3" width="13.5703125" style="392" bestFit="1" customWidth="1"/>
    <col min="4" max="4" width="14.42578125" style="392" bestFit="1" customWidth="1"/>
    <col min="5" max="5" width="3.42578125" style="392" bestFit="1" customWidth="1"/>
    <col min="6" max="6" width="6.5703125" style="392" customWidth="1"/>
    <col min="7" max="7" width="2.42578125" style="392" bestFit="1" customWidth="1"/>
    <col min="8" max="8" width="43.85546875" style="392" customWidth="1"/>
    <col min="9" max="10" width="12.140625" style="392" bestFit="1" customWidth="1"/>
    <col min="11" max="11" width="4.5703125" style="392" customWidth="1"/>
    <col min="12" max="256" width="11.42578125" style="392"/>
    <col min="257" max="257" width="62.85546875" style="392" customWidth="1"/>
    <col min="258" max="258" width="14.42578125" style="392" bestFit="1" customWidth="1"/>
    <col min="259" max="259" width="13.5703125" style="392" bestFit="1" customWidth="1"/>
    <col min="260" max="260" width="14.42578125" style="392" bestFit="1" customWidth="1"/>
    <col min="261" max="261" width="3.42578125" style="392" bestFit="1" customWidth="1"/>
    <col min="262" max="262" width="6.5703125" style="392" customWidth="1"/>
    <col min="263" max="263" width="2.42578125" style="392" bestFit="1" customWidth="1"/>
    <col min="264" max="264" width="43.85546875" style="392" customWidth="1"/>
    <col min="265" max="266" width="12.140625" style="392" bestFit="1" customWidth="1"/>
    <col min="267" max="267" width="4.5703125" style="392" customWidth="1"/>
    <col min="268" max="512" width="11.42578125" style="392"/>
    <col min="513" max="513" width="62.85546875" style="392" customWidth="1"/>
    <col min="514" max="514" width="14.42578125" style="392" bestFit="1" customWidth="1"/>
    <col min="515" max="515" width="13.5703125" style="392" bestFit="1" customWidth="1"/>
    <col min="516" max="516" width="14.42578125" style="392" bestFit="1" customWidth="1"/>
    <col min="517" max="517" width="3.42578125" style="392" bestFit="1" customWidth="1"/>
    <col min="518" max="518" width="6.5703125" style="392" customWidth="1"/>
    <col min="519" max="519" width="2.42578125" style="392" bestFit="1" customWidth="1"/>
    <col min="520" max="520" width="43.85546875" style="392" customWidth="1"/>
    <col min="521" max="522" width="12.140625" style="392" bestFit="1" customWidth="1"/>
    <col min="523" max="523" width="4.5703125" style="392" customWidth="1"/>
    <col min="524" max="768" width="11.42578125" style="392"/>
    <col min="769" max="769" width="62.85546875" style="392" customWidth="1"/>
    <col min="770" max="770" width="14.42578125" style="392" bestFit="1" customWidth="1"/>
    <col min="771" max="771" width="13.5703125" style="392" bestFit="1" customWidth="1"/>
    <col min="772" max="772" width="14.42578125" style="392" bestFit="1" customWidth="1"/>
    <col min="773" max="773" width="3.42578125" style="392" bestFit="1" customWidth="1"/>
    <col min="774" max="774" width="6.5703125" style="392" customWidth="1"/>
    <col min="775" max="775" width="2.42578125" style="392" bestFit="1" customWidth="1"/>
    <col min="776" max="776" width="43.85546875" style="392" customWidth="1"/>
    <col min="777" max="778" width="12.140625" style="392" bestFit="1" customWidth="1"/>
    <col min="779" max="779" width="4.5703125" style="392" customWidth="1"/>
    <col min="780" max="1024" width="11.42578125" style="392"/>
    <col min="1025" max="1025" width="62.85546875" style="392" customWidth="1"/>
    <col min="1026" max="1026" width="14.42578125" style="392" bestFit="1" customWidth="1"/>
    <col min="1027" max="1027" width="13.5703125" style="392" bestFit="1" customWidth="1"/>
    <col min="1028" max="1028" width="14.42578125" style="392" bestFit="1" customWidth="1"/>
    <col min="1029" max="1029" width="3.42578125" style="392" bestFit="1" customWidth="1"/>
    <col min="1030" max="1030" width="6.5703125" style="392" customWidth="1"/>
    <col min="1031" max="1031" width="2.42578125" style="392" bestFit="1" customWidth="1"/>
    <col min="1032" max="1032" width="43.85546875" style="392" customWidth="1"/>
    <col min="1033" max="1034" width="12.140625" style="392" bestFit="1" customWidth="1"/>
    <col min="1035" max="1035" width="4.5703125" style="392" customWidth="1"/>
    <col min="1036" max="1280" width="11.42578125" style="392"/>
    <col min="1281" max="1281" width="62.85546875" style="392" customWidth="1"/>
    <col min="1282" max="1282" width="14.42578125" style="392" bestFit="1" customWidth="1"/>
    <col min="1283" max="1283" width="13.5703125" style="392" bestFit="1" customWidth="1"/>
    <col min="1284" max="1284" width="14.42578125" style="392" bestFit="1" customWidth="1"/>
    <col min="1285" max="1285" width="3.42578125" style="392" bestFit="1" customWidth="1"/>
    <col min="1286" max="1286" width="6.5703125" style="392" customWidth="1"/>
    <col min="1287" max="1287" width="2.42578125" style="392" bestFit="1" customWidth="1"/>
    <col min="1288" max="1288" width="43.85546875" style="392" customWidth="1"/>
    <col min="1289" max="1290" width="12.140625" style="392" bestFit="1" customWidth="1"/>
    <col min="1291" max="1291" width="4.5703125" style="392" customWidth="1"/>
    <col min="1292" max="1536" width="11.42578125" style="392"/>
    <col min="1537" max="1537" width="62.85546875" style="392" customWidth="1"/>
    <col min="1538" max="1538" width="14.42578125" style="392" bestFit="1" customWidth="1"/>
    <col min="1539" max="1539" width="13.5703125" style="392" bestFit="1" customWidth="1"/>
    <col min="1540" max="1540" width="14.42578125" style="392" bestFit="1" customWidth="1"/>
    <col min="1541" max="1541" width="3.42578125" style="392" bestFit="1" customWidth="1"/>
    <col min="1542" max="1542" width="6.5703125" style="392" customWidth="1"/>
    <col min="1543" max="1543" width="2.42578125" style="392" bestFit="1" customWidth="1"/>
    <col min="1544" max="1544" width="43.85546875" style="392" customWidth="1"/>
    <col min="1545" max="1546" width="12.140625" style="392" bestFit="1" customWidth="1"/>
    <col min="1547" max="1547" width="4.5703125" style="392" customWidth="1"/>
    <col min="1548" max="1792" width="11.42578125" style="392"/>
    <col min="1793" max="1793" width="62.85546875" style="392" customWidth="1"/>
    <col min="1794" max="1794" width="14.42578125" style="392" bestFit="1" customWidth="1"/>
    <col min="1795" max="1795" width="13.5703125" style="392" bestFit="1" customWidth="1"/>
    <col min="1796" max="1796" width="14.42578125" style="392" bestFit="1" customWidth="1"/>
    <col min="1797" max="1797" width="3.42578125" style="392" bestFit="1" customWidth="1"/>
    <col min="1798" max="1798" width="6.5703125" style="392" customWidth="1"/>
    <col min="1799" max="1799" width="2.42578125" style="392" bestFit="1" customWidth="1"/>
    <col min="1800" max="1800" width="43.85546875" style="392" customWidth="1"/>
    <col min="1801" max="1802" width="12.140625" style="392" bestFit="1" customWidth="1"/>
    <col min="1803" max="1803" width="4.5703125" style="392" customWidth="1"/>
    <col min="1804" max="2048" width="11.42578125" style="392"/>
    <col min="2049" max="2049" width="62.85546875" style="392" customWidth="1"/>
    <col min="2050" max="2050" width="14.42578125" style="392" bestFit="1" customWidth="1"/>
    <col min="2051" max="2051" width="13.5703125" style="392" bestFit="1" customWidth="1"/>
    <col min="2052" max="2052" width="14.42578125" style="392" bestFit="1" customWidth="1"/>
    <col min="2053" max="2053" width="3.42578125" style="392" bestFit="1" customWidth="1"/>
    <col min="2054" max="2054" width="6.5703125" style="392" customWidth="1"/>
    <col min="2055" max="2055" width="2.42578125" style="392" bestFit="1" customWidth="1"/>
    <col min="2056" max="2056" width="43.85546875" style="392" customWidth="1"/>
    <col min="2057" max="2058" width="12.140625" style="392" bestFit="1" customWidth="1"/>
    <col min="2059" max="2059" width="4.5703125" style="392" customWidth="1"/>
    <col min="2060" max="2304" width="11.42578125" style="392"/>
    <col min="2305" max="2305" width="62.85546875" style="392" customWidth="1"/>
    <col min="2306" max="2306" width="14.42578125" style="392" bestFit="1" customWidth="1"/>
    <col min="2307" max="2307" width="13.5703125" style="392" bestFit="1" customWidth="1"/>
    <col min="2308" max="2308" width="14.42578125" style="392" bestFit="1" customWidth="1"/>
    <col min="2309" max="2309" width="3.42578125" style="392" bestFit="1" customWidth="1"/>
    <col min="2310" max="2310" width="6.5703125" style="392" customWidth="1"/>
    <col min="2311" max="2311" width="2.42578125" style="392" bestFit="1" customWidth="1"/>
    <col min="2312" max="2312" width="43.85546875" style="392" customWidth="1"/>
    <col min="2313" max="2314" width="12.140625" style="392" bestFit="1" customWidth="1"/>
    <col min="2315" max="2315" width="4.5703125" style="392" customWidth="1"/>
    <col min="2316" max="2560" width="11.42578125" style="392"/>
    <col min="2561" max="2561" width="62.85546875" style="392" customWidth="1"/>
    <col min="2562" max="2562" width="14.42578125" style="392" bestFit="1" customWidth="1"/>
    <col min="2563" max="2563" width="13.5703125" style="392" bestFit="1" customWidth="1"/>
    <col min="2564" max="2564" width="14.42578125" style="392" bestFit="1" customWidth="1"/>
    <col min="2565" max="2565" width="3.42578125" style="392" bestFit="1" customWidth="1"/>
    <col min="2566" max="2566" width="6.5703125" style="392" customWidth="1"/>
    <col min="2567" max="2567" width="2.42578125" style="392" bestFit="1" customWidth="1"/>
    <col min="2568" max="2568" width="43.85546875" style="392" customWidth="1"/>
    <col min="2569" max="2570" width="12.140625" style="392" bestFit="1" customWidth="1"/>
    <col min="2571" max="2571" width="4.5703125" style="392" customWidth="1"/>
    <col min="2572" max="2816" width="11.42578125" style="392"/>
    <col min="2817" max="2817" width="62.85546875" style="392" customWidth="1"/>
    <col min="2818" max="2818" width="14.42578125" style="392" bestFit="1" customWidth="1"/>
    <col min="2819" max="2819" width="13.5703125" style="392" bestFit="1" customWidth="1"/>
    <col min="2820" max="2820" width="14.42578125" style="392" bestFit="1" customWidth="1"/>
    <col min="2821" max="2821" width="3.42578125" style="392" bestFit="1" customWidth="1"/>
    <col min="2822" max="2822" width="6.5703125" style="392" customWidth="1"/>
    <col min="2823" max="2823" width="2.42578125" style="392" bestFit="1" customWidth="1"/>
    <col min="2824" max="2824" width="43.85546875" style="392" customWidth="1"/>
    <col min="2825" max="2826" width="12.140625" style="392" bestFit="1" customWidth="1"/>
    <col min="2827" max="2827" width="4.5703125" style="392" customWidth="1"/>
    <col min="2828" max="3072" width="11.42578125" style="392"/>
    <col min="3073" max="3073" width="62.85546875" style="392" customWidth="1"/>
    <col min="3074" max="3074" width="14.42578125" style="392" bestFit="1" customWidth="1"/>
    <col min="3075" max="3075" width="13.5703125" style="392" bestFit="1" customWidth="1"/>
    <col min="3076" max="3076" width="14.42578125" style="392" bestFit="1" customWidth="1"/>
    <col min="3077" max="3077" width="3.42578125" style="392" bestFit="1" customWidth="1"/>
    <col min="3078" max="3078" width="6.5703125" style="392" customWidth="1"/>
    <col min="3079" max="3079" width="2.42578125" style="392" bestFit="1" customWidth="1"/>
    <col min="3080" max="3080" width="43.85546875" style="392" customWidth="1"/>
    <col min="3081" max="3082" width="12.140625" style="392" bestFit="1" customWidth="1"/>
    <col min="3083" max="3083" width="4.5703125" style="392" customWidth="1"/>
    <col min="3084" max="3328" width="11.42578125" style="392"/>
    <col min="3329" max="3329" width="62.85546875" style="392" customWidth="1"/>
    <col min="3330" max="3330" width="14.42578125" style="392" bestFit="1" customWidth="1"/>
    <col min="3331" max="3331" width="13.5703125" style="392" bestFit="1" customWidth="1"/>
    <col min="3332" max="3332" width="14.42578125" style="392" bestFit="1" customWidth="1"/>
    <col min="3333" max="3333" width="3.42578125" style="392" bestFit="1" customWidth="1"/>
    <col min="3334" max="3334" width="6.5703125" style="392" customWidth="1"/>
    <col min="3335" max="3335" width="2.42578125" style="392" bestFit="1" customWidth="1"/>
    <col min="3336" max="3336" width="43.85546875" style="392" customWidth="1"/>
    <col min="3337" max="3338" width="12.140625" style="392" bestFit="1" customWidth="1"/>
    <col min="3339" max="3339" width="4.5703125" style="392" customWidth="1"/>
    <col min="3340" max="3584" width="11.42578125" style="392"/>
    <col min="3585" max="3585" width="62.85546875" style="392" customWidth="1"/>
    <col min="3586" max="3586" width="14.42578125" style="392" bestFit="1" customWidth="1"/>
    <col min="3587" max="3587" width="13.5703125" style="392" bestFit="1" customWidth="1"/>
    <col min="3588" max="3588" width="14.42578125" style="392" bestFit="1" customWidth="1"/>
    <col min="3589" max="3589" width="3.42578125" style="392" bestFit="1" customWidth="1"/>
    <col min="3590" max="3590" width="6.5703125" style="392" customWidth="1"/>
    <col min="3591" max="3591" width="2.42578125" style="392" bestFit="1" customWidth="1"/>
    <col min="3592" max="3592" width="43.85546875" style="392" customWidth="1"/>
    <col min="3593" max="3594" width="12.140625" style="392" bestFit="1" customWidth="1"/>
    <col min="3595" max="3595" width="4.5703125" style="392" customWidth="1"/>
    <col min="3596" max="3840" width="11.42578125" style="392"/>
    <col min="3841" max="3841" width="62.85546875" style="392" customWidth="1"/>
    <col min="3842" max="3842" width="14.42578125" style="392" bestFit="1" customWidth="1"/>
    <col min="3843" max="3843" width="13.5703125" style="392" bestFit="1" customWidth="1"/>
    <col min="3844" max="3844" width="14.42578125" style="392" bestFit="1" customWidth="1"/>
    <col min="3845" max="3845" width="3.42578125" style="392" bestFit="1" customWidth="1"/>
    <col min="3846" max="3846" width="6.5703125" style="392" customWidth="1"/>
    <col min="3847" max="3847" width="2.42578125" style="392" bestFit="1" customWidth="1"/>
    <col min="3848" max="3848" width="43.85546875" style="392" customWidth="1"/>
    <col min="3849" max="3850" width="12.140625" style="392" bestFit="1" customWidth="1"/>
    <col min="3851" max="3851" width="4.5703125" style="392" customWidth="1"/>
    <col min="3852" max="4096" width="11.42578125" style="392"/>
    <col min="4097" max="4097" width="62.85546875" style="392" customWidth="1"/>
    <col min="4098" max="4098" width="14.42578125" style="392" bestFit="1" customWidth="1"/>
    <col min="4099" max="4099" width="13.5703125" style="392" bestFit="1" customWidth="1"/>
    <col min="4100" max="4100" width="14.42578125" style="392" bestFit="1" customWidth="1"/>
    <col min="4101" max="4101" width="3.42578125" style="392" bestFit="1" customWidth="1"/>
    <col min="4102" max="4102" width="6.5703125" style="392" customWidth="1"/>
    <col min="4103" max="4103" width="2.42578125" style="392" bestFit="1" customWidth="1"/>
    <col min="4104" max="4104" width="43.85546875" style="392" customWidth="1"/>
    <col min="4105" max="4106" width="12.140625" style="392" bestFit="1" customWidth="1"/>
    <col min="4107" max="4107" width="4.5703125" style="392" customWidth="1"/>
    <col min="4108" max="4352" width="11.42578125" style="392"/>
    <col min="4353" max="4353" width="62.85546875" style="392" customWidth="1"/>
    <col min="4354" max="4354" width="14.42578125" style="392" bestFit="1" customWidth="1"/>
    <col min="4355" max="4355" width="13.5703125" style="392" bestFit="1" customWidth="1"/>
    <col min="4356" max="4356" width="14.42578125" style="392" bestFit="1" customWidth="1"/>
    <col min="4357" max="4357" width="3.42578125" style="392" bestFit="1" customWidth="1"/>
    <col min="4358" max="4358" width="6.5703125" style="392" customWidth="1"/>
    <col min="4359" max="4359" width="2.42578125" style="392" bestFit="1" customWidth="1"/>
    <col min="4360" max="4360" width="43.85546875" style="392" customWidth="1"/>
    <col min="4361" max="4362" width="12.140625" style="392" bestFit="1" customWidth="1"/>
    <col min="4363" max="4363" width="4.5703125" style="392" customWidth="1"/>
    <col min="4364" max="4608" width="11.42578125" style="392"/>
    <col min="4609" max="4609" width="62.85546875" style="392" customWidth="1"/>
    <col min="4610" max="4610" width="14.42578125" style="392" bestFit="1" customWidth="1"/>
    <col min="4611" max="4611" width="13.5703125" style="392" bestFit="1" customWidth="1"/>
    <col min="4612" max="4612" width="14.42578125" style="392" bestFit="1" customWidth="1"/>
    <col min="4613" max="4613" width="3.42578125" style="392" bestFit="1" customWidth="1"/>
    <col min="4614" max="4614" width="6.5703125" style="392" customWidth="1"/>
    <col min="4615" max="4615" width="2.42578125" style="392" bestFit="1" customWidth="1"/>
    <col min="4616" max="4616" width="43.85546875" style="392" customWidth="1"/>
    <col min="4617" max="4618" width="12.140625" style="392" bestFit="1" customWidth="1"/>
    <col min="4619" max="4619" width="4.5703125" style="392" customWidth="1"/>
    <col min="4620" max="4864" width="11.42578125" style="392"/>
    <col min="4865" max="4865" width="62.85546875" style="392" customWidth="1"/>
    <col min="4866" max="4866" width="14.42578125" style="392" bestFit="1" customWidth="1"/>
    <col min="4867" max="4867" width="13.5703125" style="392" bestFit="1" customWidth="1"/>
    <col min="4868" max="4868" width="14.42578125" style="392" bestFit="1" customWidth="1"/>
    <col min="4869" max="4869" width="3.42578125" style="392" bestFit="1" customWidth="1"/>
    <col min="4870" max="4870" width="6.5703125" style="392" customWidth="1"/>
    <col min="4871" max="4871" width="2.42578125" style="392" bestFit="1" customWidth="1"/>
    <col min="4872" max="4872" width="43.85546875" style="392" customWidth="1"/>
    <col min="4873" max="4874" width="12.140625" style="392" bestFit="1" customWidth="1"/>
    <col min="4875" max="4875" width="4.5703125" style="392" customWidth="1"/>
    <col min="4876" max="5120" width="11.42578125" style="392"/>
    <col min="5121" max="5121" width="62.85546875" style="392" customWidth="1"/>
    <col min="5122" max="5122" width="14.42578125" style="392" bestFit="1" customWidth="1"/>
    <col min="5123" max="5123" width="13.5703125" style="392" bestFit="1" customWidth="1"/>
    <col min="5124" max="5124" width="14.42578125" style="392" bestFit="1" customWidth="1"/>
    <col min="5125" max="5125" width="3.42578125" style="392" bestFit="1" customWidth="1"/>
    <col min="5126" max="5126" width="6.5703125" style="392" customWidth="1"/>
    <col min="5127" max="5127" width="2.42578125" style="392" bestFit="1" customWidth="1"/>
    <col min="5128" max="5128" width="43.85546875" style="392" customWidth="1"/>
    <col min="5129" max="5130" width="12.140625" style="392" bestFit="1" customWidth="1"/>
    <col min="5131" max="5131" width="4.5703125" style="392" customWidth="1"/>
    <col min="5132" max="5376" width="11.42578125" style="392"/>
    <col min="5377" max="5377" width="62.85546875" style="392" customWidth="1"/>
    <col min="5378" max="5378" width="14.42578125" style="392" bestFit="1" customWidth="1"/>
    <col min="5379" max="5379" width="13.5703125" style="392" bestFit="1" customWidth="1"/>
    <col min="5380" max="5380" width="14.42578125" style="392" bestFit="1" customWidth="1"/>
    <col min="5381" max="5381" width="3.42578125" style="392" bestFit="1" customWidth="1"/>
    <col min="5382" max="5382" width="6.5703125" style="392" customWidth="1"/>
    <col min="5383" max="5383" width="2.42578125" style="392" bestFit="1" customWidth="1"/>
    <col min="5384" max="5384" width="43.85546875" style="392" customWidth="1"/>
    <col min="5385" max="5386" width="12.140625" style="392" bestFit="1" customWidth="1"/>
    <col min="5387" max="5387" width="4.5703125" style="392" customWidth="1"/>
    <col min="5388" max="5632" width="11.42578125" style="392"/>
    <col min="5633" max="5633" width="62.85546875" style="392" customWidth="1"/>
    <col min="5634" max="5634" width="14.42578125" style="392" bestFit="1" customWidth="1"/>
    <col min="5635" max="5635" width="13.5703125" style="392" bestFit="1" customWidth="1"/>
    <col min="5636" max="5636" width="14.42578125" style="392" bestFit="1" customWidth="1"/>
    <col min="5637" max="5637" width="3.42578125" style="392" bestFit="1" customWidth="1"/>
    <col min="5638" max="5638" width="6.5703125" style="392" customWidth="1"/>
    <col min="5639" max="5639" width="2.42578125" style="392" bestFit="1" customWidth="1"/>
    <col min="5640" max="5640" width="43.85546875" style="392" customWidth="1"/>
    <col min="5641" max="5642" width="12.140625" style="392" bestFit="1" customWidth="1"/>
    <col min="5643" max="5643" width="4.5703125" style="392" customWidth="1"/>
    <col min="5644" max="5888" width="11.42578125" style="392"/>
    <col min="5889" max="5889" width="62.85546875" style="392" customWidth="1"/>
    <col min="5890" max="5890" width="14.42578125" style="392" bestFit="1" customWidth="1"/>
    <col min="5891" max="5891" width="13.5703125" style="392" bestFit="1" customWidth="1"/>
    <col min="5892" max="5892" width="14.42578125" style="392" bestFit="1" customWidth="1"/>
    <col min="5893" max="5893" width="3.42578125" style="392" bestFit="1" customWidth="1"/>
    <col min="5894" max="5894" width="6.5703125" style="392" customWidth="1"/>
    <col min="5895" max="5895" width="2.42578125" style="392" bestFit="1" customWidth="1"/>
    <col min="5896" max="5896" width="43.85546875" style="392" customWidth="1"/>
    <col min="5897" max="5898" width="12.140625" style="392" bestFit="1" customWidth="1"/>
    <col min="5899" max="5899" width="4.5703125" style="392" customWidth="1"/>
    <col min="5900" max="6144" width="11.42578125" style="392"/>
    <col min="6145" max="6145" width="62.85546875" style="392" customWidth="1"/>
    <col min="6146" max="6146" width="14.42578125" style="392" bestFit="1" customWidth="1"/>
    <col min="6147" max="6147" width="13.5703125" style="392" bestFit="1" customWidth="1"/>
    <col min="6148" max="6148" width="14.42578125" style="392" bestFit="1" customWidth="1"/>
    <col min="6149" max="6149" width="3.42578125" style="392" bestFit="1" customWidth="1"/>
    <col min="6150" max="6150" width="6.5703125" style="392" customWidth="1"/>
    <col min="6151" max="6151" width="2.42578125" style="392" bestFit="1" customWidth="1"/>
    <col min="6152" max="6152" width="43.85546875" style="392" customWidth="1"/>
    <col min="6153" max="6154" width="12.140625" style="392" bestFit="1" customWidth="1"/>
    <col min="6155" max="6155" width="4.5703125" style="392" customWidth="1"/>
    <col min="6156" max="6400" width="11.42578125" style="392"/>
    <col min="6401" max="6401" width="62.85546875" style="392" customWidth="1"/>
    <col min="6402" max="6402" width="14.42578125" style="392" bestFit="1" customWidth="1"/>
    <col min="6403" max="6403" width="13.5703125" style="392" bestFit="1" customWidth="1"/>
    <col min="6404" max="6404" width="14.42578125" style="392" bestFit="1" customWidth="1"/>
    <col min="6405" max="6405" width="3.42578125" style="392" bestFit="1" customWidth="1"/>
    <col min="6406" max="6406" width="6.5703125" style="392" customWidth="1"/>
    <col min="6407" max="6407" width="2.42578125" style="392" bestFit="1" customWidth="1"/>
    <col min="6408" max="6408" width="43.85546875" style="392" customWidth="1"/>
    <col min="6409" max="6410" width="12.140625" style="392" bestFit="1" customWidth="1"/>
    <col min="6411" max="6411" width="4.5703125" style="392" customWidth="1"/>
    <col min="6412" max="6656" width="11.42578125" style="392"/>
    <col min="6657" max="6657" width="62.85546875" style="392" customWidth="1"/>
    <col min="6658" max="6658" width="14.42578125" style="392" bestFit="1" customWidth="1"/>
    <col min="6659" max="6659" width="13.5703125" style="392" bestFit="1" customWidth="1"/>
    <col min="6660" max="6660" width="14.42578125" style="392" bestFit="1" customWidth="1"/>
    <col min="6661" max="6661" width="3.42578125" style="392" bestFit="1" customWidth="1"/>
    <col min="6662" max="6662" width="6.5703125" style="392" customWidth="1"/>
    <col min="6663" max="6663" width="2.42578125" style="392" bestFit="1" customWidth="1"/>
    <col min="6664" max="6664" width="43.85546875" style="392" customWidth="1"/>
    <col min="6665" max="6666" width="12.140625" style="392" bestFit="1" customWidth="1"/>
    <col min="6667" max="6667" width="4.5703125" style="392" customWidth="1"/>
    <col min="6668" max="6912" width="11.42578125" style="392"/>
    <col min="6913" max="6913" width="62.85546875" style="392" customWidth="1"/>
    <col min="6914" max="6914" width="14.42578125" style="392" bestFit="1" customWidth="1"/>
    <col min="6915" max="6915" width="13.5703125" style="392" bestFit="1" customWidth="1"/>
    <col min="6916" max="6916" width="14.42578125" style="392" bestFit="1" customWidth="1"/>
    <col min="6917" max="6917" width="3.42578125" style="392" bestFit="1" customWidth="1"/>
    <col min="6918" max="6918" width="6.5703125" style="392" customWidth="1"/>
    <col min="6919" max="6919" width="2.42578125" style="392" bestFit="1" customWidth="1"/>
    <col min="6920" max="6920" width="43.85546875" style="392" customWidth="1"/>
    <col min="6921" max="6922" width="12.140625" style="392" bestFit="1" customWidth="1"/>
    <col min="6923" max="6923" width="4.5703125" style="392" customWidth="1"/>
    <col min="6924" max="7168" width="11.42578125" style="392"/>
    <col min="7169" max="7169" width="62.85546875" style="392" customWidth="1"/>
    <col min="7170" max="7170" width="14.42578125" style="392" bestFit="1" customWidth="1"/>
    <col min="7171" max="7171" width="13.5703125" style="392" bestFit="1" customWidth="1"/>
    <col min="7172" max="7172" width="14.42578125" style="392" bestFit="1" customWidth="1"/>
    <col min="7173" max="7173" width="3.42578125" style="392" bestFit="1" customWidth="1"/>
    <col min="7174" max="7174" width="6.5703125" style="392" customWidth="1"/>
    <col min="7175" max="7175" width="2.42578125" style="392" bestFit="1" customWidth="1"/>
    <col min="7176" max="7176" width="43.85546875" style="392" customWidth="1"/>
    <col min="7177" max="7178" width="12.140625" style="392" bestFit="1" customWidth="1"/>
    <col min="7179" max="7179" width="4.5703125" style="392" customWidth="1"/>
    <col min="7180" max="7424" width="11.42578125" style="392"/>
    <col min="7425" max="7425" width="62.85546875" style="392" customWidth="1"/>
    <col min="7426" max="7426" width="14.42578125" style="392" bestFit="1" customWidth="1"/>
    <col min="7427" max="7427" width="13.5703125" style="392" bestFit="1" customWidth="1"/>
    <col min="7428" max="7428" width="14.42578125" style="392" bestFit="1" customWidth="1"/>
    <col min="7429" max="7429" width="3.42578125" style="392" bestFit="1" customWidth="1"/>
    <col min="7430" max="7430" width="6.5703125" style="392" customWidth="1"/>
    <col min="7431" max="7431" width="2.42578125" style="392" bestFit="1" customWidth="1"/>
    <col min="7432" max="7432" width="43.85546875" style="392" customWidth="1"/>
    <col min="7433" max="7434" width="12.140625" style="392" bestFit="1" customWidth="1"/>
    <col min="7435" max="7435" width="4.5703125" style="392" customWidth="1"/>
    <col min="7436" max="7680" width="11.42578125" style="392"/>
    <col min="7681" max="7681" width="62.85546875" style="392" customWidth="1"/>
    <col min="7682" max="7682" width="14.42578125" style="392" bestFit="1" customWidth="1"/>
    <col min="7683" max="7683" width="13.5703125" style="392" bestFit="1" customWidth="1"/>
    <col min="7684" max="7684" width="14.42578125" style="392" bestFit="1" customWidth="1"/>
    <col min="7685" max="7685" width="3.42578125" style="392" bestFit="1" customWidth="1"/>
    <col min="7686" max="7686" width="6.5703125" style="392" customWidth="1"/>
    <col min="7687" max="7687" width="2.42578125" style="392" bestFit="1" customWidth="1"/>
    <col min="7688" max="7688" width="43.85546875" style="392" customWidth="1"/>
    <col min="7689" max="7690" width="12.140625" style="392" bestFit="1" customWidth="1"/>
    <col min="7691" max="7691" width="4.5703125" style="392" customWidth="1"/>
    <col min="7692" max="7936" width="11.42578125" style="392"/>
    <col min="7937" max="7937" width="62.85546875" style="392" customWidth="1"/>
    <col min="7938" max="7938" width="14.42578125" style="392" bestFit="1" customWidth="1"/>
    <col min="7939" max="7939" width="13.5703125" style="392" bestFit="1" customWidth="1"/>
    <col min="7940" max="7940" width="14.42578125" style="392" bestFit="1" customWidth="1"/>
    <col min="7941" max="7941" width="3.42578125" style="392" bestFit="1" customWidth="1"/>
    <col min="7942" max="7942" width="6.5703125" style="392" customWidth="1"/>
    <col min="7943" max="7943" width="2.42578125" style="392" bestFit="1" customWidth="1"/>
    <col min="7944" max="7944" width="43.85546875" style="392" customWidth="1"/>
    <col min="7945" max="7946" width="12.140625" style="392" bestFit="1" customWidth="1"/>
    <col min="7947" max="7947" width="4.5703125" style="392" customWidth="1"/>
    <col min="7948" max="8192" width="11.42578125" style="392"/>
    <col min="8193" max="8193" width="62.85546875" style="392" customWidth="1"/>
    <col min="8194" max="8194" width="14.42578125" style="392" bestFit="1" customWidth="1"/>
    <col min="8195" max="8195" width="13.5703125" style="392" bestFit="1" customWidth="1"/>
    <col min="8196" max="8196" width="14.42578125" style="392" bestFit="1" customWidth="1"/>
    <col min="8197" max="8197" width="3.42578125" style="392" bestFit="1" customWidth="1"/>
    <col min="8198" max="8198" width="6.5703125" style="392" customWidth="1"/>
    <col min="8199" max="8199" width="2.42578125" style="392" bestFit="1" customWidth="1"/>
    <col min="8200" max="8200" width="43.85546875" style="392" customWidth="1"/>
    <col min="8201" max="8202" width="12.140625" style="392" bestFit="1" customWidth="1"/>
    <col min="8203" max="8203" width="4.5703125" style="392" customWidth="1"/>
    <col min="8204" max="8448" width="11.42578125" style="392"/>
    <col min="8449" max="8449" width="62.85546875" style="392" customWidth="1"/>
    <col min="8450" max="8450" width="14.42578125" style="392" bestFit="1" customWidth="1"/>
    <col min="8451" max="8451" width="13.5703125" style="392" bestFit="1" customWidth="1"/>
    <col min="8452" max="8452" width="14.42578125" style="392" bestFit="1" customWidth="1"/>
    <col min="8453" max="8453" width="3.42578125" style="392" bestFit="1" customWidth="1"/>
    <col min="8454" max="8454" width="6.5703125" style="392" customWidth="1"/>
    <col min="8455" max="8455" width="2.42578125" style="392" bestFit="1" customWidth="1"/>
    <col min="8456" max="8456" width="43.85546875" style="392" customWidth="1"/>
    <col min="8457" max="8458" width="12.140625" style="392" bestFit="1" customWidth="1"/>
    <col min="8459" max="8459" width="4.5703125" style="392" customWidth="1"/>
    <col min="8460" max="8704" width="11.42578125" style="392"/>
    <col min="8705" max="8705" width="62.85546875" style="392" customWidth="1"/>
    <col min="8706" max="8706" width="14.42578125" style="392" bestFit="1" customWidth="1"/>
    <col min="8707" max="8707" width="13.5703125" style="392" bestFit="1" customWidth="1"/>
    <col min="8708" max="8708" width="14.42578125" style="392" bestFit="1" customWidth="1"/>
    <col min="8709" max="8709" width="3.42578125" style="392" bestFit="1" customWidth="1"/>
    <col min="8710" max="8710" width="6.5703125" style="392" customWidth="1"/>
    <col min="8711" max="8711" width="2.42578125" style="392" bestFit="1" customWidth="1"/>
    <col min="8712" max="8712" width="43.85546875" style="392" customWidth="1"/>
    <col min="8713" max="8714" width="12.140625" style="392" bestFit="1" customWidth="1"/>
    <col min="8715" max="8715" width="4.5703125" style="392" customWidth="1"/>
    <col min="8716" max="8960" width="11.42578125" style="392"/>
    <col min="8961" max="8961" width="62.85546875" style="392" customWidth="1"/>
    <col min="8962" max="8962" width="14.42578125" style="392" bestFit="1" customWidth="1"/>
    <col min="8963" max="8963" width="13.5703125" style="392" bestFit="1" customWidth="1"/>
    <col min="8964" max="8964" width="14.42578125" style="392" bestFit="1" customWidth="1"/>
    <col min="8965" max="8965" width="3.42578125" style="392" bestFit="1" customWidth="1"/>
    <col min="8966" max="8966" width="6.5703125" style="392" customWidth="1"/>
    <col min="8967" max="8967" width="2.42578125" style="392" bestFit="1" customWidth="1"/>
    <col min="8968" max="8968" width="43.85546875" style="392" customWidth="1"/>
    <col min="8969" max="8970" width="12.140625" style="392" bestFit="1" customWidth="1"/>
    <col min="8971" max="8971" width="4.5703125" style="392" customWidth="1"/>
    <col min="8972" max="9216" width="11.42578125" style="392"/>
    <col min="9217" max="9217" width="62.85546875" style="392" customWidth="1"/>
    <col min="9218" max="9218" width="14.42578125" style="392" bestFit="1" customWidth="1"/>
    <col min="9219" max="9219" width="13.5703125" style="392" bestFit="1" customWidth="1"/>
    <col min="9220" max="9220" width="14.42578125" style="392" bestFit="1" customWidth="1"/>
    <col min="9221" max="9221" width="3.42578125" style="392" bestFit="1" customWidth="1"/>
    <col min="9222" max="9222" width="6.5703125" style="392" customWidth="1"/>
    <col min="9223" max="9223" width="2.42578125" style="392" bestFit="1" customWidth="1"/>
    <col min="9224" max="9224" width="43.85546875" style="392" customWidth="1"/>
    <col min="9225" max="9226" width="12.140625" style="392" bestFit="1" customWidth="1"/>
    <col min="9227" max="9227" width="4.5703125" style="392" customWidth="1"/>
    <col min="9228" max="9472" width="11.42578125" style="392"/>
    <col min="9473" max="9473" width="62.85546875" style="392" customWidth="1"/>
    <col min="9474" max="9474" width="14.42578125" style="392" bestFit="1" customWidth="1"/>
    <col min="9475" max="9475" width="13.5703125" style="392" bestFit="1" customWidth="1"/>
    <col min="9476" max="9476" width="14.42578125" style="392" bestFit="1" customWidth="1"/>
    <col min="9477" max="9477" width="3.42578125" style="392" bestFit="1" customWidth="1"/>
    <col min="9478" max="9478" width="6.5703125" style="392" customWidth="1"/>
    <col min="9479" max="9479" width="2.42578125" style="392" bestFit="1" customWidth="1"/>
    <col min="9480" max="9480" width="43.85546875" style="392" customWidth="1"/>
    <col min="9481" max="9482" width="12.140625" style="392" bestFit="1" customWidth="1"/>
    <col min="9483" max="9483" width="4.5703125" style="392" customWidth="1"/>
    <col min="9484" max="9728" width="11.42578125" style="392"/>
    <col min="9729" max="9729" width="62.85546875" style="392" customWidth="1"/>
    <col min="9730" max="9730" width="14.42578125" style="392" bestFit="1" customWidth="1"/>
    <col min="9731" max="9731" width="13.5703125" style="392" bestFit="1" customWidth="1"/>
    <col min="9732" max="9732" width="14.42578125" style="392" bestFit="1" customWidth="1"/>
    <col min="9733" max="9733" width="3.42578125" style="392" bestFit="1" customWidth="1"/>
    <col min="9734" max="9734" width="6.5703125" style="392" customWidth="1"/>
    <col min="9735" max="9735" width="2.42578125" style="392" bestFit="1" customWidth="1"/>
    <col min="9736" max="9736" width="43.85546875" style="392" customWidth="1"/>
    <col min="9737" max="9738" width="12.140625" style="392" bestFit="1" customWidth="1"/>
    <col min="9739" max="9739" width="4.5703125" style="392" customWidth="1"/>
    <col min="9740" max="9984" width="11.42578125" style="392"/>
    <col min="9985" max="9985" width="62.85546875" style="392" customWidth="1"/>
    <col min="9986" max="9986" width="14.42578125" style="392" bestFit="1" customWidth="1"/>
    <col min="9987" max="9987" width="13.5703125" style="392" bestFit="1" customWidth="1"/>
    <col min="9988" max="9988" width="14.42578125" style="392" bestFit="1" customWidth="1"/>
    <col min="9989" max="9989" width="3.42578125" style="392" bestFit="1" customWidth="1"/>
    <col min="9990" max="9990" width="6.5703125" style="392" customWidth="1"/>
    <col min="9991" max="9991" width="2.42578125" style="392" bestFit="1" customWidth="1"/>
    <col min="9992" max="9992" width="43.85546875" style="392" customWidth="1"/>
    <col min="9993" max="9994" width="12.140625" style="392" bestFit="1" customWidth="1"/>
    <col min="9995" max="9995" width="4.5703125" style="392" customWidth="1"/>
    <col min="9996" max="10240" width="11.42578125" style="392"/>
    <col min="10241" max="10241" width="62.85546875" style="392" customWidth="1"/>
    <col min="10242" max="10242" width="14.42578125" style="392" bestFit="1" customWidth="1"/>
    <col min="10243" max="10243" width="13.5703125" style="392" bestFit="1" customWidth="1"/>
    <col min="10244" max="10244" width="14.42578125" style="392" bestFit="1" customWidth="1"/>
    <col min="10245" max="10245" width="3.42578125" style="392" bestFit="1" customWidth="1"/>
    <col min="10246" max="10246" width="6.5703125" style="392" customWidth="1"/>
    <col min="10247" max="10247" width="2.42578125" style="392" bestFit="1" customWidth="1"/>
    <col min="10248" max="10248" width="43.85546875" style="392" customWidth="1"/>
    <col min="10249" max="10250" width="12.140625" style="392" bestFit="1" customWidth="1"/>
    <col min="10251" max="10251" width="4.5703125" style="392" customWidth="1"/>
    <col min="10252" max="10496" width="11.42578125" style="392"/>
    <col min="10497" max="10497" width="62.85546875" style="392" customWidth="1"/>
    <col min="10498" max="10498" width="14.42578125" style="392" bestFit="1" customWidth="1"/>
    <col min="10499" max="10499" width="13.5703125" style="392" bestFit="1" customWidth="1"/>
    <col min="10500" max="10500" width="14.42578125" style="392" bestFit="1" customWidth="1"/>
    <col min="10501" max="10501" width="3.42578125" style="392" bestFit="1" customWidth="1"/>
    <col min="10502" max="10502" width="6.5703125" style="392" customWidth="1"/>
    <col min="10503" max="10503" width="2.42578125" style="392" bestFit="1" customWidth="1"/>
    <col min="10504" max="10504" width="43.85546875" style="392" customWidth="1"/>
    <col min="10505" max="10506" width="12.140625" style="392" bestFit="1" customWidth="1"/>
    <col min="10507" max="10507" width="4.5703125" style="392" customWidth="1"/>
    <col min="10508" max="10752" width="11.42578125" style="392"/>
    <col min="10753" max="10753" width="62.85546875" style="392" customWidth="1"/>
    <col min="10754" max="10754" width="14.42578125" style="392" bestFit="1" customWidth="1"/>
    <col min="10755" max="10755" width="13.5703125" style="392" bestFit="1" customWidth="1"/>
    <col min="10756" max="10756" width="14.42578125" style="392" bestFit="1" customWidth="1"/>
    <col min="10757" max="10757" width="3.42578125" style="392" bestFit="1" customWidth="1"/>
    <col min="10758" max="10758" width="6.5703125" style="392" customWidth="1"/>
    <col min="10759" max="10759" width="2.42578125" style="392" bestFit="1" customWidth="1"/>
    <col min="10760" max="10760" width="43.85546875" style="392" customWidth="1"/>
    <col min="10761" max="10762" width="12.140625" style="392" bestFit="1" customWidth="1"/>
    <col min="10763" max="10763" width="4.5703125" style="392" customWidth="1"/>
    <col min="10764" max="11008" width="11.42578125" style="392"/>
    <col min="11009" max="11009" width="62.85546875" style="392" customWidth="1"/>
    <col min="11010" max="11010" width="14.42578125" style="392" bestFit="1" customWidth="1"/>
    <col min="11011" max="11011" width="13.5703125" style="392" bestFit="1" customWidth="1"/>
    <col min="11012" max="11012" width="14.42578125" style="392" bestFit="1" customWidth="1"/>
    <col min="11013" max="11013" width="3.42578125" style="392" bestFit="1" customWidth="1"/>
    <col min="11014" max="11014" width="6.5703125" style="392" customWidth="1"/>
    <col min="11015" max="11015" width="2.42578125" style="392" bestFit="1" customWidth="1"/>
    <col min="11016" max="11016" width="43.85546875" style="392" customWidth="1"/>
    <col min="11017" max="11018" width="12.140625" style="392" bestFit="1" customWidth="1"/>
    <col min="11019" max="11019" width="4.5703125" style="392" customWidth="1"/>
    <col min="11020" max="11264" width="11.42578125" style="392"/>
    <col min="11265" max="11265" width="62.85546875" style="392" customWidth="1"/>
    <col min="11266" max="11266" width="14.42578125" style="392" bestFit="1" customWidth="1"/>
    <col min="11267" max="11267" width="13.5703125" style="392" bestFit="1" customWidth="1"/>
    <col min="11268" max="11268" width="14.42578125" style="392" bestFit="1" customWidth="1"/>
    <col min="11269" max="11269" width="3.42578125" style="392" bestFit="1" customWidth="1"/>
    <col min="11270" max="11270" width="6.5703125" style="392" customWidth="1"/>
    <col min="11271" max="11271" width="2.42578125" style="392" bestFit="1" customWidth="1"/>
    <col min="11272" max="11272" width="43.85546875" style="392" customWidth="1"/>
    <col min="11273" max="11274" width="12.140625" style="392" bestFit="1" customWidth="1"/>
    <col min="11275" max="11275" width="4.5703125" style="392" customWidth="1"/>
    <col min="11276" max="11520" width="11.42578125" style="392"/>
    <col min="11521" max="11521" width="62.85546875" style="392" customWidth="1"/>
    <col min="11522" max="11522" width="14.42578125" style="392" bestFit="1" customWidth="1"/>
    <col min="11523" max="11523" width="13.5703125" style="392" bestFit="1" customWidth="1"/>
    <col min="11524" max="11524" width="14.42578125" style="392" bestFit="1" customWidth="1"/>
    <col min="11525" max="11525" width="3.42578125" style="392" bestFit="1" customWidth="1"/>
    <col min="11526" max="11526" width="6.5703125" style="392" customWidth="1"/>
    <col min="11527" max="11527" width="2.42578125" style="392" bestFit="1" customWidth="1"/>
    <col min="11528" max="11528" width="43.85546875" style="392" customWidth="1"/>
    <col min="11529" max="11530" width="12.140625" style="392" bestFit="1" customWidth="1"/>
    <col min="11531" max="11531" width="4.5703125" style="392" customWidth="1"/>
    <col min="11532" max="11776" width="11.42578125" style="392"/>
    <col min="11777" max="11777" width="62.85546875" style="392" customWidth="1"/>
    <col min="11778" max="11778" width="14.42578125" style="392" bestFit="1" customWidth="1"/>
    <col min="11779" max="11779" width="13.5703125" style="392" bestFit="1" customWidth="1"/>
    <col min="11780" max="11780" width="14.42578125" style="392" bestFit="1" customWidth="1"/>
    <col min="11781" max="11781" width="3.42578125" style="392" bestFit="1" customWidth="1"/>
    <col min="11782" max="11782" width="6.5703125" style="392" customWidth="1"/>
    <col min="11783" max="11783" width="2.42578125" style="392" bestFit="1" customWidth="1"/>
    <col min="11784" max="11784" width="43.85546875" style="392" customWidth="1"/>
    <col min="11785" max="11786" width="12.140625" style="392" bestFit="1" customWidth="1"/>
    <col min="11787" max="11787" width="4.5703125" style="392" customWidth="1"/>
    <col min="11788" max="12032" width="11.42578125" style="392"/>
    <col min="12033" max="12033" width="62.85546875" style="392" customWidth="1"/>
    <col min="12034" max="12034" width="14.42578125" style="392" bestFit="1" customWidth="1"/>
    <col min="12035" max="12035" width="13.5703125" style="392" bestFit="1" customWidth="1"/>
    <col min="12036" max="12036" width="14.42578125" style="392" bestFit="1" customWidth="1"/>
    <col min="12037" max="12037" width="3.42578125" style="392" bestFit="1" customWidth="1"/>
    <col min="12038" max="12038" width="6.5703125" style="392" customWidth="1"/>
    <col min="12039" max="12039" width="2.42578125" style="392" bestFit="1" customWidth="1"/>
    <col min="12040" max="12040" width="43.85546875" style="392" customWidth="1"/>
    <col min="12041" max="12042" width="12.140625" style="392" bestFit="1" customWidth="1"/>
    <col min="12043" max="12043" width="4.5703125" style="392" customWidth="1"/>
    <col min="12044" max="12288" width="11.42578125" style="392"/>
    <col min="12289" max="12289" width="62.85546875" style="392" customWidth="1"/>
    <col min="12290" max="12290" width="14.42578125" style="392" bestFit="1" customWidth="1"/>
    <col min="12291" max="12291" width="13.5703125" style="392" bestFit="1" customWidth="1"/>
    <col min="12292" max="12292" width="14.42578125" style="392" bestFit="1" customWidth="1"/>
    <col min="12293" max="12293" width="3.42578125" style="392" bestFit="1" customWidth="1"/>
    <col min="12294" max="12294" width="6.5703125" style="392" customWidth="1"/>
    <col min="12295" max="12295" width="2.42578125" style="392" bestFit="1" customWidth="1"/>
    <col min="12296" max="12296" width="43.85546875" style="392" customWidth="1"/>
    <col min="12297" max="12298" width="12.140625" style="392" bestFit="1" customWidth="1"/>
    <col min="12299" max="12299" width="4.5703125" style="392" customWidth="1"/>
    <col min="12300" max="12544" width="11.42578125" style="392"/>
    <col min="12545" max="12545" width="62.85546875" style="392" customWidth="1"/>
    <col min="12546" max="12546" width="14.42578125" style="392" bestFit="1" customWidth="1"/>
    <col min="12547" max="12547" width="13.5703125" style="392" bestFit="1" customWidth="1"/>
    <col min="12548" max="12548" width="14.42578125" style="392" bestFit="1" customWidth="1"/>
    <col min="12549" max="12549" width="3.42578125" style="392" bestFit="1" customWidth="1"/>
    <col min="12550" max="12550" width="6.5703125" style="392" customWidth="1"/>
    <col min="12551" max="12551" width="2.42578125" style="392" bestFit="1" customWidth="1"/>
    <col min="12552" max="12552" width="43.85546875" style="392" customWidth="1"/>
    <col min="12553" max="12554" width="12.140625" style="392" bestFit="1" customWidth="1"/>
    <col min="12555" max="12555" width="4.5703125" style="392" customWidth="1"/>
    <col min="12556" max="12800" width="11.42578125" style="392"/>
    <col min="12801" max="12801" width="62.85546875" style="392" customWidth="1"/>
    <col min="12802" max="12802" width="14.42578125" style="392" bestFit="1" customWidth="1"/>
    <col min="12803" max="12803" width="13.5703125" style="392" bestFit="1" customWidth="1"/>
    <col min="12804" max="12804" width="14.42578125" style="392" bestFit="1" customWidth="1"/>
    <col min="12805" max="12805" width="3.42578125" style="392" bestFit="1" customWidth="1"/>
    <col min="12806" max="12806" width="6.5703125" style="392" customWidth="1"/>
    <col min="12807" max="12807" width="2.42578125" style="392" bestFit="1" customWidth="1"/>
    <col min="12808" max="12808" width="43.85546875" style="392" customWidth="1"/>
    <col min="12809" max="12810" width="12.140625" style="392" bestFit="1" customWidth="1"/>
    <col min="12811" max="12811" width="4.5703125" style="392" customWidth="1"/>
    <col min="12812" max="13056" width="11.42578125" style="392"/>
    <col min="13057" max="13057" width="62.85546875" style="392" customWidth="1"/>
    <col min="13058" max="13058" width="14.42578125" style="392" bestFit="1" customWidth="1"/>
    <col min="13059" max="13059" width="13.5703125" style="392" bestFit="1" customWidth="1"/>
    <col min="13060" max="13060" width="14.42578125" style="392" bestFit="1" customWidth="1"/>
    <col min="13061" max="13061" width="3.42578125" style="392" bestFit="1" customWidth="1"/>
    <col min="13062" max="13062" width="6.5703125" style="392" customWidth="1"/>
    <col min="13063" max="13063" width="2.42578125" style="392" bestFit="1" customWidth="1"/>
    <col min="13064" max="13064" width="43.85546875" style="392" customWidth="1"/>
    <col min="13065" max="13066" width="12.140625" style="392" bestFit="1" customWidth="1"/>
    <col min="13067" max="13067" width="4.5703125" style="392" customWidth="1"/>
    <col min="13068" max="13312" width="11.42578125" style="392"/>
    <col min="13313" max="13313" width="62.85546875" style="392" customWidth="1"/>
    <col min="13314" max="13314" width="14.42578125" style="392" bestFit="1" customWidth="1"/>
    <col min="13315" max="13315" width="13.5703125" style="392" bestFit="1" customWidth="1"/>
    <col min="13316" max="13316" width="14.42578125" style="392" bestFit="1" customWidth="1"/>
    <col min="13317" max="13317" width="3.42578125" style="392" bestFit="1" customWidth="1"/>
    <col min="13318" max="13318" width="6.5703125" style="392" customWidth="1"/>
    <col min="13319" max="13319" width="2.42578125" style="392" bestFit="1" customWidth="1"/>
    <col min="13320" max="13320" width="43.85546875" style="392" customWidth="1"/>
    <col min="13321" max="13322" width="12.140625" style="392" bestFit="1" customWidth="1"/>
    <col min="13323" max="13323" width="4.5703125" style="392" customWidth="1"/>
    <col min="13324" max="13568" width="11.42578125" style="392"/>
    <col min="13569" max="13569" width="62.85546875" style="392" customWidth="1"/>
    <col min="13570" max="13570" width="14.42578125" style="392" bestFit="1" customWidth="1"/>
    <col min="13571" max="13571" width="13.5703125" style="392" bestFit="1" customWidth="1"/>
    <col min="13572" max="13572" width="14.42578125" style="392" bestFit="1" customWidth="1"/>
    <col min="13573" max="13573" width="3.42578125" style="392" bestFit="1" customWidth="1"/>
    <col min="13574" max="13574" width="6.5703125" style="392" customWidth="1"/>
    <col min="13575" max="13575" width="2.42578125" style="392" bestFit="1" customWidth="1"/>
    <col min="13576" max="13576" width="43.85546875" style="392" customWidth="1"/>
    <col min="13577" max="13578" width="12.140625" style="392" bestFit="1" customWidth="1"/>
    <col min="13579" max="13579" width="4.5703125" style="392" customWidth="1"/>
    <col min="13580" max="13824" width="11.42578125" style="392"/>
    <col min="13825" max="13825" width="62.85546875" style="392" customWidth="1"/>
    <col min="13826" max="13826" width="14.42578125" style="392" bestFit="1" customWidth="1"/>
    <col min="13827" max="13827" width="13.5703125" style="392" bestFit="1" customWidth="1"/>
    <col min="13828" max="13828" width="14.42578125" style="392" bestFit="1" customWidth="1"/>
    <col min="13829" max="13829" width="3.42578125" style="392" bestFit="1" customWidth="1"/>
    <col min="13830" max="13830" width="6.5703125" style="392" customWidth="1"/>
    <col min="13831" max="13831" width="2.42578125" style="392" bestFit="1" customWidth="1"/>
    <col min="13832" max="13832" width="43.85546875" style="392" customWidth="1"/>
    <col min="13833" max="13834" width="12.140625" style="392" bestFit="1" customWidth="1"/>
    <col min="13835" max="13835" width="4.5703125" style="392" customWidth="1"/>
    <col min="13836" max="14080" width="11.42578125" style="392"/>
    <col min="14081" max="14081" width="62.85546875" style="392" customWidth="1"/>
    <col min="14082" max="14082" width="14.42578125" style="392" bestFit="1" customWidth="1"/>
    <col min="14083" max="14083" width="13.5703125" style="392" bestFit="1" customWidth="1"/>
    <col min="14084" max="14084" width="14.42578125" style="392" bestFit="1" customWidth="1"/>
    <col min="14085" max="14085" width="3.42578125" style="392" bestFit="1" customWidth="1"/>
    <col min="14086" max="14086" width="6.5703125" style="392" customWidth="1"/>
    <col min="14087" max="14087" width="2.42578125" style="392" bestFit="1" customWidth="1"/>
    <col min="14088" max="14088" width="43.85546875" style="392" customWidth="1"/>
    <col min="14089" max="14090" width="12.140625" style="392" bestFit="1" customWidth="1"/>
    <col min="14091" max="14091" width="4.5703125" style="392" customWidth="1"/>
    <col min="14092" max="14336" width="11.42578125" style="392"/>
    <col min="14337" max="14337" width="62.85546875" style="392" customWidth="1"/>
    <col min="14338" max="14338" width="14.42578125" style="392" bestFit="1" customWidth="1"/>
    <col min="14339" max="14339" width="13.5703125" style="392" bestFit="1" customWidth="1"/>
    <col min="14340" max="14340" width="14.42578125" style="392" bestFit="1" customWidth="1"/>
    <col min="14341" max="14341" width="3.42578125" style="392" bestFit="1" customWidth="1"/>
    <col min="14342" max="14342" width="6.5703125" style="392" customWidth="1"/>
    <col min="14343" max="14343" width="2.42578125" style="392" bestFit="1" customWidth="1"/>
    <col min="14344" max="14344" width="43.85546875" style="392" customWidth="1"/>
    <col min="14345" max="14346" width="12.140625" style="392" bestFit="1" customWidth="1"/>
    <col min="14347" max="14347" width="4.5703125" style="392" customWidth="1"/>
    <col min="14348" max="14592" width="11.42578125" style="392"/>
    <col min="14593" max="14593" width="62.85546875" style="392" customWidth="1"/>
    <col min="14594" max="14594" width="14.42578125" style="392" bestFit="1" customWidth="1"/>
    <col min="14595" max="14595" width="13.5703125" style="392" bestFit="1" customWidth="1"/>
    <col min="14596" max="14596" width="14.42578125" style="392" bestFit="1" customWidth="1"/>
    <col min="14597" max="14597" width="3.42578125" style="392" bestFit="1" customWidth="1"/>
    <col min="14598" max="14598" width="6.5703125" style="392" customWidth="1"/>
    <col min="14599" max="14599" width="2.42578125" style="392" bestFit="1" customWidth="1"/>
    <col min="14600" max="14600" width="43.85546875" style="392" customWidth="1"/>
    <col min="14601" max="14602" width="12.140625" style="392" bestFit="1" customWidth="1"/>
    <col min="14603" max="14603" width="4.5703125" style="392" customWidth="1"/>
    <col min="14604" max="14848" width="11.42578125" style="392"/>
    <col min="14849" max="14849" width="62.85546875" style="392" customWidth="1"/>
    <col min="14850" max="14850" width="14.42578125" style="392" bestFit="1" customWidth="1"/>
    <col min="14851" max="14851" width="13.5703125" style="392" bestFit="1" customWidth="1"/>
    <col min="14852" max="14852" width="14.42578125" style="392" bestFit="1" customWidth="1"/>
    <col min="14853" max="14853" width="3.42578125" style="392" bestFit="1" customWidth="1"/>
    <col min="14854" max="14854" width="6.5703125" style="392" customWidth="1"/>
    <col min="14855" max="14855" width="2.42578125" style="392" bestFit="1" customWidth="1"/>
    <col min="14856" max="14856" width="43.85546875" style="392" customWidth="1"/>
    <col min="14857" max="14858" width="12.140625" style="392" bestFit="1" customWidth="1"/>
    <col min="14859" max="14859" width="4.5703125" style="392" customWidth="1"/>
    <col min="14860" max="15104" width="11.42578125" style="392"/>
    <col min="15105" max="15105" width="62.85546875" style="392" customWidth="1"/>
    <col min="15106" max="15106" width="14.42578125" style="392" bestFit="1" customWidth="1"/>
    <col min="15107" max="15107" width="13.5703125" style="392" bestFit="1" customWidth="1"/>
    <col min="15108" max="15108" width="14.42578125" style="392" bestFit="1" customWidth="1"/>
    <col min="15109" max="15109" width="3.42578125" style="392" bestFit="1" customWidth="1"/>
    <col min="15110" max="15110" width="6.5703125" style="392" customWidth="1"/>
    <col min="15111" max="15111" width="2.42578125" style="392" bestFit="1" customWidth="1"/>
    <col min="15112" max="15112" width="43.85546875" style="392" customWidth="1"/>
    <col min="15113" max="15114" width="12.140625" style="392" bestFit="1" customWidth="1"/>
    <col min="15115" max="15115" width="4.5703125" style="392" customWidth="1"/>
    <col min="15116" max="15360" width="11.42578125" style="392"/>
    <col min="15361" max="15361" width="62.85546875" style="392" customWidth="1"/>
    <col min="15362" max="15362" width="14.42578125" style="392" bestFit="1" customWidth="1"/>
    <col min="15363" max="15363" width="13.5703125" style="392" bestFit="1" customWidth="1"/>
    <col min="15364" max="15364" width="14.42578125" style="392" bestFit="1" customWidth="1"/>
    <col min="15365" max="15365" width="3.42578125" style="392" bestFit="1" customWidth="1"/>
    <col min="15366" max="15366" width="6.5703125" style="392" customWidth="1"/>
    <col min="15367" max="15367" width="2.42578125" style="392" bestFit="1" customWidth="1"/>
    <col min="15368" max="15368" width="43.85546875" style="392" customWidth="1"/>
    <col min="15369" max="15370" width="12.140625" style="392" bestFit="1" customWidth="1"/>
    <col min="15371" max="15371" width="4.5703125" style="392" customWidth="1"/>
    <col min="15372" max="15616" width="11.42578125" style="392"/>
    <col min="15617" max="15617" width="62.85546875" style="392" customWidth="1"/>
    <col min="15618" max="15618" width="14.42578125" style="392" bestFit="1" customWidth="1"/>
    <col min="15619" max="15619" width="13.5703125" style="392" bestFit="1" customWidth="1"/>
    <col min="15620" max="15620" width="14.42578125" style="392" bestFit="1" customWidth="1"/>
    <col min="15621" max="15621" width="3.42578125" style="392" bestFit="1" customWidth="1"/>
    <col min="15622" max="15622" width="6.5703125" style="392" customWidth="1"/>
    <col min="15623" max="15623" width="2.42578125" style="392" bestFit="1" customWidth="1"/>
    <col min="15624" max="15624" width="43.85546875" style="392" customWidth="1"/>
    <col min="15625" max="15626" width="12.140625" style="392" bestFit="1" customWidth="1"/>
    <col min="15627" max="15627" width="4.5703125" style="392" customWidth="1"/>
    <col min="15628" max="15872" width="11.42578125" style="392"/>
    <col min="15873" max="15873" width="62.85546875" style="392" customWidth="1"/>
    <col min="15874" max="15874" width="14.42578125" style="392" bestFit="1" customWidth="1"/>
    <col min="15875" max="15875" width="13.5703125" style="392" bestFit="1" customWidth="1"/>
    <col min="15876" max="15876" width="14.42578125" style="392" bestFit="1" customWidth="1"/>
    <col min="15877" max="15877" width="3.42578125" style="392" bestFit="1" customWidth="1"/>
    <col min="15878" max="15878" width="6.5703125" style="392" customWidth="1"/>
    <col min="15879" max="15879" width="2.42578125" style="392" bestFit="1" customWidth="1"/>
    <col min="15880" max="15880" width="43.85546875" style="392" customWidth="1"/>
    <col min="15881" max="15882" width="12.140625" style="392" bestFit="1" customWidth="1"/>
    <col min="15883" max="15883" width="4.5703125" style="392" customWidth="1"/>
    <col min="15884" max="16128" width="11.42578125" style="392"/>
    <col min="16129" max="16129" width="62.85546875" style="392" customWidth="1"/>
    <col min="16130" max="16130" width="14.42578125" style="392" bestFit="1" customWidth="1"/>
    <col min="16131" max="16131" width="13.5703125" style="392" bestFit="1" customWidth="1"/>
    <col min="16132" max="16132" width="14.42578125" style="392" bestFit="1" customWidth="1"/>
    <col min="16133" max="16133" width="3.42578125" style="392" bestFit="1" customWidth="1"/>
    <col min="16134" max="16134" width="6.5703125" style="392" customWidth="1"/>
    <col min="16135" max="16135" width="2.42578125" style="392" bestFit="1" customWidth="1"/>
    <col min="16136" max="16136" width="43.85546875" style="392" customWidth="1"/>
    <col min="16137" max="16138" width="12.140625" style="392" bestFit="1" customWidth="1"/>
    <col min="16139" max="16139" width="4.5703125" style="392" customWidth="1"/>
    <col min="16140" max="16384" width="11.42578125" style="392"/>
  </cols>
  <sheetData>
    <row r="1" spans="1:10" x14ac:dyDescent="0.25">
      <c r="A1" s="567"/>
      <c r="B1" s="567"/>
      <c r="C1" s="567"/>
      <c r="D1" s="567"/>
      <c r="E1" s="567"/>
      <c r="F1" s="568"/>
    </row>
    <row r="2" spans="1:10" x14ac:dyDescent="0.25">
      <c r="A2" s="567"/>
      <c r="B2" s="567"/>
      <c r="C2" s="567"/>
      <c r="D2" s="567"/>
      <c r="E2" s="567"/>
      <c r="F2" s="568"/>
    </row>
    <row r="3" spans="1:10" x14ac:dyDescent="0.25">
      <c r="A3" s="567" t="s">
        <v>296</v>
      </c>
      <c r="B3" s="567"/>
      <c r="C3" s="567"/>
      <c r="D3" s="567"/>
      <c r="E3" s="567"/>
      <c r="F3" s="568"/>
    </row>
    <row r="4" spans="1:10" x14ac:dyDescent="0.25">
      <c r="A4" s="567" t="s">
        <v>182</v>
      </c>
      <c r="B4" s="567"/>
      <c r="C4" s="567"/>
      <c r="D4" s="567"/>
      <c r="E4" s="567"/>
      <c r="F4" s="568"/>
    </row>
    <row r="5" spans="1:10" x14ac:dyDescent="0.25">
      <c r="A5" s="569"/>
      <c r="B5" s="570"/>
      <c r="C5" s="570"/>
      <c r="D5" s="570"/>
      <c r="E5" s="571"/>
      <c r="F5" s="571"/>
    </row>
    <row r="6" spans="1:10" x14ac:dyDescent="0.25">
      <c r="A6" s="485" t="s">
        <v>296</v>
      </c>
      <c r="B6" s="572">
        <v>2015</v>
      </c>
      <c r="C6" s="573">
        <v>2016</v>
      </c>
      <c r="D6" s="574"/>
      <c r="E6" s="575"/>
      <c r="F6" s="568"/>
    </row>
    <row r="7" spans="1:10" x14ac:dyDescent="0.25">
      <c r="A7" s="485"/>
      <c r="B7" s="488" t="s">
        <v>225</v>
      </c>
      <c r="C7" s="576" t="s">
        <v>226</v>
      </c>
      <c r="D7" s="573" t="s">
        <v>225</v>
      </c>
      <c r="E7" s="575"/>
      <c r="F7" s="568"/>
    </row>
    <row r="8" spans="1:10" x14ac:dyDescent="0.25">
      <c r="A8" s="491"/>
      <c r="B8" s="492"/>
      <c r="C8" s="577"/>
      <c r="D8" s="577"/>
      <c r="E8" s="577"/>
      <c r="F8" s="568"/>
    </row>
    <row r="9" spans="1:10" x14ac:dyDescent="0.25">
      <c r="A9" s="578" t="s">
        <v>188</v>
      </c>
      <c r="B9" s="579">
        <f>SUM(B11:B17)</f>
        <v>10414026177.129999</v>
      </c>
      <c r="C9" s="579">
        <f>SUM(C11:C17)</f>
        <v>9611444876.7900009</v>
      </c>
      <c r="D9" s="579">
        <f>SUM(D11:D17)</f>
        <v>17612997845.849998</v>
      </c>
      <c r="E9" s="580" t="s">
        <v>12</v>
      </c>
      <c r="F9" s="581"/>
    </row>
    <row r="10" spans="1:10" x14ac:dyDescent="0.25">
      <c r="A10" s="582"/>
      <c r="B10" s="583"/>
      <c r="C10" s="583"/>
      <c r="D10" s="583"/>
      <c r="E10" s="584"/>
      <c r="F10" s="581"/>
      <c r="H10" s="500" t="s">
        <v>297</v>
      </c>
      <c r="I10" s="404">
        <v>7743208130.8800001</v>
      </c>
      <c r="J10" s="404"/>
    </row>
    <row r="11" spans="1:10" x14ac:dyDescent="0.25">
      <c r="A11" s="500" t="s">
        <v>297</v>
      </c>
      <c r="B11" s="501">
        <f>+B27</f>
        <v>6798496691.5499992</v>
      </c>
      <c r="C11" s="423">
        <f>+C27</f>
        <v>2136818728.0699999</v>
      </c>
      <c r="D11" s="423">
        <f>+D27</f>
        <v>7743208130.8800001</v>
      </c>
      <c r="E11" s="529">
        <f>+D11/D9*100</f>
        <v>43.963033429340179</v>
      </c>
      <c r="G11" s="472"/>
      <c r="H11" s="500" t="s">
        <v>298</v>
      </c>
      <c r="I11" s="404">
        <v>213389701.95999998</v>
      </c>
      <c r="J11" s="404"/>
    </row>
    <row r="12" spans="1:10" x14ac:dyDescent="0.25">
      <c r="A12" s="500" t="s">
        <v>298</v>
      </c>
      <c r="B12" s="501">
        <f>+B66</f>
        <v>200414260.72999999</v>
      </c>
      <c r="C12" s="423">
        <f>+C66</f>
        <v>165847484.28999999</v>
      </c>
      <c r="D12" s="423">
        <f>+D66</f>
        <v>213389701.95999998</v>
      </c>
      <c r="E12" s="529">
        <f>+D12/D9*100</f>
        <v>1.2115467442146948</v>
      </c>
      <c r="G12" s="472"/>
      <c r="H12" s="500" t="s">
        <v>299</v>
      </c>
      <c r="I12" s="404">
        <v>285616398.81</v>
      </c>
      <c r="J12" s="404"/>
    </row>
    <row r="13" spans="1:10" x14ac:dyDescent="0.25">
      <c r="A13" s="500" t="s">
        <v>299</v>
      </c>
      <c r="B13" s="501">
        <f>+B79</f>
        <v>214472542.82999998</v>
      </c>
      <c r="C13" s="423">
        <f>+C79</f>
        <v>239544712.28999999</v>
      </c>
      <c r="D13" s="423">
        <f>+D79</f>
        <v>285616398.81</v>
      </c>
      <c r="E13" s="529">
        <f>+D13/D9*100</f>
        <v>1.6216228566524091</v>
      </c>
      <c r="G13" s="472"/>
      <c r="H13" s="500" t="s">
        <v>300</v>
      </c>
      <c r="I13" s="404">
        <v>603138399.67999995</v>
      </c>
      <c r="J13" s="404"/>
    </row>
    <row r="14" spans="1:10" x14ac:dyDescent="0.25">
      <c r="A14" s="500" t="s">
        <v>300</v>
      </c>
      <c r="B14" s="501">
        <f>+B92</f>
        <v>314679207.83999997</v>
      </c>
      <c r="C14" s="423">
        <f>+C92</f>
        <v>384472831.88000005</v>
      </c>
      <c r="D14" s="423">
        <f>+D92</f>
        <v>603138399.67999995</v>
      </c>
      <c r="E14" s="529">
        <f>+D14/D9*100</f>
        <v>3.424393762826198</v>
      </c>
      <c r="G14" s="472"/>
      <c r="H14" s="500" t="s">
        <v>301</v>
      </c>
      <c r="I14" s="404">
        <v>8753353589.1700001</v>
      </c>
      <c r="J14" s="404"/>
    </row>
    <row r="15" spans="1:10" x14ac:dyDescent="0.25">
      <c r="A15" s="500" t="s">
        <v>301</v>
      </c>
      <c r="B15" s="501">
        <f>+B109</f>
        <v>2844560814.9100003</v>
      </c>
      <c r="C15" s="423">
        <f>+C109</f>
        <v>6668775494.7200003</v>
      </c>
      <c r="D15" s="423">
        <f>+D109</f>
        <v>8753353589.1700001</v>
      </c>
      <c r="E15" s="529">
        <f>+D15/D9*100</f>
        <v>49.698260715068891</v>
      </c>
      <c r="G15" s="472"/>
      <c r="H15" s="500" t="s">
        <v>302</v>
      </c>
      <c r="I15" s="404">
        <v>2389359.6800000002</v>
      </c>
      <c r="J15" s="404"/>
    </row>
    <row r="16" spans="1:10" x14ac:dyDescent="0.25">
      <c r="A16" s="500" t="s">
        <v>302</v>
      </c>
      <c r="B16" s="501">
        <f>+B177</f>
        <v>24336903.010000002</v>
      </c>
      <c r="C16" s="423">
        <f>+C177</f>
        <v>3653672.54</v>
      </c>
      <c r="D16" s="423">
        <f>+D177</f>
        <v>2389359.6800000002</v>
      </c>
      <c r="E16" s="529">
        <f>+D16/D9*100</f>
        <v>1.3565888674442693E-2</v>
      </c>
      <c r="G16" s="472"/>
      <c r="H16" s="503" t="s">
        <v>303</v>
      </c>
      <c r="I16" s="404">
        <v>11902265.67</v>
      </c>
      <c r="J16" s="404"/>
    </row>
    <row r="17" spans="1:13" x14ac:dyDescent="0.25">
      <c r="A17" s="503" t="s">
        <v>303</v>
      </c>
      <c r="B17" s="504">
        <f>+B191</f>
        <v>17065756.260000002</v>
      </c>
      <c r="C17" s="505">
        <f>+C191</f>
        <v>12331953</v>
      </c>
      <c r="D17" s="505">
        <f>+D191</f>
        <v>11902265.67</v>
      </c>
      <c r="E17" s="532">
        <f>+D17/D9*100</f>
        <v>6.7576603223195364E-2</v>
      </c>
      <c r="G17" s="472"/>
      <c r="H17" s="472"/>
    </row>
    <row r="18" spans="1:13" x14ac:dyDescent="0.25">
      <c r="A18" s="530"/>
      <c r="B18" s="473"/>
      <c r="C18" s="508"/>
      <c r="D18" s="508"/>
      <c r="E18" s="531"/>
      <c r="G18" s="472"/>
      <c r="H18" s="472"/>
    </row>
    <row r="19" spans="1:13" x14ac:dyDescent="0.25">
      <c r="A19" s="567"/>
      <c r="B19" s="567"/>
      <c r="C19" s="567"/>
      <c r="D19" s="567"/>
      <c r="E19" s="567"/>
      <c r="F19" s="581"/>
    </row>
    <row r="20" spans="1:13" x14ac:dyDescent="0.25">
      <c r="A20" s="567"/>
      <c r="B20" s="567"/>
      <c r="C20" s="567"/>
      <c r="D20" s="567"/>
      <c r="E20" s="567"/>
      <c r="F20" s="581"/>
    </row>
    <row r="21" spans="1:13" x14ac:dyDescent="0.25">
      <c r="A21" s="567" t="s">
        <v>296</v>
      </c>
      <c r="B21" s="567"/>
      <c r="C21" s="567"/>
      <c r="D21" s="567"/>
      <c r="E21" s="567"/>
      <c r="F21" s="581"/>
    </row>
    <row r="22" spans="1:13" x14ac:dyDescent="0.25">
      <c r="A22" s="567" t="s">
        <v>182</v>
      </c>
      <c r="B22" s="567"/>
      <c r="C22" s="567"/>
      <c r="D22" s="567"/>
      <c r="E22" s="567"/>
      <c r="F22" s="581"/>
    </row>
    <row r="23" spans="1:13" x14ac:dyDescent="0.25">
      <c r="A23" s="569"/>
      <c r="B23" s="570"/>
      <c r="C23" s="570"/>
      <c r="D23" s="570"/>
      <c r="E23" s="571"/>
      <c r="F23" s="581"/>
    </row>
    <row r="24" spans="1:13" x14ac:dyDescent="0.25">
      <c r="A24" s="485" t="s">
        <v>304</v>
      </c>
      <c r="B24" s="572">
        <v>2015</v>
      </c>
      <c r="C24" s="573">
        <v>2016</v>
      </c>
      <c r="D24" s="574"/>
      <c r="E24" s="575"/>
      <c r="F24" s="581"/>
    </row>
    <row r="25" spans="1:13" x14ac:dyDescent="0.25">
      <c r="A25" s="485"/>
      <c r="B25" s="488" t="s">
        <v>225</v>
      </c>
      <c r="C25" s="576" t="s">
        <v>226</v>
      </c>
      <c r="D25" s="573" t="s">
        <v>225</v>
      </c>
      <c r="E25" s="575"/>
      <c r="F25" s="581"/>
    </row>
    <row r="26" spans="1:13" x14ac:dyDescent="0.25">
      <c r="A26" s="491"/>
      <c r="B26" s="492"/>
      <c r="C26" s="577"/>
      <c r="D26" s="577"/>
      <c r="E26" s="577"/>
      <c r="F26" s="581"/>
    </row>
    <row r="27" spans="1:13" x14ac:dyDescent="0.25">
      <c r="A27" s="578" t="s">
        <v>305</v>
      </c>
      <c r="B27" s="579">
        <f>SUM(B29:B56)</f>
        <v>6798496691.5499992</v>
      </c>
      <c r="C27" s="579">
        <f>SUM(C29:C56)</f>
        <v>2136818728.0699999</v>
      </c>
      <c r="D27" s="579">
        <f>SUM(D29:D56)</f>
        <v>7743208130.8800001</v>
      </c>
      <c r="E27" s="580" t="s">
        <v>12</v>
      </c>
      <c r="F27" s="581"/>
    </row>
    <row r="28" spans="1:13" x14ac:dyDescent="0.25">
      <c r="A28" s="582"/>
      <c r="B28" s="583"/>
      <c r="C28" s="583"/>
      <c r="D28" s="583"/>
      <c r="E28" s="584"/>
      <c r="F28" s="581"/>
    </row>
    <row r="29" spans="1:13" x14ac:dyDescent="0.25">
      <c r="A29" s="500" t="s">
        <v>306</v>
      </c>
      <c r="B29" s="501">
        <v>37226201.439999998</v>
      </c>
      <c r="C29" s="423">
        <v>34194367.68</v>
      </c>
      <c r="D29" s="423">
        <v>38708271.950000003</v>
      </c>
      <c r="E29" s="529">
        <f>+D29/D27*100</f>
        <v>0.49989967072731761</v>
      </c>
      <c r="G29" s="472"/>
      <c r="H29" s="472"/>
      <c r="K29" s="472"/>
      <c r="L29" s="472"/>
      <c r="M29" s="473"/>
    </row>
    <row r="30" spans="1:13" x14ac:dyDescent="0.25">
      <c r="A30" s="500" t="s">
        <v>307</v>
      </c>
      <c r="B30" s="501">
        <v>145179498.15000001</v>
      </c>
      <c r="C30" s="423">
        <v>119029749.76000001</v>
      </c>
      <c r="D30" s="423">
        <v>172096954.81999999</v>
      </c>
      <c r="E30" s="529">
        <f>+D30/D27*100</f>
        <v>2.2225536484506394</v>
      </c>
      <c r="G30" s="472"/>
      <c r="H30" s="472"/>
      <c r="K30" s="472"/>
      <c r="L30" s="472"/>
    </row>
    <row r="31" spans="1:13" x14ac:dyDescent="0.25">
      <c r="A31" s="500" t="s">
        <v>308</v>
      </c>
      <c r="B31" s="501">
        <v>180471094.53999999</v>
      </c>
      <c r="C31" s="423">
        <v>154606852.62</v>
      </c>
      <c r="D31" s="423">
        <v>185969962.78999999</v>
      </c>
      <c r="E31" s="529">
        <f>+D31/D27*100</f>
        <v>2.4017172165158485</v>
      </c>
      <c r="G31" s="472"/>
      <c r="H31" s="472"/>
      <c r="K31" s="472"/>
      <c r="L31" s="472"/>
      <c r="M31" s="473"/>
    </row>
    <row r="32" spans="1:13" x14ac:dyDescent="0.25">
      <c r="A32" s="500" t="s">
        <v>309</v>
      </c>
      <c r="B32" s="501">
        <v>402841620.94999999</v>
      </c>
      <c r="C32" s="423">
        <v>335447992.14999998</v>
      </c>
      <c r="D32" s="423">
        <v>597657913.25999999</v>
      </c>
      <c r="E32" s="529">
        <f>+D32/D27*100</f>
        <v>7.7184792550846408</v>
      </c>
      <c r="G32" s="472"/>
      <c r="H32" s="472"/>
      <c r="K32" s="472"/>
      <c r="L32" s="472"/>
    </row>
    <row r="33" spans="1:13" x14ac:dyDescent="0.25">
      <c r="A33" s="500" t="s">
        <v>310</v>
      </c>
      <c r="B33" s="501">
        <v>326121349.43000001</v>
      </c>
      <c r="C33" s="423">
        <v>0</v>
      </c>
      <c r="D33" s="423">
        <v>0</v>
      </c>
      <c r="E33" s="529">
        <f>+D33/D27*100</f>
        <v>0</v>
      </c>
      <c r="G33" s="472"/>
      <c r="H33" s="472"/>
      <c r="K33" s="472"/>
      <c r="L33" s="472"/>
      <c r="M33" s="473"/>
    </row>
    <row r="34" spans="1:13" ht="25.5" x14ac:dyDescent="0.25">
      <c r="A34" s="500" t="s">
        <v>311</v>
      </c>
      <c r="B34" s="501">
        <v>352651728.27999997</v>
      </c>
      <c r="C34" s="423">
        <v>53579746.270000003</v>
      </c>
      <c r="D34" s="423">
        <v>403970529.35000002</v>
      </c>
      <c r="E34" s="529">
        <f>+D34/D27*100</f>
        <v>5.2170950660484126</v>
      </c>
      <c r="G34" s="472"/>
      <c r="H34" s="472"/>
      <c r="K34" s="472"/>
      <c r="L34" s="472"/>
    </row>
    <row r="35" spans="1:13" x14ac:dyDescent="0.25">
      <c r="A35" s="500" t="s">
        <v>312</v>
      </c>
      <c r="B35" s="501">
        <v>72438753.769999996</v>
      </c>
      <c r="C35" s="423">
        <v>44037975.060000002</v>
      </c>
      <c r="D35" s="423">
        <v>195419762.06</v>
      </c>
      <c r="E35" s="529">
        <f>+D35/D27*100</f>
        <v>2.5237570624075545</v>
      </c>
      <c r="G35" s="472"/>
      <c r="H35" s="472"/>
      <c r="K35" s="472"/>
      <c r="L35" s="472"/>
      <c r="M35" s="473"/>
    </row>
    <row r="36" spans="1:13" x14ac:dyDescent="0.25">
      <c r="A36" s="500" t="s">
        <v>313</v>
      </c>
      <c r="B36" s="501">
        <v>40446868.560000002</v>
      </c>
      <c r="C36" s="423">
        <v>26959109.489999998</v>
      </c>
      <c r="D36" s="423">
        <v>43991210.609999999</v>
      </c>
      <c r="E36" s="529">
        <f>+D36/D27*100</f>
        <v>0.56812641306337308</v>
      </c>
      <c r="G36" s="472"/>
      <c r="H36" s="472"/>
      <c r="K36" s="472"/>
      <c r="L36" s="472"/>
    </row>
    <row r="37" spans="1:13" x14ac:dyDescent="0.25">
      <c r="A37" s="500" t="s">
        <v>314</v>
      </c>
      <c r="B37" s="501">
        <v>53687995.93</v>
      </c>
      <c r="C37" s="423">
        <v>27754850</v>
      </c>
      <c r="D37" s="423">
        <v>54176413.630000003</v>
      </c>
      <c r="E37" s="529">
        <f>+D37/D27*100</f>
        <v>0.69966366284207016</v>
      </c>
      <c r="G37" s="472"/>
      <c r="H37" s="472"/>
      <c r="K37" s="472"/>
      <c r="L37" s="472"/>
      <c r="M37" s="473"/>
    </row>
    <row r="38" spans="1:13" x14ac:dyDescent="0.25">
      <c r="A38" s="500" t="s">
        <v>315</v>
      </c>
      <c r="B38" s="501">
        <v>52964010.609999999</v>
      </c>
      <c r="C38" s="423">
        <v>36932202.549999997</v>
      </c>
      <c r="D38" s="423">
        <v>61359537.350000001</v>
      </c>
      <c r="E38" s="529">
        <f>+D38/D27*100</f>
        <v>0.79243042822648002</v>
      </c>
      <c r="G38" s="472"/>
      <c r="H38" s="472"/>
      <c r="K38" s="472"/>
      <c r="L38" s="472"/>
    </row>
    <row r="39" spans="1:13" x14ac:dyDescent="0.25">
      <c r="A39" s="500" t="s">
        <v>316</v>
      </c>
      <c r="B39" s="501">
        <v>13695289.26</v>
      </c>
      <c r="C39" s="423">
        <v>11893028.140000001</v>
      </c>
      <c r="D39" s="423">
        <v>22178653.059999999</v>
      </c>
      <c r="E39" s="529">
        <f>+D39/D27*100</f>
        <v>0.28642718476791657</v>
      </c>
      <c r="G39" s="472"/>
      <c r="H39" s="472"/>
      <c r="K39" s="472"/>
      <c r="L39" s="472"/>
      <c r="M39" s="473"/>
    </row>
    <row r="40" spans="1:13" x14ac:dyDescent="0.25">
      <c r="A40" s="500" t="s">
        <v>317</v>
      </c>
      <c r="B40" s="501">
        <v>23630196.780000001</v>
      </c>
      <c r="C40" s="423">
        <v>20853998.390000001</v>
      </c>
      <c r="D40" s="423">
        <v>25144980.289999999</v>
      </c>
      <c r="E40" s="529">
        <f>+D40/D27*100</f>
        <v>0.32473594749082796</v>
      </c>
      <c r="G40" s="472"/>
      <c r="H40" s="472"/>
      <c r="K40" s="472"/>
      <c r="L40" s="472"/>
    </row>
    <row r="41" spans="1:13" x14ac:dyDescent="0.25">
      <c r="A41" s="500" t="s">
        <v>318</v>
      </c>
      <c r="B41" s="501">
        <v>78957403.25</v>
      </c>
      <c r="C41" s="423">
        <v>55240989.240000002</v>
      </c>
      <c r="D41" s="423">
        <v>106590688.34</v>
      </c>
      <c r="E41" s="529">
        <f>+D41/D27*100</f>
        <v>1.3765701055472752</v>
      </c>
      <c r="G41" s="472"/>
      <c r="H41" s="472"/>
      <c r="K41" s="472"/>
      <c r="L41" s="472"/>
      <c r="M41" s="473"/>
    </row>
    <row r="42" spans="1:13" x14ac:dyDescent="0.25">
      <c r="A42" s="500" t="s">
        <v>319</v>
      </c>
      <c r="B42" s="501">
        <v>171122751.65000001</v>
      </c>
      <c r="C42" s="423">
        <v>114458953.25</v>
      </c>
      <c r="D42" s="423">
        <v>237289742.66999999</v>
      </c>
      <c r="E42" s="529">
        <f>+D42/D27*100</f>
        <v>3.0644887578791256</v>
      </c>
      <c r="G42" s="472"/>
      <c r="H42" s="472"/>
      <c r="K42" s="472"/>
      <c r="L42" s="472"/>
    </row>
    <row r="43" spans="1:13" x14ac:dyDescent="0.25">
      <c r="A43" s="500" t="s">
        <v>320</v>
      </c>
      <c r="B43" s="501">
        <v>451590603.25999999</v>
      </c>
      <c r="C43" s="423">
        <v>556194195</v>
      </c>
      <c r="D43" s="423">
        <v>879182923.25999999</v>
      </c>
      <c r="E43" s="529">
        <f>+D43/D27*100</f>
        <v>11.354246307209653</v>
      </c>
      <c r="G43" s="472"/>
      <c r="H43" s="472"/>
      <c r="K43" s="472"/>
      <c r="L43" s="472"/>
      <c r="M43" s="473"/>
    </row>
    <row r="44" spans="1:13" x14ac:dyDescent="0.25">
      <c r="A44" s="500" t="s">
        <v>321</v>
      </c>
      <c r="B44" s="501">
        <v>360955328.63</v>
      </c>
      <c r="C44" s="423">
        <v>325823827.56</v>
      </c>
      <c r="D44" s="423">
        <v>587906858.08000004</v>
      </c>
      <c r="E44" s="529">
        <f>+D44/D27*100</f>
        <v>7.5925488265699714</v>
      </c>
      <c r="G44" s="472"/>
      <c r="H44" s="472"/>
      <c r="K44" s="472"/>
      <c r="L44" s="472"/>
    </row>
    <row r="45" spans="1:13" x14ac:dyDescent="0.25">
      <c r="A45" s="500" t="s">
        <v>322</v>
      </c>
      <c r="B45" s="501">
        <v>48959534.810000002</v>
      </c>
      <c r="C45" s="423">
        <v>72242261.299999997</v>
      </c>
      <c r="D45" s="423">
        <v>61300295.840000004</v>
      </c>
      <c r="E45" s="529">
        <f>+D45/D27*100</f>
        <v>0.79166535115508185</v>
      </c>
      <c r="G45" s="472"/>
      <c r="H45" s="472"/>
      <c r="K45" s="472"/>
      <c r="L45" s="472"/>
      <c r="M45" s="473"/>
    </row>
    <row r="46" spans="1:13" x14ac:dyDescent="0.25">
      <c r="A46" s="500" t="s">
        <v>323</v>
      </c>
      <c r="B46" s="501">
        <v>30493192.800000001</v>
      </c>
      <c r="C46" s="423">
        <v>21767009.469999999</v>
      </c>
      <c r="D46" s="423">
        <v>36812154.369999997</v>
      </c>
      <c r="E46" s="529">
        <v>1</v>
      </c>
      <c r="G46" s="472"/>
      <c r="H46" s="472"/>
      <c r="K46" s="472"/>
      <c r="L46" s="472"/>
    </row>
    <row r="47" spans="1:13" x14ac:dyDescent="0.25">
      <c r="A47" s="500" t="s">
        <v>324</v>
      </c>
      <c r="B47" s="501">
        <v>10419279.529999999</v>
      </c>
      <c r="C47" s="423">
        <v>6633283.1299999999</v>
      </c>
      <c r="D47" s="423">
        <v>8512674.8800000008</v>
      </c>
      <c r="E47" s="529">
        <f>+D47/D27*100</f>
        <v>0.10993731197862756</v>
      </c>
      <c r="G47" s="472"/>
      <c r="H47" s="472"/>
      <c r="K47" s="472"/>
      <c r="L47" s="472"/>
      <c r="M47" s="473"/>
    </row>
    <row r="48" spans="1:13" x14ac:dyDescent="0.25">
      <c r="A48" s="500" t="s">
        <v>325</v>
      </c>
      <c r="B48" s="501">
        <v>7549338.5199999996</v>
      </c>
      <c r="C48" s="423">
        <v>6765355.1500000004</v>
      </c>
      <c r="D48" s="423">
        <v>8185200.5599999996</v>
      </c>
      <c r="E48" s="529">
        <f>+D48/D27*100</f>
        <v>0.10570813055324353</v>
      </c>
      <c r="G48" s="472"/>
      <c r="H48" s="472"/>
      <c r="K48" s="472"/>
      <c r="L48" s="472"/>
    </row>
    <row r="49" spans="1:13" ht="25.5" x14ac:dyDescent="0.25">
      <c r="A49" s="500" t="s">
        <v>326</v>
      </c>
      <c r="B49" s="501">
        <v>8404934.6999999993</v>
      </c>
      <c r="C49" s="423">
        <v>2861407.12</v>
      </c>
      <c r="D49" s="423">
        <v>19945703.010000002</v>
      </c>
      <c r="E49" s="529">
        <f>+D49/D27*100</f>
        <v>0.25758965370511372</v>
      </c>
      <c r="G49" s="472"/>
      <c r="H49" s="472"/>
      <c r="K49" s="472"/>
      <c r="L49" s="472"/>
      <c r="M49" s="473"/>
    </row>
    <row r="50" spans="1:13" x14ac:dyDescent="0.25">
      <c r="A50" s="500" t="s">
        <v>327</v>
      </c>
      <c r="B50" s="501">
        <v>2641003.94</v>
      </c>
      <c r="C50" s="423">
        <v>1679465.88</v>
      </c>
      <c r="D50" s="423">
        <v>2763362.82</v>
      </c>
      <c r="E50" s="529">
        <f>+D50/D27*100</f>
        <v>3.5687569974771544E-2</v>
      </c>
      <c r="G50" s="472"/>
      <c r="H50" s="472"/>
      <c r="K50" s="472"/>
      <c r="L50" s="472"/>
    </row>
    <row r="51" spans="1:13" x14ac:dyDescent="0.25">
      <c r="A51" s="500" t="s">
        <v>328</v>
      </c>
      <c r="B51" s="501">
        <v>57455442.130000003</v>
      </c>
      <c r="C51" s="423">
        <v>71902308.980000004</v>
      </c>
      <c r="D51" s="423">
        <v>51878189.719999999</v>
      </c>
      <c r="E51" s="529">
        <f>+D51/D27*100</f>
        <v>0.66998314966001238</v>
      </c>
      <c r="G51" s="472"/>
      <c r="H51" s="472"/>
      <c r="K51" s="472"/>
      <c r="L51" s="472"/>
      <c r="M51" s="473"/>
    </row>
    <row r="52" spans="1:13" x14ac:dyDescent="0.25">
      <c r="A52" s="500" t="s">
        <v>329</v>
      </c>
      <c r="B52" s="501">
        <v>1601021.4</v>
      </c>
      <c r="C52" s="423">
        <v>1554183.55</v>
      </c>
      <c r="D52" s="423">
        <v>4433061.71</v>
      </c>
      <c r="E52" s="529">
        <f>+D52/D27*100</f>
        <v>5.7250969301999008E-2</v>
      </c>
      <c r="G52" s="472"/>
      <c r="H52" s="472"/>
      <c r="K52" s="472"/>
      <c r="L52" s="472"/>
    </row>
    <row r="53" spans="1:13" ht="25.5" x14ac:dyDescent="0.25">
      <c r="A53" s="500" t="s">
        <v>330</v>
      </c>
      <c r="B53" s="501">
        <v>32774870.91</v>
      </c>
      <c r="C53" s="423">
        <v>28706191.23</v>
      </c>
      <c r="D53" s="423">
        <v>42630355.759999998</v>
      </c>
      <c r="E53" s="529">
        <f>+D53/D27*100</f>
        <v>0.55055159359580774</v>
      </c>
      <c r="G53" s="472"/>
      <c r="H53" s="472"/>
      <c r="K53" s="472"/>
      <c r="L53" s="472"/>
      <c r="M53" s="473"/>
    </row>
    <row r="54" spans="1:13" x14ac:dyDescent="0.25">
      <c r="A54" s="500" t="s">
        <v>331</v>
      </c>
      <c r="B54" s="501">
        <v>116339487.95</v>
      </c>
      <c r="C54" s="423">
        <v>5699425.0999999996</v>
      </c>
      <c r="D54" s="423">
        <v>94469751.530000001</v>
      </c>
      <c r="E54" s="529">
        <f>+D54/D27*100</f>
        <v>1.2200337370921697</v>
      </c>
      <c r="G54" s="472"/>
      <c r="H54" s="472"/>
      <c r="K54" s="472"/>
      <c r="L54" s="472"/>
    </row>
    <row r="55" spans="1:13" x14ac:dyDescent="0.25">
      <c r="A55" s="500" t="s">
        <v>332</v>
      </c>
      <c r="B55" s="501">
        <v>3130859328.3099999</v>
      </c>
      <c r="C55" s="423">
        <v>0</v>
      </c>
      <c r="D55" s="423">
        <v>3347384709</v>
      </c>
      <c r="E55" s="529">
        <f>+D55/D27*100</f>
        <v>43.229946198276558</v>
      </c>
      <c r="G55" s="472"/>
      <c r="H55" s="472"/>
      <c r="K55" s="472"/>
      <c r="L55" s="472"/>
      <c r="M55" s="473"/>
    </row>
    <row r="56" spans="1:13" x14ac:dyDescent="0.25">
      <c r="A56" s="503" t="s">
        <v>333</v>
      </c>
      <c r="B56" s="504">
        <v>587018562.05999994</v>
      </c>
      <c r="C56" s="505">
        <v>0</v>
      </c>
      <c r="D56" s="505">
        <v>453248270.16000003</v>
      </c>
      <c r="E56" s="532">
        <f>+D56/D27*100</f>
        <v>5.8534946045482217</v>
      </c>
      <c r="G56" s="472"/>
      <c r="H56" s="472"/>
      <c r="K56" s="472"/>
      <c r="L56" s="472"/>
    </row>
    <row r="57" spans="1:13" x14ac:dyDescent="0.25">
      <c r="A57" s="530"/>
      <c r="B57" s="473"/>
      <c r="C57" s="508"/>
      <c r="D57" s="508"/>
      <c r="E57" s="531"/>
      <c r="G57" s="472"/>
      <c r="H57" s="472"/>
      <c r="I57" s="473"/>
    </row>
    <row r="58" spans="1:13" x14ac:dyDescent="0.25">
      <c r="A58" s="567"/>
      <c r="B58" s="567"/>
      <c r="C58" s="567"/>
      <c r="D58" s="567"/>
      <c r="E58" s="567"/>
      <c r="G58" s="472"/>
      <c r="H58" s="472"/>
      <c r="I58" s="473"/>
    </row>
    <row r="59" spans="1:13" x14ac:dyDescent="0.25">
      <c r="A59" s="567"/>
      <c r="B59" s="567"/>
      <c r="C59" s="567"/>
      <c r="D59" s="567"/>
      <c r="E59" s="567"/>
      <c r="G59" s="472"/>
      <c r="H59" s="472"/>
      <c r="I59" s="473"/>
    </row>
    <row r="60" spans="1:13" x14ac:dyDescent="0.25">
      <c r="A60" s="567" t="s">
        <v>296</v>
      </c>
      <c r="B60" s="567"/>
      <c r="C60" s="567"/>
      <c r="D60" s="567"/>
      <c r="E60" s="567"/>
      <c r="G60" s="472"/>
      <c r="H60" s="472"/>
      <c r="I60" s="473"/>
    </row>
    <row r="61" spans="1:13" x14ac:dyDescent="0.25">
      <c r="A61" s="567" t="s">
        <v>182</v>
      </c>
      <c r="B61" s="567"/>
      <c r="C61" s="567"/>
      <c r="D61" s="567"/>
      <c r="E61" s="567"/>
      <c r="G61" s="472"/>
      <c r="H61" s="472"/>
      <c r="I61" s="473"/>
    </row>
    <row r="62" spans="1:13" x14ac:dyDescent="0.25">
      <c r="A62" s="569"/>
      <c r="B62" s="570"/>
      <c r="C62" s="570"/>
      <c r="D62" s="570"/>
      <c r="E62" s="571"/>
      <c r="G62" s="472"/>
      <c r="H62" s="472"/>
      <c r="I62" s="473"/>
    </row>
    <row r="63" spans="1:13" x14ac:dyDescent="0.25">
      <c r="A63" s="485" t="s">
        <v>298</v>
      </c>
      <c r="B63" s="572">
        <v>2015</v>
      </c>
      <c r="C63" s="573">
        <v>2016</v>
      </c>
      <c r="D63" s="574"/>
      <c r="E63" s="575"/>
      <c r="G63" s="472"/>
      <c r="H63" s="472"/>
      <c r="I63" s="473"/>
    </row>
    <row r="64" spans="1:13" x14ac:dyDescent="0.25">
      <c r="A64" s="485"/>
      <c r="B64" s="488" t="s">
        <v>225</v>
      </c>
      <c r="C64" s="576" t="s">
        <v>226</v>
      </c>
      <c r="D64" s="573" t="s">
        <v>225</v>
      </c>
      <c r="E64" s="575"/>
      <c r="G64" s="472"/>
      <c r="H64" s="472"/>
      <c r="I64" s="473"/>
    </row>
    <row r="65" spans="1:9" x14ac:dyDescent="0.25">
      <c r="A65" s="491"/>
      <c r="B65" s="492"/>
      <c r="C65" s="577"/>
      <c r="D65" s="577"/>
      <c r="E65" s="577"/>
      <c r="G65" s="472"/>
      <c r="H65" s="472"/>
      <c r="I65" s="473"/>
    </row>
    <row r="66" spans="1:9" x14ac:dyDescent="0.25">
      <c r="A66" s="578" t="s">
        <v>305</v>
      </c>
      <c r="B66" s="579">
        <f>SUM(B68:B69)</f>
        <v>200414260.72999999</v>
      </c>
      <c r="C66" s="579">
        <f>SUM(C68:C69)</f>
        <v>165847484.28999999</v>
      </c>
      <c r="D66" s="579">
        <f>SUM(D68:D69)</f>
        <v>213389701.95999998</v>
      </c>
      <c r="E66" s="580" t="s">
        <v>12</v>
      </c>
      <c r="G66" s="472"/>
      <c r="H66" s="472"/>
      <c r="I66" s="473"/>
    </row>
    <row r="67" spans="1:9" x14ac:dyDescent="0.25">
      <c r="A67" s="582"/>
      <c r="B67" s="583"/>
      <c r="C67" s="583"/>
      <c r="D67" s="583"/>
      <c r="E67" s="584"/>
      <c r="G67" s="472"/>
      <c r="H67" s="472"/>
      <c r="I67" s="473"/>
    </row>
    <row r="68" spans="1:9" x14ac:dyDescent="0.25">
      <c r="A68" s="500" t="s">
        <v>334</v>
      </c>
      <c r="B68" s="501">
        <v>177228719.31999999</v>
      </c>
      <c r="C68" s="423">
        <v>147277078.44999999</v>
      </c>
      <c r="D68" s="423">
        <v>191854426.56999999</v>
      </c>
      <c r="E68" s="529">
        <f>+D68/D66*100</f>
        <v>89.90800624763196</v>
      </c>
      <c r="G68" s="472"/>
      <c r="H68" s="472"/>
    </row>
    <row r="69" spans="1:9" x14ac:dyDescent="0.25">
      <c r="A69" s="503" t="s">
        <v>335</v>
      </c>
      <c r="B69" s="504">
        <v>23185541.41</v>
      </c>
      <c r="C69" s="505">
        <v>18570405.84</v>
      </c>
      <c r="D69" s="505">
        <v>21535275.390000001</v>
      </c>
      <c r="E69" s="532">
        <f>+D69/D66*100</f>
        <v>10.091993752368051</v>
      </c>
      <c r="G69" s="472"/>
      <c r="H69" s="472"/>
    </row>
    <row r="70" spans="1:9" x14ac:dyDescent="0.25">
      <c r="A70" s="530"/>
      <c r="B70" s="473"/>
      <c r="C70" s="508"/>
      <c r="D70" s="508"/>
      <c r="E70" s="531"/>
      <c r="G70" s="472"/>
      <c r="H70" s="472"/>
    </row>
    <row r="71" spans="1:9" x14ac:dyDescent="0.25">
      <c r="A71" s="567"/>
      <c r="B71" s="567"/>
      <c r="C71" s="567"/>
      <c r="D71" s="567"/>
      <c r="E71" s="567"/>
      <c r="G71" s="472"/>
      <c r="H71" s="472"/>
    </row>
    <row r="72" spans="1:9" x14ac:dyDescent="0.25">
      <c r="A72" s="567"/>
      <c r="B72" s="567"/>
      <c r="C72" s="567"/>
      <c r="D72" s="567"/>
      <c r="E72" s="567"/>
      <c r="G72" s="472"/>
      <c r="H72" s="472"/>
    </row>
    <row r="73" spans="1:9" x14ac:dyDescent="0.25">
      <c r="A73" s="567" t="s">
        <v>296</v>
      </c>
      <c r="B73" s="567"/>
      <c r="C73" s="567"/>
      <c r="D73" s="567"/>
      <c r="E73" s="567"/>
      <c r="G73" s="472"/>
      <c r="H73" s="472"/>
    </row>
    <row r="74" spans="1:9" x14ac:dyDescent="0.25">
      <c r="A74" s="567" t="s">
        <v>182</v>
      </c>
      <c r="B74" s="567"/>
      <c r="C74" s="567"/>
      <c r="D74" s="567"/>
      <c r="E74" s="567"/>
      <c r="G74" s="472"/>
      <c r="H74" s="472"/>
    </row>
    <row r="75" spans="1:9" x14ac:dyDescent="0.25">
      <c r="A75" s="569"/>
      <c r="B75" s="570"/>
      <c r="C75" s="570"/>
      <c r="D75" s="570"/>
      <c r="E75" s="571"/>
      <c r="G75" s="472"/>
      <c r="H75" s="472"/>
    </row>
    <row r="76" spans="1:9" x14ac:dyDescent="0.25">
      <c r="A76" s="485" t="s">
        <v>299</v>
      </c>
      <c r="B76" s="572">
        <v>2015</v>
      </c>
      <c r="C76" s="573">
        <v>2016</v>
      </c>
      <c r="D76" s="574"/>
      <c r="E76" s="575"/>
      <c r="G76" s="472"/>
      <c r="H76" s="472"/>
    </row>
    <row r="77" spans="1:9" x14ac:dyDescent="0.25">
      <c r="A77" s="485"/>
      <c r="B77" s="488" t="s">
        <v>225</v>
      </c>
      <c r="C77" s="576" t="s">
        <v>226</v>
      </c>
      <c r="D77" s="573" t="s">
        <v>225</v>
      </c>
      <c r="E77" s="575"/>
      <c r="G77" s="472"/>
      <c r="H77" s="472"/>
    </row>
    <row r="78" spans="1:9" x14ac:dyDescent="0.25">
      <c r="A78" s="491"/>
      <c r="B78" s="492"/>
      <c r="C78" s="577"/>
      <c r="D78" s="577"/>
      <c r="E78" s="577"/>
      <c r="G78" s="472"/>
      <c r="H78" s="472"/>
    </row>
    <row r="79" spans="1:9" x14ac:dyDescent="0.25">
      <c r="A79" s="578" t="s">
        <v>305</v>
      </c>
      <c r="B79" s="579">
        <f>SUM(B81:B82)</f>
        <v>214472542.82999998</v>
      </c>
      <c r="C79" s="579">
        <f>SUM(C81:C82)</f>
        <v>239544712.28999999</v>
      </c>
      <c r="D79" s="579">
        <f>SUM(D81:D82)</f>
        <v>285616398.81</v>
      </c>
      <c r="E79" s="580" t="s">
        <v>12</v>
      </c>
      <c r="G79" s="472"/>
      <c r="H79" s="472"/>
    </row>
    <row r="80" spans="1:9" x14ac:dyDescent="0.25">
      <c r="A80" s="582"/>
      <c r="B80" s="583"/>
      <c r="C80" s="583"/>
      <c r="D80" s="583"/>
      <c r="E80" s="584"/>
      <c r="G80" s="472"/>
      <c r="H80" s="472"/>
    </row>
    <row r="81" spans="1:8" x14ac:dyDescent="0.25">
      <c r="A81" s="500" t="s">
        <v>336</v>
      </c>
      <c r="B81" s="501">
        <v>43351484.100000001</v>
      </c>
      <c r="C81" s="423">
        <v>48832231.729999997</v>
      </c>
      <c r="D81" s="423">
        <v>117446212.61</v>
      </c>
      <c r="E81" s="529">
        <f>+D81/D79*100</f>
        <v>41.120262386659562</v>
      </c>
      <c r="G81" s="472"/>
      <c r="H81" s="472"/>
    </row>
    <row r="82" spans="1:8" x14ac:dyDescent="0.25">
      <c r="A82" s="503" t="s">
        <v>337</v>
      </c>
      <c r="B82" s="504">
        <v>171121058.72999999</v>
      </c>
      <c r="C82" s="505">
        <v>190712480.56</v>
      </c>
      <c r="D82" s="505">
        <v>168170186.19999999</v>
      </c>
      <c r="E82" s="532">
        <f>+D82/D79*100</f>
        <v>58.879737613340431</v>
      </c>
      <c r="G82" s="472"/>
      <c r="H82" s="472"/>
    </row>
    <row r="83" spans="1:8" x14ac:dyDescent="0.25">
      <c r="A83" s="530"/>
      <c r="B83" s="473"/>
      <c r="C83" s="508"/>
      <c r="D83" s="508"/>
      <c r="E83" s="531"/>
      <c r="G83" s="472"/>
      <c r="H83" s="472"/>
    </row>
    <row r="84" spans="1:8" x14ac:dyDescent="0.25">
      <c r="A84" s="567"/>
      <c r="B84" s="567"/>
      <c r="C84" s="567"/>
      <c r="D84" s="567"/>
      <c r="E84" s="567"/>
      <c r="G84" s="472"/>
      <c r="H84" s="472"/>
    </row>
    <row r="85" spans="1:8" x14ac:dyDescent="0.25">
      <c r="A85" s="567"/>
      <c r="B85" s="567"/>
      <c r="C85" s="567"/>
      <c r="D85" s="567"/>
      <c r="E85" s="567"/>
      <c r="G85" s="472"/>
      <c r="H85" s="472"/>
    </row>
    <row r="86" spans="1:8" x14ac:dyDescent="0.25">
      <c r="A86" s="567" t="s">
        <v>296</v>
      </c>
      <c r="B86" s="567"/>
      <c r="C86" s="567"/>
      <c r="D86" s="567"/>
      <c r="E86" s="567"/>
      <c r="G86" s="472"/>
      <c r="H86" s="472"/>
    </row>
    <row r="87" spans="1:8" x14ac:dyDescent="0.25">
      <c r="A87" s="567" t="s">
        <v>182</v>
      </c>
      <c r="B87" s="567"/>
      <c r="C87" s="567"/>
      <c r="D87" s="567"/>
      <c r="E87" s="567"/>
      <c r="G87" s="472"/>
      <c r="H87" s="472"/>
    </row>
    <row r="88" spans="1:8" x14ac:dyDescent="0.25">
      <c r="A88" s="569"/>
      <c r="B88" s="570"/>
      <c r="C88" s="570"/>
      <c r="D88" s="570"/>
      <c r="E88" s="571"/>
      <c r="G88" s="472"/>
      <c r="H88" s="472"/>
    </row>
    <row r="89" spans="1:8" x14ac:dyDescent="0.25">
      <c r="A89" s="485" t="s">
        <v>338</v>
      </c>
      <c r="B89" s="572">
        <v>2015</v>
      </c>
      <c r="C89" s="573">
        <v>2016</v>
      </c>
      <c r="D89" s="574"/>
      <c r="E89" s="575"/>
      <c r="G89" s="472"/>
      <c r="H89" s="472"/>
    </row>
    <row r="90" spans="1:8" x14ac:dyDescent="0.25">
      <c r="A90" s="485"/>
      <c r="B90" s="488" t="s">
        <v>225</v>
      </c>
      <c r="C90" s="576" t="s">
        <v>226</v>
      </c>
      <c r="D90" s="573" t="s">
        <v>225</v>
      </c>
      <c r="E90" s="575"/>
      <c r="G90" s="472"/>
      <c r="H90" s="472"/>
    </row>
    <row r="91" spans="1:8" x14ac:dyDescent="0.25">
      <c r="A91" s="491"/>
      <c r="B91" s="492"/>
      <c r="C91" s="577"/>
      <c r="D91" s="577"/>
      <c r="E91" s="577"/>
      <c r="G91" s="472"/>
      <c r="H91" s="472"/>
    </row>
    <row r="92" spans="1:8" x14ac:dyDescent="0.25">
      <c r="A92" s="578" t="s">
        <v>305</v>
      </c>
      <c r="B92" s="579">
        <f>SUM(B94:B99)</f>
        <v>314679207.83999997</v>
      </c>
      <c r="C92" s="579">
        <f>SUM(C94:C99)</f>
        <v>384472831.88000005</v>
      </c>
      <c r="D92" s="579">
        <f>SUM(D94:D99)</f>
        <v>603138399.67999995</v>
      </c>
      <c r="E92" s="580" t="s">
        <v>12</v>
      </c>
    </row>
    <row r="93" spans="1:8" x14ac:dyDescent="0.25">
      <c r="A93" s="582"/>
      <c r="B93" s="583"/>
      <c r="C93" s="583"/>
      <c r="D93" s="583"/>
      <c r="E93" s="584"/>
    </row>
    <row r="94" spans="1:8" x14ac:dyDescent="0.25">
      <c r="A94" s="500" t="s">
        <v>339</v>
      </c>
      <c r="B94" s="501">
        <v>10631788.85</v>
      </c>
      <c r="C94" s="423">
        <v>10978188.57</v>
      </c>
      <c r="D94" s="423">
        <v>10830491.27</v>
      </c>
      <c r="E94" s="529">
        <f>+D94/D92*100</f>
        <v>1.7956892275050313</v>
      </c>
      <c r="G94" s="472"/>
      <c r="H94" s="472"/>
    </row>
    <row r="95" spans="1:8" x14ac:dyDescent="0.25">
      <c r="A95" s="500" t="s">
        <v>340</v>
      </c>
      <c r="B95" s="501">
        <v>51055737.020000003</v>
      </c>
      <c r="C95" s="423">
        <v>145735225.56</v>
      </c>
      <c r="D95" s="423">
        <v>204503500.38</v>
      </c>
      <c r="E95" s="529">
        <f>+D95/D92*100</f>
        <v>33.906562820158861</v>
      </c>
      <c r="G95" s="472"/>
      <c r="H95" s="472"/>
    </row>
    <row r="96" spans="1:8" s="533" customFormat="1" x14ac:dyDescent="0.25">
      <c r="A96" s="500" t="s">
        <v>341</v>
      </c>
      <c r="B96" s="539">
        <v>242847428.77000001</v>
      </c>
      <c r="C96" s="540">
        <v>217950395.96000001</v>
      </c>
      <c r="D96" s="540">
        <v>364258824.62</v>
      </c>
      <c r="E96" s="541">
        <f>+D96/D92*100</f>
        <v>60.393903756295501</v>
      </c>
      <c r="G96" s="543"/>
      <c r="H96" s="543"/>
    </row>
    <row r="97" spans="1:8" s="533" customFormat="1" x14ac:dyDescent="0.25">
      <c r="A97" s="500" t="s">
        <v>342</v>
      </c>
      <c r="B97" s="539">
        <v>3941090.59</v>
      </c>
      <c r="C97" s="540">
        <v>3012652.8</v>
      </c>
      <c r="D97" s="540">
        <v>2913595.31</v>
      </c>
      <c r="E97" s="541">
        <v>1</v>
      </c>
      <c r="G97" s="543"/>
      <c r="H97" s="543"/>
    </row>
    <row r="98" spans="1:8" s="533" customFormat="1" ht="17.25" customHeight="1" x14ac:dyDescent="0.25">
      <c r="A98" s="500" t="s">
        <v>343</v>
      </c>
      <c r="B98" s="539">
        <v>6203162.6100000003</v>
      </c>
      <c r="C98" s="540">
        <v>6796368.9900000002</v>
      </c>
      <c r="D98" s="540">
        <v>6182900.0199999996</v>
      </c>
      <c r="E98" s="541">
        <f>+D98/D92*100</f>
        <v>1.0251212695594225</v>
      </c>
      <c r="G98" s="543"/>
      <c r="H98" s="543"/>
    </row>
    <row r="99" spans="1:8" s="533" customFormat="1" x14ac:dyDescent="0.25">
      <c r="A99" s="503" t="s">
        <v>344</v>
      </c>
      <c r="B99" s="544">
        <v>0</v>
      </c>
      <c r="C99" s="545">
        <v>0</v>
      </c>
      <c r="D99" s="545">
        <v>14449088.08</v>
      </c>
      <c r="E99" s="546">
        <f>+D99/D92*100</f>
        <v>2.3956504987356273</v>
      </c>
      <c r="G99" s="543"/>
      <c r="H99" s="543"/>
    </row>
    <row r="100" spans="1:8" x14ac:dyDescent="0.25">
      <c r="A100" s="530"/>
      <c r="B100" s="508"/>
      <c r="C100" s="508"/>
      <c r="D100" s="508"/>
      <c r="E100" s="531"/>
    </row>
    <row r="101" spans="1:8" x14ac:dyDescent="0.25">
      <c r="A101" s="567"/>
      <c r="B101" s="567"/>
      <c r="C101" s="567"/>
      <c r="D101" s="567"/>
      <c r="E101" s="567"/>
    </row>
    <row r="102" spans="1:8" x14ac:dyDescent="0.25">
      <c r="A102" s="567"/>
      <c r="B102" s="567"/>
      <c r="C102" s="567"/>
      <c r="D102" s="567"/>
      <c r="E102" s="567"/>
    </row>
    <row r="103" spans="1:8" x14ac:dyDescent="0.25">
      <c r="A103" s="567" t="s">
        <v>296</v>
      </c>
      <c r="B103" s="567"/>
      <c r="C103" s="567"/>
      <c r="D103" s="567"/>
      <c r="E103" s="567"/>
    </row>
    <row r="104" spans="1:8" x14ac:dyDescent="0.25">
      <c r="A104" s="567" t="s">
        <v>182</v>
      </c>
      <c r="B104" s="567"/>
      <c r="C104" s="567"/>
      <c r="D104" s="567"/>
      <c r="E104" s="567"/>
    </row>
    <row r="105" spans="1:8" x14ac:dyDescent="0.25">
      <c r="A105" s="569"/>
      <c r="B105" s="570"/>
      <c r="C105" s="570"/>
      <c r="D105" s="570"/>
      <c r="E105" s="571"/>
    </row>
    <row r="106" spans="1:8" x14ac:dyDescent="0.25">
      <c r="A106" s="485" t="s">
        <v>345</v>
      </c>
      <c r="B106" s="572">
        <v>2015</v>
      </c>
      <c r="C106" s="573">
        <v>2016</v>
      </c>
      <c r="D106" s="574"/>
      <c r="E106" s="575"/>
    </row>
    <row r="107" spans="1:8" x14ac:dyDescent="0.25">
      <c r="A107" s="485"/>
      <c r="B107" s="488" t="s">
        <v>225</v>
      </c>
      <c r="C107" s="576" t="s">
        <v>226</v>
      </c>
      <c r="D107" s="573" t="s">
        <v>225</v>
      </c>
      <c r="E107" s="575"/>
    </row>
    <row r="108" spans="1:8" x14ac:dyDescent="0.25">
      <c r="A108" s="491"/>
      <c r="B108" s="492"/>
      <c r="C108" s="577"/>
      <c r="D108" s="577"/>
      <c r="E108" s="577"/>
    </row>
    <row r="109" spans="1:8" x14ac:dyDescent="0.25">
      <c r="A109" s="578" t="s">
        <v>305</v>
      </c>
      <c r="B109" s="579">
        <f>SUM(B111:B167)</f>
        <v>2844560814.9100003</v>
      </c>
      <c r="C109" s="579">
        <f>SUM(C111:C167)</f>
        <v>6668775494.7200003</v>
      </c>
      <c r="D109" s="579">
        <f>SUM(D111:D167)</f>
        <v>8753353589.1700001</v>
      </c>
      <c r="E109" s="580" t="s">
        <v>12</v>
      </c>
    </row>
    <row r="110" spans="1:8" x14ac:dyDescent="0.25">
      <c r="A110" s="582"/>
      <c r="B110" s="583"/>
      <c r="C110" s="583"/>
      <c r="D110" s="583"/>
      <c r="E110" s="584"/>
    </row>
    <row r="111" spans="1:8" x14ac:dyDescent="0.25">
      <c r="A111" s="500" t="s">
        <v>346</v>
      </c>
      <c r="B111" s="501">
        <v>353889213.81999999</v>
      </c>
      <c r="C111" s="423">
        <v>49525292.859999999</v>
      </c>
      <c r="D111" s="423">
        <v>276201048.69</v>
      </c>
      <c r="E111" s="529">
        <f>+D111/D109*100</f>
        <v>3.1553740617964641</v>
      </c>
      <c r="G111" s="472"/>
      <c r="H111" s="472"/>
    </row>
    <row r="112" spans="1:8" x14ac:dyDescent="0.25">
      <c r="A112" s="500" t="s">
        <v>347</v>
      </c>
      <c r="B112" s="501">
        <v>6794865.3300000001</v>
      </c>
      <c r="C112" s="423">
        <v>5776449.0999999996</v>
      </c>
      <c r="D112" s="423">
        <v>7141110.4500000002</v>
      </c>
      <c r="E112" s="529">
        <f>+D112/D109*100</f>
        <v>8.1581423362530089E-2</v>
      </c>
      <c r="G112" s="472"/>
      <c r="H112" s="472"/>
    </row>
    <row r="113" spans="1:8" x14ac:dyDescent="0.25">
      <c r="A113" s="500" t="s">
        <v>348</v>
      </c>
      <c r="B113" s="501">
        <v>7263682.2699999996</v>
      </c>
      <c r="C113" s="423">
        <v>0</v>
      </c>
      <c r="D113" s="423">
        <v>0</v>
      </c>
      <c r="E113" s="529">
        <f>+D113/D109*100</f>
        <v>0</v>
      </c>
      <c r="G113" s="472"/>
      <c r="H113" s="472"/>
    </row>
    <row r="114" spans="1:8" x14ac:dyDescent="0.25">
      <c r="A114" s="500" t="s">
        <v>349</v>
      </c>
      <c r="B114" s="501">
        <v>2284209.2999999998</v>
      </c>
      <c r="C114" s="423">
        <v>1376784.47</v>
      </c>
      <c r="D114" s="423">
        <v>2442704.2000000002</v>
      </c>
      <c r="E114" s="529">
        <f>+D114/D109*100</f>
        <v>2.7905923999485317E-2</v>
      </c>
      <c r="G114" s="472"/>
      <c r="H114" s="472"/>
    </row>
    <row r="115" spans="1:8" x14ac:dyDescent="0.25">
      <c r="A115" s="500" t="s">
        <v>350</v>
      </c>
      <c r="B115" s="501">
        <v>214645261.88</v>
      </c>
      <c r="C115" s="423">
        <v>219076669.59</v>
      </c>
      <c r="D115" s="423">
        <v>245559626.94999999</v>
      </c>
      <c r="E115" s="529">
        <f>+D115/D109*100</f>
        <v>2.8053205488444588</v>
      </c>
      <c r="G115" s="472"/>
      <c r="H115" s="472"/>
    </row>
    <row r="116" spans="1:8" x14ac:dyDescent="0.25">
      <c r="A116" s="500" t="s">
        <v>351</v>
      </c>
      <c r="B116" s="501">
        <v>133367798</v>
      </c>
      <c r="C116" s="423">
        <v>100113239.33</v>
      </c>
      <c r="D116" s="423">
        <v>144106408.69999999</v>
      </c>
      <c r="E116" s="529">
        <f>+D116/D109*100</f>
        <v>1.6462994123565877</v>
      </c>
      <c r="G116" s="472"/>
      <c r="H116" s="472"/>
    </row>
    <row r="117" spans="1:8" x14ac:dyDescent="0.25">
      <c r="A117" s="500" t="s">
        <v>352</v>
      </c>
      <c r="B117" s="501">
        <v>27059649.57</v>
      </c>
      <c r="C117" s="423">
        <v>28712514.329999998</v>
      </c>
      <c r="D117" s="423">
        <v>29915814.949999999</v>
      </c>
      <c r="E117" s="529">
        <f>+D117/D109*100</f>
        <v>0.34176404100724372</v>
      </c>
      <c r="G117" s="472"/>
      <c r="H117" s="472"/>
    </row>
    <row r="118" spans="1:8" x14ac:dyDescent="0.25">
      <c r="A118" s="500" t="s">
        <v>353</v>
      </c>
      <c r="B118" s="501">
        <v>2912708.28</v>
      </c>
      <c r="C118" s="423">
        <v>109599.2</v>
      </c>
      <c r="D118" s="423">
        <v>0</v>
      </c>
      <c r="E118" s="529">
        <f>+D118/D109*100</f>
        <v>0</v>
      </c>
      <c r="G118" s="472"/>
      <c r="H118" s="472"/>
    </row>
    <row r="119" spans="1:8" x14ac:dyDescent="0.25">
      <c r="A119" s="500" t="s">
        <v>354</v>
      </c>
      <c r="B119" s="501">
        <v>12891334.84</v>
      </c>
      <c r="C119" s="423">
        <v>13555961.439999999</v>
      </c>
      <c r="D119" s="423">
        <v>14413389.550000001</v>
      </c>
      <c r="E119" s="529">
        <f>+D119/D109*100</f>
        <v>0.16466134268622284</v>
      </c>
      <c r="G119" s="472"/>
      <c r="H119" s="472"/>
    </row>
    <row r="120" spans="1:8" x14ac:dyDescent="0.25">
      <c r="A120" s="500" t="s">
        <v>355</v>
      </c>
      <c r="B120" s="501">
        <v>29419281.149999999</v>
      </c>
      <c r="C120" s="423">
        <v>17560007.190000001</v>
      </c>
      <c r="D120" s="423">
        <v>94084527.870000005</v>
      </c>
      <c r="E120" s="529">
        <f>+D120/D109*100</f>
        <v>1.0748397961028919</v>
      </c>
      <c r="G120" s="472"/>
      <c r="H120" s="472"/>
    </row>
    <row r="121" spans="1:8" x14ac:dyDescent="0.25">
      <c r="A121" s="500" t="s">
        <v>356</v>
      </c>
      <c r="B121" s="501">
        <v>164877821.59</v>
      </c>
      <c r="C121" s="423">
        <v>44491887.700000003</v>
      </c>
      <c r="D121" s="423">
        <v>240978598.25999999</v>
      </c>
      <c r="E121" s="529">
        <f>+D121/D109*100</f>
        <v>2.7529859933699967</v>
      </c>
      <c r="G121" s="472"/>
      <c r="H121" s="472"/>
    </row>
    <row r="122" spans="1:8" x14ac:dyDescent="0.25">
      <c r="A122" s="500" t="s">
        <v>357</v>
      </c>
      <c r="B122" s="501">
        <v>11616615.6</v>
      </c>
      <c r="C122" s="423">
        <v>1391215.2</v>
      </c>
      <c r="D122" s="423">
        <v>9766395.2200000007</v>
      </c>
      <c r="E122" s="529">
        <f>+D122/D109*100</f>
        <v>0.11157318301506039</v>
      </c>
      <c r="G122" s="472"/>
      <c r="H122" s="472"/>
    </row>
    <row r="123" spans="1:8" x14ac:dyDescent="0.25">
      <c r="A123" s="500" t="s">
        <v>358</v>
      </c>
      <c r="B123" s="501">
        <v>517059.14</v>
      </c>
      <c r="C123" s="423">
        <v>500538.77</v>
      </c>
      <c r="D123" s="423">
        <v>419561.49</v>
      </c>
      <c r="E123" s="529">
        <f>+D123/D109*100</f>
        <v>4.7931513987861558E-3</v>
      </c>
      <c r="G123" s="472"/>
      <c r="H123" s="472"/>
    </row>
    <row r="124" spans="1:8" ht="25.5" x14ac:dyDescent="0.25">
      <c r="A124" s="500" t="s">
        <v>359</v>
      </c>
      <c r="B124" s="501">
        <v>421958.64</v>
      </c>
      <c r="C124" s="423">
        <v>417452.28</v>
      </c>
      <c r="D124" s="423">
        <v>336110.37</v>
      </c>
      <c r="E124" s="529">
        <f>+D124/D109*100</f>
        <v>3.839789705466134E-3</v>
      </c>
      <c r="G124" s="472"/>
      <c r="H124" s="472"/>
    </row>
    <row r="125" spans="1:8" ht="25.5" x14ac:dyDescent="0.25">
      <c r="A125" s="500" t="s">
        <v>360</v>
      </c>
      <c r="B125" s="501">
        <v>1266853.74</v>
      </c>
      <c r="C125" s="423">
        <v>1260604.68</v>
      </c>
      <c r="D125" s="423">
        <v>1147693.25</v>
      </c>
      <c r="E125" s="529">
        <f>+D125/D109*100</f>
        <v>1.3111469087915884E-2</v>
      </c>
      <c r="G125" s="472"/>
      <c r="H125" s="472"/>
    </row>
    <row r="126" spans="1:8" x14ac:dyDescent="0.25">
      <c r="A126" s="500" t="s">
        <v>361</v>
      </c>
      <c r="B126" s="501">
        <v>2540267.9500000002</v>
      </c>
      <c r="C126" s="423">
        <v>3221898.3</v>
      </c>
      <c r="D126" s="423">
        <v>6784864.3700000001</v>
      </c>
      <c r="E126" s="529">
        <f>+D126/D109*100</f>
        <v>7.7511599421672017E-2</v>
      </c>
      <c r="G126" s="472"/>
      <c r="H126" s="472"/>
    </row>
    <row r="127" spans="1:8" x14ac:dyDescent="0.25">
      <c r="A127" s="500" t="s">
        <v>362</v>
      </c>
      <c r="B127" s="501">
        <v>1856257.65</v>
      </c>
      <c r="C127" s="423">
        <v>1102240.07</v>
      </c>
      <c r="D127" s="423">
        <v>3092085.33</v>
      </c>
      <c r="E127" s="529">
        <f>+D127/D109*100</f>
        <v>3.5324579299820039E-2</v>
      </c>
      <c r="G127" s="472"/>
      <c r="H127" s="472"/>
    </row>
    <row r="128" spans="1:8" x14ac:dyDescent="0.25">
      <c r="A128" s="500" t="s">
        <v>363</v>
      </c>
      <c r="B128" s="501">
        <v>891792.19</v>
      </c>
      <c r="C128" s="423">
        <v>0</v>
      </c>
      <c r="D128" s="423">
        <v>0</v>
      </c>
      <c r="E128" s="529">
        <f>+D128/D109*100</f>
        <v>0</v>
      </c>
      <c r="G128" s="472"/>
      <c r="H128" s="472"/>
    </row>
    <row r="129" spans="1:8" x14ac:dyDescent="0.25">
      <c r="A129" s="500" t="s">
        <v>364</v>
      </c>
      <c r="B129" s="501">
        <v>10336973.57</v>
      </c>
      <c r="C129" s="423">
        <v>2048771.29</v>
      </c>
      <c r="D129" s="423">
        <v>6222047.25</v>
      </c>
      <c r="E129" s="529">
        <f>+D129/D109*100</f>
        <v>7.108186807052061E-2</v>
      </c>
      <c r="G129" s="472"/>
      <c r="H129" s="472"/>
    </row>
    <row r="130" spans="1:8" x14ac:dyDescent="0.25">
      <c r="A130" s="500" t="s">
        <v>365</v>
      </c>
      <c r="B130" s="501">
        <v>13863008.34</v>
      </c>
      <c r="C130" s="423">
        <v>13328371.970000001</v>
      </c>
      <c r="D130" s="423">
        <v>16187228.73</v>
      </c>
      <c r="E130" s="529">
        <f>+D130/D109*100</f>
        <v>0.18492602366740318</v>
      </c>
      <c r="G130" s="472"/>
      <c r="H130" s="472"/>
    </row>
    <row r="131" spans="1:8" x14ac:dyDescent="0.25">
      <c r="A131" s="500" t="s">
        <v>366</v>
      </c>
      <c r="B131" s="501">
        <v>1278146.3</v>
      </c>
      <c r="C131" s="423">
        <v>1128652.3899999999</v>
      </c>
      <c r="D131" s="423">
        <v>1249399.52</v>
      </c>
      <c r="E131" s="529">
        <f>+D131/D109*100</f>
        <v>1.4273381136411616E-2</v>
      </c>
      <c r="G131" s="472"/>
      <c r="H131" s="472"/>
    </row>
    <row r="132" spans="1:8" x14ac:dyDescent="0.25">
      <c r="A132" s="500" t="s">
        <v>367</v>
      </c>
      <c r="B132" s="501">
        <v>7271247.7800000003</v>
      </c>
      <c r="C132" s="423">
        <v>5215170.95</v>
      </c>
      <c r="D132" s="423">
        <v>8201546.3499999996</v>
      </c>
      <c r="E132" s="529">
        <f>+D132/D109*100</f>
        <v>9.369604765135138E-2</v>
      </c>
      <c r="G132" s="472"/>
      <c r="H132" s="472"/>
    </row>
    <row r="133" spans="1:8" ht="25.5" x14ac:dyDescent="0.25">
      <c r="A133" s="500" t="s">
        <v>368</v>
      </c>
      <c r="B133" s="501">
        <v>18713972.260000002</v>
      </c>
      <c r="C133" s="423">
        <v>19088362.5</v>
      </c>
      <c r="D133" s="423">
        <v>15027569.34</v>
      </c>
      <c r="E133" s="529">
        <v>1</v>
      </c>
      <c r="G133" s="472"/>
      <c r="H133" s="472"/>
    </row>
    <row r="134" spans="1:8" x14ac:dyDescent="0.25">
      <c r="A134" s="500" t="s">
        <v>369</v>
      </c>
      <c r="B134" s="501">
        <v>81411609.209999993</v>
      </c>
      <c r="C134" s="423">
        <v>87186331.079999998</v>
      </c>
      <c r="D134" s="423">
        <v>92993276.549999997</v>
      </c>
      <c r="E134" s="529">
        <f>+D134/D109*100</f>
        <v>1.0623731305114306</v>
      </c>
      <c r="G134" s="472"/>
      <c r="H134" s="472"/>
    </row>
    <row r="135" spans="1:8" x14ac:dyDescent="0.25">
      <c r="A135" s="500" t="s">
        <v>370</v>
      </c>
      <c r="B135" s="501">
        <v>6515758.7199999997</v>
      </c>
      <c r="C135" s="423">
        <v>4658423.24</v>
      </c>
      <c r="D135" s="423">
        <v>5998223.1699999999</v>
      </c>
      <c r="E135" s="529">
        <f>+D135/D109*100</f>
        <v>6.8524858603007222E-2</v>
      </c>
      <c r="G135" s="472"/>
      <c r="H135" s="472"/>
    </row>
    <row r="136" spans="1:8" x14ac:dyDescent="0.25">
      <c r="A136" s="500" t="s">
        <v>371</v>
      </c>
      <c r="B136" s="501">
        <v>2478821.77</v>
      </c>
      <c r="C136" s="423">
        <v>1971971.82</v>
      </c>
      <c r="D136" s="423">
        <v>1979532.74</v>
      </c>
      <c r="E136" s="529">
        <f>+D136/D109*100</f>
        <v>2.2614563890680221E-2</v>
      </c>
      <c r="G136" s="472"/>
      <c r="H136" s="472"/>
    </row>
    <row r="137" spans="1:8" x14ac:dyDescent="0.25">
      <c r="A137" s="500" t="s">
        <v>372</v>
      </c>
      <c r="B137" s="501">
        <v>21809501.239999998</v>
      </c>
      <c r="C137" s="423">
        <v>1860323.68</v>
      </c>
      <c r="D137" s="423">
        <v>364878333.04000002</v>
      </c>
      <c r="E137" s="529">
        <f>+D137/D109*100</f>
        <v>4.1684404648230151</v>
      </c>
      <c r="G137" s="472"/>
      <c r="H137" s="472"/>
    </row>
    <row r="138" spans="1:8" x14ac:dyDescent="0.25">
      <c r="A138" s="500" t="s">
        <v>373</v>
      </c>
      <c r="B138" s="501">
        <v>6952304.3899999997</v>
      </c>
      <c r="C138" s="423">
        <v>3219798.72</v>
      </c>
      <c r="D138" s="423">
        <v>8293773.2999999998</v>
      </c>
      <c r="E138" s="529">
        <f>+D138/D109*100</f>
        <v>9.4749666119524623E-2</v>
      </c>
      <c r="G138" s="472"/>
      <c r="H138" s="472"/>
    </row>
    <row r="139" spans="1:8" x14ac:dyDescent="0.25">
      <c r="A139" s="500" t="s">
        <v>374</v>
      </c>
      <c r="B139" s="501">
        <v>73686648.939999998</v>
      </c>
      <c r="C139" s="423">
        <v>30139056.530000001</v>
      </c>
      <c r="D139" s="423">
        <v>47386264.509999998</v>
      </c>
      <c r="E139" s="529">
        <f>+D139/D109*100</f>
        <v>0.5413498269809206</v>
      </c>
      <c r="G139" s="472"/>
      <c r="H139" s="472"/>
    </row>
    <row r="140" spans="1:8" x14ac:dyDescent="0.25">
      <c r="A140" s="500" t="s">
        <v>375</v>
      </c>
      <c r="B140" s="501">
        <v>296205562.80000001</v>
      </c>
      <c r="C140" s="423">
        <v>4294660668.8000002</v>
      </c>
      <c r="D140" s="423">
        <v>4845315958.5900002</v>
      </c>
      <c r="E140" s="529">
        <f>+D140/D109*100</f>
        <v>55.353824214125424</v>
      </c>
      <c r="G140" s="472"/>
      <c r="H140" s="472"/>
    </row>
    <row r="141" spans="1:8" x14ac:dyDescent="0.25">
      <c r="A141" s="500" t="s">
        <v>376</v>
      </c>
      <c r="B141" s="501">
        <v>179925448.63999999</v>
      </c>
      <c r="C141" s="423">
        <v>5743044.3600000003</v>
      </c>
      <c r="D141" s="423">
        <v>78342309.269999996</v>
      </c>
      <c r="E141" s="529">
        <f>+D141/D109*100</f>
        <v>0.89499765400689668</v>
      </c>
      <c r="G141" s="472"/>
      <c r="H141" s="472"/>
    </row>
    <row r="142" spans="1:8" x14ac:dyDescent="0.25">
      <c r="A142" s="500" t="s">
        <v>377</v>
      </c>
      <c r="B142" s="501">
        <v>3069296.03</v>
      </c>
      <c r="C142" s="423">
        <v>2672768.58</v>
      </c>
      <c r="D142" s="423">
        <v>3167308.69</v>
      </c>
      <c r="E142" s="529">
        <f>+D142/D109*100</f>
        <v>3.6183945475694271E-2</v>
      </c>
      <c r="G142" s="472"/>
      <c r="H142" s="472"/>
    </row>
    <row r="143" spans="1:8" x14ac:dyDescent="0.25">
      <c r="A143" s="500" t="s">
        <v>378</v>
      </c>
      <c r="B143" s="501">
        <v>2956189.44</v>
      </c>
      <c r="C143" s="423">
        <v>2418409.08</v>
      </c>
      <c r="D143" s="423">
        <v>3497516.31</v>
      </c>
      <c r="E143" s="529">
        <f>+D143/D109*100</f>
        <v>3.995630102646907E-2</v>
      </c>
      <c r="G143" s="472"/>
      <c r="H143" s="472"/>
    </row>
    <row r="144" spans="1:8" x14ac:dyDescent="0.25">
      <c r="A144" s="500" t="s">
        <v>379</v>
      </c>
      <c r="B144" s="501">
        <v>3343126.53</v>
      </c>
      <c r="C144" s="423">
        <v>5003957.82</v>
      </c>
      <c r="D144" s="423">
        <v>3935845.17</v>
      </c>
      <c r="E144" s="529">
        <f>+D144/D109*100</f>
        <v>4.4963854480522585E-2</v>
      </c>
      <c r="G144" s="472"/>
      <c r="H144" s="472"/>
    </row>
    <row r="145" spans="1:8" x14ac:dyDescent="0.25">
      <c r="A145" s="500" t="s">
        <v>380</v>
      </c>
      <c r="B145" s="501">
        <v>2303113.79</v>
      </c>
      <c r="C145" s="423">
        <v>5799741.9199999999</v>
      </c>
      <c r="D145" s="423">
        <v>6686264.5599999996</v>
      </c>
      <c r="E145" s="529">
        <f>+D145/D109*100</f>
        <v>7.6385176171479163E-2</v>
      </c>
      <c r="G145" s="472"/>
      <c r="H145" s="472"/>
    </row>
    <row r="146" spans="1:8" x14ac:dyDescent="0.25">
      <c r="A146" s="500" t="s">
        <v>381</v>
      </c>
      <c r="B146" s="501">
        <v>3583791.23</v>
      </c>
      <c r="C146" s="423">
        <v>4889631.1500000004</v>
      </c>
      <c r="D146" s="423">
        <v>4223554.82</v>
      </c>
      <c r="E146" s="529">
        <f>+D146/D109*100</f>
        <v>4.8250705023792841E-2</v>
      </c>
      <c r="G146" s="472"/>
      <c r="H146" s="472"/>
    </row>
    <row r="147" spans="1:8" x14ac:dyDescent="0.25">
      <c r="A147" s="500" t="s">
        <v>382</v>
      </c>
      <c r="B147" s="501">
        <v>73039461.870000005</v>
      </c>
      <c r="C147" s="423">
        <v>47543855.130000003</v>
      </c>
      <c r="D147" s="423">
        <v>69349192.269999996</v>
      </c>
      <c r="E147" s="529">
        <f>+D147/D109*100</f>
        <v>0.79225855054914729</v>
      </c>
      <c r="G147" s="472"/>
      <c r="H147" s="472"/>
    </row>
    <row r="148" spans="1:8" x14ac:dyDescent="0.25">
      <c r="A148" s="500" t="s">
        <v>383</v>
      </c>
      <c r="B148" s="501">
        <v>592360643.21000004</v>
      </c>
      <c r="C148" s="423">
        <v>823121441.60000002</v>
      </c>
      <c r="D148" s="423">
        <v>855476815.64999998</v>
      </c>
      <c r="E148" s="529">
        <f>+D148/D109*100</f>
        <v>9.7731321708337031</v>
      </c>
      <c r="G148" s="472"/>
      <c r="H148" s="472"/>
    </row>
    <row r="149" spans="1:8" x14ac:dyDescent="0.25">
      <c r="A149" s="500" t="s">
        <v>384</v>
      </c>
      <c r="B149" s="501">
        <v>291692969.50999999</v>
      </c>
      <c r="C149" s="423">
        <v>66212994.5</v>
      </c>
      <c r="D149" s="423">
        <v>145307749.43000001</v>
      </c>
      <c r="E149" s="529">
        <f>+D149/D109*100</f>
        <v>1.6600237606050849</v>
      </c>
      <c r="G149" s="472"/>
      <c r="H149" s="472"/>
    </row>
    <row r="150" spans="1:8" x14ac:dyDescent="0.25">
      <c r="A150" s="500" t="s">
        <v>385</v>
      </c>
      <c r="B150" s="501">
        <v>2959231.44</v>
      </c>
      <c r="C150" s="423">
        <v>3209825.27</v>
      </c>
      <c r="D150" s="423">
        <v>3121698.53</v>
      </c>
      <c r="E150" s="529">
        <f>+D150/D109*100</f>
        <v>3.5662886209261446E-2</v>
      </c>
      <c r="G150" s="472"/>
      <c r="H150" s="472"/>
    </row>
    <row r="151" spans="1:8" x14ac:dyDescent="0.25">
      <c r="A151" s="585"/>
      <c r="B151" s="586"/>
      <c r="C151" s="587"/>
      <c r="D151" s="587" t="s">
        <v>386</v>
      </c>
      <c r="E151" s="588"/>
      <c r="G151" s="472"/>
      <c r="H151" s="472"/>
    </row>
    <row r="152" spans="1:8" x14ac:dyDescent="0.25">
      <c r="A152" s="553"/>
      <c r="B152" s="475"/>
      <c r="C152" s="420"/>
      <c r="D152" s="420"/>
      <c r="E152" s="531"/>
      <c r="G152" s="472"/>
      <c r="H152" s="472"/>
    </row>
    <row r="153" spans="1:8" x14ac:dyDescent="0.25">
      <c r="A153" s="553"/>
      <c r="B153" s="475"/>
      <c r="C153" s="420"/>
      <c r="D153" s="420"/>
      <c r="E153" s="531"/>
      <c r="G153" s="472"/>
      <c r="H153" s="472"/>
    </row>
    <row r="154" spans="1:8" x14ac:dyDescent="0.25">
      <c r="A154" s="553"/>
      <c r="B154" s="475"/>
      <c r="C154" s="420"/>
      <c r="D154" s="420"/>
      <c r="E154" s="531"/>
      <c r="G154" s="472"/>
      <c r="H154" s="472"/>
    </row>
    <row r="155" spans="1:8" x14ac:dyDescent="0.25">
      <c r="A155" s="589"/>
      <c r="B155" s="478"/>
      <c r="C155" s="479"/>
      <c r="D155" s="479" t="s">
        <v>387</v>
      </c>
      <c r="E155" s="590"/>
      <c r="G155" s="472"/>
      <c r="H155" s="472"/>
    </row>
    <row r="156" spans="1:8" x14ac:dyDescent="0.25">
      <c r="A156" s="500" t="s">
        <v>388</v>
      </c>
      <c r="B156" s="501">
        <v>7433898.4800000004</v>
      </c>
      <c r="C156" s="423">
        <v>7404386.1600000001</v>
      </c>
      <c r="D156" s="423">
        <v>7707439.3300000001</v>
      </c>
      <c r="E156" s="529">
        <f>+D156/D109*100</f>
        <v>8.8051273737370248E-2</v>
      </c>
      <c r="G156" s="472"/>
      <c r="H156" s="472"/>
    </row>
    <row r="157" spans="1:8" x14ac:dyDescent="0.25">
      <c r="A157" s="500" t="s">
        <v>389</v>
      </c>
      <c r="B157" s="501">
        <v>2579653.8199999998</v>
      </c>
      <c r="C157" s="423">
        <v>3272126.84</v>
      </c>
      <c r="D157" s="423">
        <v>3474128.75</v>
      </c>
      <c r="E157" s="529">
        <f>+D157/D109*100</f>
        <v>3.9689117029367255E-2</v>
      </c>
      <c r="G157" s="472"/>
      <c r="H157" s="472"/>
    </row>
    <row r="158" spans="1:8" x14ac:dyDescent="0.25">
      <c r="A158" s="500" t="s">
        <v>390</v>
      </c>
      <c r="B158" s="501">
        <v>7125284.7699999996</v>
      </c>
      <c r="C158" s="423">
        <v>7701850.5999999996</v>
      </c>
      <c r="D158" s="423">
        <v>8454094.1099999994</v>
      </c>
      <c r="E158" s="529">
        <f>+D158/D109*100</f>
        <v>9.6581201980230111E-2</v>
      </c>
      <c r="G158" s="472"/>
      <c r="H158" s="472"/>
    </row>
    <row r="159" spans="1:8" x14ac:dyDescent="0.25">
      <c r="A159" s="500" t="s">
        <v>391</v>
      </c>
      <c r="B159" s="501">
        <v>21847019</v>
      </c>
      <c r="C159" s="423">
        <v>24513468.140000001</v>
      </c>
      <c r="D159" s="423">
        <v>18812800.239999998</v>
      </c>
      <c r="E159" s="529">
        <f>+D159/D109*100</f>
        <v>0.21492105909300807</v>
      </c>
      <c r="G159" s="472"/>
      <c r="H159" s="472"/>
    </row>
    <row r="160" spans="1:8" x14ac:dyDescent="0.25">
      <c r="A160" s="500" t="s">
        <v>392</v>
      </c>
      <c r="B160" s="501">
        <v>21809408.68</v>
      </c>
      <c r="C160" s="423">
        <v>22853204.539999999</v>
      </c>
      <c r="D160" s="423">
        <v>20718342.219999999</v>
      </c>
      <c r="E160" s="529">
        <f>+D160/D109*100</f>
        <v>0.23669033826799321</v>
      </c>
      <c r="G160" s="472"/>
      <c r="H160" s="472"/>
    </row>
    <row r="161" spans="1:8" x14ac:dyDescent="0.25">
      <c r="A161" s="500" t="s">
        <v>393</v>
      </c>
      <c r="B161" s="501">
        <v>42102590.009999998</v>
      </c>
      <c r="C161" s="423">
        <v>45744093.380000003</v>
      </c>
      <c r="D161" s="423">
        <v>46235228.049999997</v>
      </c>
      <c r="E161" s="529">
        <f>+D161/D109*100</f>
        <v>0.52820016441703066</v>
      </c>
      <c r="G161" s="472"/>
      <c r="H161" s="472"/>
    </row>
    <row r="162" spans="1:8" x14ac:dyDescent="0.25">
      <c r="A162" s="500" t="s">
        <v>394</v>
      </c>
      <c r="B162" s="501">
        <v>23038353.18</v>
      </c>
      <c r="C162" s="423">
        <v>23667077.809999999</v>
      </c>
      <c r="D162" s="423">
        <v>24934489.800000001</v>
      </c>
      <c r="E162" s="529">
        <f>+D162/D109*100</f>
        <v>0.28485642155310564</v>
      </c>
      <c r="G162" s="472"/>
      <c r="H162" s="472"/>
    </row>
    <row r="163" spans="1:8" x14ac:dyDescent="0.25">
      <c r="A163" s="500" t="s">
        <v>395</v>
      </c>
      <c r="B163" s="501">
        <v>35279356.700000003</v>
      </c>
      <c r="C163" s="423">
        <v>39073091.409999996</v>
      </c>
      <c r="D163" s="423">
        <v>38814841.509999998</v>
      </c>
      <c r="E163" s="529">
        <v>1</v>
      </c>
      <c r="G163" s="472"/>
      <c r="H163" s="472"/>
    </row>
    <row r="164" spans="1:8" x14ac:dyDescent="0.25">
      <c r="A164" s="500" t="s">
        <v>396</v>
      </c>
      <c r="B164" s="501">
        <v>2314381.36</v>
      </c>
      <c r="C164" s="423">
        <v>2365123.23</v>
      </c>
      <c r="D164" s="423">
        <v>2585325.8199999998</v>
      </c>
      <c r="E164" s="529">
        <f>+D164/D109*100</f>
        <v>2.9535260899304562E-2</v>
      </c>
      <c r="G164" s="472"/>
      <c r="H164" s="472"/>
    </row>
    <row r="165" spans="1:8" x14ac:dyDescent="0.25">
      <c r="A165" s="500" t="s">
        <v>397</v>
      </c>
      <c r="B165" s="501">
        <v>10757410.960000001</v>
      </c>
      <c r="C165" s="423">
        <v>8009367.3600000003</v>
      </c>
      <c r="D165" s="423">
        <v>8786505.8599999994</v>
      </c>
      <c r="E165" s="529">
        <f>+D165/D109*100</f>
        <v>0.10037873793732058</v>
      </c>
      <c r="G165" s="472"/>
      <c r="H165" s="472"/>
    </row>
    <row r="166" spans="1:8" x14ac:dyDescent="0.25">
      <c r="A166" s="500" t="s">
        <v>398</v>
      </c>
      <c r="B166" s="501">
        <v>0</v>
      </c>
      <c r="C166" s="423">
        <v>564857778.36000001</v>
      </c>
      <c r="D166" s="423">
        <v>909311493.86000001</v>
      </c>
      <c r="E166" s="529">
        <f>+D166/D109*100</f>
        <v>10.388149919877984</v>
      </c>
      <c r="G166" s="472"/>
      <c r="H166" s="472"/>
    </row>
    <row r="167" spans="1:8" x14ac:dyDescent="0.25">
      <c r="A167" s="503" t="s">
        <v>399</v>
      </c>
      <c r="B167" s="504">
        <v>0</v>
      </c>
      <c r="C167" s="505">
        <v>0</v>
      </c>
      <c r="D167" s="505">
        <v>287552.18</v>
      </c>
      <c r="E167" s="532">
        <f>+D167/D109*100</f>
        <v>3.2850515756129291E-3</v>
      </c>
      <c r="G167" s="472"/>
      <c r="H167" s="472"/>
    </row>
    <row r="168" spans="1:8" x14ac:dyDescent="0.25">
      <c r="G168" s="472"/>
      <c r="H168" s="472"/>
    </row>
    <row r="169" spans="1:8" x14ac:dyDescent="0.25">
      <c r="A169" s="567"/>
      <c r="B169" s="567"/>
      <c r="C169" s="567"/>
      <c r="D169" s="567"/>
      <c r="E169" s="567"/>
      <c r="G169" s="472"/>
      <c r="H169" s="472"/>
    </row>
    <row r="170" spans="1:8" x14ac:dyDescent="0.25">
      <c r="A170" s="567"/>
      <c r="B170" s="567"/>
      <c r="C170" s="567"/>
      <c r="D170" s="567"/>
      <c r="E170" s="567"/>
      <c r="G170" s="472"/>
      <c r="H170" s="472"/>
    </row>
    <row r="171" spans="1:8" x14ac:dyDescent="0.25">
      <c r="A171" s="567" t="s">
        <v>296</v>
      </c>
      <c r="B171" s="567"/>
      <c r="C171" s="567"/>
      <c r="D171" s="567"/>
      <c r="E171" s="567"/>
      <c r="G171" s="472"/>
      <c r="H171" s="472"/>
    </row>
    <row r="172" spans="1:8" x14ac:dyDescent="0.25">
      <c r="A172" s="567" t="s">
        <v>182</v>
      </c>
      <c r="B172" s="567"/>
      <c r="C172" s="567"/>
      <c r="D172" s="567"/>
      <c r="E172" s="567"/>
      <c r="G172" s="472"/>
      <c r="H172" s="472"/>
    </row>
    <row r="173" spans="1:8" x14ac:dyDescent="0.25">
      <c r="A173" s="569"/>
      <c r="B173" s="570"/>
      <c r="C173" s="570"/>
      <c r="D173" s="570"/>
      <c r="E173" s="571"/>
      <c r="G173" s="472"/>
      <c r="H173" s="472"/>
    </row>
    <row r="174" spans="1:8" x14ac:dyDescent="0.25">
      <c r="A174" s="485" t="s">
        <v>302</v>
      </c>
      <c r="B174" s="572">
        <v>2015</v>
      </c>
      <c r="C174" s="573">
        <v>2016</v>
      </c>
      <c r="D174" s="574"/>
      <c r="E174" s="575"/>
      <c r="G174" s="472"/>
      <c r="H174" s="472"/>
    </row>
    <row r="175" spans="1:8" x14ac:dyDescent="0.25">
      <c r="A175" s="485"/>
      <c r="B175" s="488" t="s">
        <v>225</v>
      </c>
      <c r="C175" s="576" t="s">
        <v>226</v>
      </c>
      <c r="D175" s="573" t="s">
        <v>225</v>
      </c>
      <c r="E175" s="575"/>
      <c r="G175" s="472"/>
      <c r="H175" s="472"/>
    </row>
    <row r="176" spans="1:8" x14ac:dyDescent="0.25">
      <c r="A176" s="491"/>
      <c r="B176" s="492"/>
      <c r="C176" s="577"/>
      <c r="D176" s="577"/>
      <c r="E176" s="577"/>
      <c r="G176" s="472"/>
      <c r="H176" s="472"/>
    </row>
    <row r="177" spans="1:8" x14ac:dyDescent="0.25">
      <c r="A177" s="578" t="s">
        <v>305</v>
      </c>
      <c r="B177" s="579">
        <f>SUM(B179:B181)</f>
        <v>24336903.010000002</v>
      </c>
      <c r="C177" s="579">
        <f>SUM(C179:C181)</f>
        <v>3653672.54</v>
      </c>
      <c r="D177" s="579">
        <f>SUM(D179:D181)</f>
        <v>2389359.6800000002</v>
      </c>
      <c r="E177" s="580" t="s">
        <v>12</v>
      </c>
      <c r="G177" s="472"/>
      <c r="H177" s="472"/>
    </row>
    <row r="178" spans="1:8" x14ac:dyDescent="0.25">
      <c r="A178" s="582"/>
      <c r="B178" s="583"/>
      <c r="C178" s="583"/>
      <c r="D178" s="583"/>
      <c r="E178" s="584"/>
      <c r="G178" s="472"/>
      <c r="H178" s="472"/>
    </row>
    <row r="179" spans="1:8" x14ac:dyDescent="0.25">
      <c r="A179" s="500" t="s">
        <v>400</v>
      </c>
      <c r="B179" s="501">
        <v>21604669.440000001</v>
      </c>
      <c r="C179" s="423">
        <v>1160753.1200000001</v>
      </c>
      <c r="D179" s="423">
        <v>1620309.81</v>
      </c>
      <c r="E179" s="529">
        <f>+D179/D177*100</f>
        <v>67.813557898491027</v>
      </c>
      <c r="G179" s="472"/>
      <c r="H179" s="472"/>
    </row>
    <row r="180" spans="1:8" x14ac:dyDescent="0.25">
      <c r="A180" s="500" t="s">
        <v>401</v>
      </c>
      <c r="B180" s="501">
        <v>1647041.6</v>
      </c>
      <c r="C180" s="423">
        <v>1583327.92</v>
      </c>
      <c r="D180" s="423">
        <v>0</v>
      </c>
      <c r="E180" s="529">
        <f>+D180/D177*100</f>
        <v>0</v>
      </c>
      <c r="G180" s="472"/>
      <c r="H180" s="472"/>
    </row>
    <row r="181" spans="1:8" x14ac:dyDescent="0.25">
      <c r="A181" s="503" t="s">
        <v>402</v>
      </c>
      <c r="B181" s="504">
        <v>1085191.97</v>
      </c>
      <c r="C181" s="505">
        <v>909591.5</v>
      </c>
      <c r="D181" s="505">
        <v>769049.87</v>
      </c>
      <c r="E181" s="532">
        <f>+D181/D177*100</f>
        <v>32.186442101508966</v>
      </c>
    </row>
    <row r="182" spans="1:8" x14ac:dyDescent="0.25">
      <c r="A182" s="530"/>
      <c r="B182" s="473"/>
      <c r="C182" s="508"/>
      <c r="D182" s="508"/>
      <c r="E182" s="531"/>
    </row>
    <row r="183" spans="1:8" x14ac:dyDescent="0.25">
      <c r="A183" s="567"/>
      <c r="B183" s="567"/>
      <c r="C183" s="567"/>
      <c r="D183" s="567"/>
      <c r="E183" s="567"/>
    </row>
    <row r="184" spans="1:8" x14ac:dyDescent="0.25">
      <c r="A184" s="567"/>
      <c r="B184" s="567"/>
      <c r="C184" s="567"/>
      <c r="D184" s="567"/>
      <c r="E184" s="567"/>
    </row>
    <row r="185" spans="1:8" x14ac:dyDescent="0.25">
      <c r="A185" s="567" t="s">
        <v>296</v>
      </c>
      <c r="B185" s="567"/>
      <c r="C185" s="567"/>
      <c r="D185" s="567"/>
      <c r="E185" s="567"/>
    </row>
    <row r="186" spans="1:8" x14ac:dyDescent="0.25">
      <c r="A186" s="567" t="s">
        <v>182</v>
      </c>
      <c r="B186" s="567"/>
      <c r="C186" s="567"/>
      <c r="D186" s="567"/>
      <c r="E186" s="567"/>
    </row>
    <row r="187" spans="1:8" x14ac:dyDescent="0.25">
      <c r="A187" s="569"/>
      <c r="B187" s="570"/>
      <c r="C187" s="570"/>
      <c r="D187" s="570"/>
      <c r="E187" s="571"/>
    </row>
    <row r="188" spans="1:8" x14ac:dyDescent="0.25">
      <c r="A188" s="485" t="s">
        <v>302</v>
      </c>
      <c r="B188" s="572">
        <v>2015</v>
      </c>
      <c r="C188" s="573">
        <v>2016</v>
      </c>
      <c r="D188" s="574"/>
      <c r="E188" s="575"/>
    </row>
    <row r="189" spans="1:8" x14ac:dyDescent="0.25">
      <c r="A189" s="485"/>
      <c r="B189" s="488" t="s">
        <v>225</v>
      </c>
      <c r="C189" s="576" t="s">
        <v>226</v>
      </c>
      <c r="D189" s="573" t="s">
        <v>225</v>
      </c>
      <c r="E189" s="575"/>
    </row>
    <row r="190" spans="1:8" x14ac:dyDescent="0.25">
      <c r="A190" s="491"/>
      <c r="B190" s="492"/>
      <c r="C190" s="577"/>
      <c r="D190" s="577"/>
      <c r="E190" s="577"/>
    </row>
    <row r="191" spans="1:8" x14ac:dyDescent="0.25">
      <c r="A191" s="578" t="s">
        <v>305</v>
      </c>
      <c r="B191" s="579">
        <f>+B193</f>
        <v>17065756.260000002</v>
      </c>
      <c r="C191" s="579">
        <v>12331953</v>
      </c>
      <c r="D191" s="579">
        <v>11902265.67</v>
      </c>
      <c r="E191" s="580" t="s">
        <v>12</v>
      </c>
    </row>
    <row r="192" spans="1:8" x14ac:dyDescent="0.25">
      <c r="A192" s="582"/>
      <c r="B192" s="583"/>
      <c r="C192" s="583"/>
      <c r="D192" s="583"/>
      <c r="E192" s="584"/>
    </row>
    <row r="193" spans="1:5" x14ac:dyDescent="0.25">
      <c r="A193" s="503" t="s">
        <v>403</v>
      </c>
      <c r="B193" s="504">
        <v>17065756.260000002</v>
      </c>
      <c r="C193" s="505">
        <v>12331953</v>
      </c>
      <c r="D193" s="505">
        <v>11902265.67</v>
      </c>
      <c r="E193" s="532">
        <f>+D193/D191*100</f>
        <v>100</v>
      </c>
    </row>
    <row r="194" spans="1:5" x14ac:dyDescent="0.25">
      <c r="A194" s="530"/>
      <c r="B194" s="473"/>
      <c r="C194" s="508"/>
      <c r="D194" s="508"/>
      <c r="E194" s="531"/>
    </row>
    <row r="195" spans="1:5" x14ac:dyDescent="0.25">
      <c r="A195" s="530"/>
      <c r="B195" s="473"/>
      <c r="C195" s="508"/>
      <c r="D195" s="508"/>
      <c r="E195" s="531"/>
    </row>
    <row r="196" spans="1:5" x14ac:dyDescent="0.25">
      <c r="A196" s="530"/>
      <c r="B196" s="473"/>
      <c r="C196" s="508"/>
      <c r="D196" s="508"/>
      <c r="E196" s="531"/>
    </row>
  </sheetData>
  <mergeCells count="56">
    <mergeCell ref="A183:E183"/>
    <mergeCell ref="A184:E184"/>
    <mergeCell ref="A185:E185"/>
    <mergeCell ref="A186:E186"/>
    <mergeCell ref="A188:A189"/>
    <mergeCell ref="C188:E188"/>
    <mergeCell ref="D189:E189"/>
    <mergeCell ref="A169:E169"/>
    <mergeCell ref="A170:E170"/>
    <mergeCell ref="A171:E171"/>
    <mergeCell ref="A172:E172"/>
    <mergeCell ref="A174:A175"/>
    <mergeCell ref="C174:E174"/>
    <mergeCell ref="D175:E175"/>
    <mergeCell ref="A101:E101"/>
    <mergeCell ref="A102:E102"/>
    <mergeCell ref="A103:E103"/>
    <mergeCell ref="A104:E104"/>
    <mergeCell ref="A106:A107"/>
    <mergeCell ref="C106:E106"/>
    <mergeCell ref="D107:E107"/>
    <mergeCell ref="A84:E84"/>
    <mergeCell ref="A85:E85"/>
    <mergeCell ref="A86:E86"/>
    <mergeCell ref="A87:E87"/>
    <mergeCell ref="A89:A90"/>
    <mergeCell ref="C89:E89"/>
    <mergeCell ref="D90:E90"/>
    <mergeCell ref="A71:E71"/>
    <mergeCell ref="A72:E72"/>
    <mergeCell ref="A73:E73"/>
    <mergeCell ref="A74:E74"/>
    <mergeCell ref="A76:A77"/>
    <mergeCell ref="C76:E76"/>
    <mergeCell ref="D77:E77"/>
    <mergeCell ref="A58:E58"/>
    <mergeCell ref="A59:E59"/>
    <mergeCell ref="A60:E60"/>
    <mergeCell ref="A61:E61"/>
    <mergeCell ref="A63:A64"/>
    <mergeCell ref="C63:E63"/>
    <mergeCell ref="D64:E64"/>
    <mergeCell ref="A19:E19"/>
    <mergeCell ref="A20:E20"/>
    <mergeCell ref="A21:E21"/>
    <mergeCell ref="A22:E22"/>
    <mergeCell ref="A24:A25"/>
    <mergeCell ref="C24:E24"/>
    <mergeCell ref="D25:E25"/>
    <mergeCell ref="A1:E1"/>
    <mergeCell ref="A2:E2"/>
    <mergeCell ref="A3:E3"/>
    <mergeCell ref="A4:E4"/>
    <mergeCell ref="A6:A7"/>
    <mergeCell ref="C6:E6"/>
    <mergeCell ref="D7:E7"/>
  </mergeCells>
  <pageMargins left="0.7" right="0.7" top="0.75" bottom="0.75" header="0.3" footer="0.3"/>
  <pageSetup scale="42" fitToHeight="0" orientation="portrait" errors="NA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578"/>
  <sheetViews>
    <sheetView showGridLines="0" topLeftCell="A49" workbookViewId="0">
      <selection activeCell="A5" sqref="A5:G5"/>
    </sheetView>
  </sheetViews>
  <sheetFormatPr baseColWidth="10" defaultRowHeight="9" x14ac:dyDescent="0.15"/>
  <cols>
    <col min="1" max="1" width="4" style="592" bestFit="1" customWidth="1"/>
    <col min="2" max="2" width="32.85546875" style="592" customWidth="1"/>
    <col min="3" max="3" width="14" style="592" customWidth="1"/>
    <col min="4" max="4" width="13.42578125" style="592" customWidth="1"/>
    <col min="5" max="5" width="12" style="592" customWidth="1"/>
    <col min="6" max="6" width="15.140625" style="592" customWidth="1"/>
    <col min="7" max="7" width="14.28515625" style="592" customWidth="1"/>
    <col min="8" max="8" width="11.42578125" style="592"/>
    <col min="9" max="9" width="15.28515625" style="592" bestFit="1" customWidth="1"/>
    <col min="10" max="16384" width="11.42578125" style="592"/>
  </cols>
  <sheetData>
    <row r="1" spans="1:9" x14ac:dyDescent="0.15">
      <c r="A1" s="591" t="s">
        <v>404</v>
      </c>
      <c r="B1" s="591"/>
      <c r="C1" s="591"/>
      <c r="D1" s="591"/>
      <c r="E1" s="591"/>
      <c r="F1" s="591"/>
      <c r="G1" s="591"/>
    </row>
    <row r="2" spans="1:9" x14ac:dyDescent="0.15">
      <c r="A2" s="591" t="s">
        <v>405</v>
      </c>
      <c r="B2" s="591"/>
      <c r="C2" s="591"/>
      <c r="D2" s="591"/>
      <c r="E2" s="591"/>
      <c r="F2" s="591"/>
      <c r="G2" s="591"/>
    </row>
    <row r="3" spans="1:9" x14ac:dyDescent="0.15">
      <c r="A3" s="593" t="s">
        <v>406</v>
      </c>
      <c r="B3" s="593"/>
      <c r="C3" s="593"/>
      <c r="D3" s="593"/>
      <c r="E3" s="593"/>
      <c r="F3" s="593"/>
      <c r="G3" s="593"/>
    </row>
    <row r="4" spans="1:9" s="596" customFormat="1" x14ac:dyDescent="0.15">
      <c r="A4" s="594"/>
      <c r="B4" s="594"/>
      <c r="C4" s="595"/>
      <c r="D4" s="595"/>
      <c r="E4" s="595"/>
      <c r="F4" s="595"/>
      <c r="G4" s="595"/>
    </row>
    <row r="5" spans="1:9" s="599" customFormat="1" ht="49.5" customHeight="1" x14ac:dyDescent="0.15">
      <c r="A5" s="597" t="s">
        <v>407</v>
      </c>
      <c r="B5" s="597" t="s">
        <v>408</v>
      </c>
      <c r="C5" s="598" t="s">
        <v>409</v>
      </c>
      <c r="D5" s="598" t="s">
        <v>154</v>
      </c>
      <c r="E5" s="598" t="s">
        <v>158</v>
      </c>
      <c r="F5" s="598" t="s">
        <v>410</v>
      </c>
      <c r="G5" s="598" t="s">
        <v>411</v>
      </c>
    </row>
    <row r="6" spans="1:9" x14ac:dyDescent="0.15">
      <c r="A6" s="600"/>
      <c r="B6" s="600"/>
      <c r="C6" s="601"/>
      <c r="D6" s="601"/>
      <c r="E6" s="601"/>
      <c r="F6" s="601"/>
      <c r="G6" s="601"/>
    </row>
    <row r="7" spans="1:9" x14ac:dyDescent="0.15">
      <c r="A7" s="602"/>
      <c r="B7" s="603" t="s">
        <v>14</v>
      </c>
      <c r="C7" s="604">
        <f>SUM(C9:C578)</f>
        <v>1463991277.3999987</v>
      </c>
      <c r="D7" s="604">
        <f>SUM(D9:D578)</f>
        <v>598300154.60000014</v>
      </c>
      <c r="E7" s="604">
        <f t="shared" ref="E7:G7" si="0">SUM(E9:E578)</f>
        <v>54750536.799999997</v>
      </c>
      <c r="F7" s="604">
        <f t="shared" si="0"/>
        <v>44890495</v>
      </c>
      <c r="G7" s="604">
        <f t="shared" si="0"/>
        <v>2161932463.7999983</v>
      </c>
      <c r="I7" s="605"/>
    </row>
    <row r="8" spans="1:9" x14ac:dyDescent="0.15">
      <c r="A8" s="602"/>
      <c r="B8" s="602"/>
      <c r="C8" s="606"/>
      <c r="D8" s="606"/>
      <c r="E8" s="606"/>
      <c r="F8" s="606"/>
      <c r="G8" s="606"/>
      <c r="I8" s="605"/>
    </row>
    <row r="9" spans="1:9" x14ac:dyDescent="0.15">
      <c r="A9" s="602" t="s">
        <v>412</v>
      </c>
      <c r="B9" s="602" t="s">
        <v>413</v>
      </c>
      <c r="C9" s="606">
        <v>728259</v>
      </c>
      <c r="D9" s="606">
        <v>318840</v>
      </c>
      <c r="E9" s="606">
        <v>16554.800000000003</v>
      </c>
      <c r="F9" s="606">
        <v>8942</v>
      </c>
      <c r="G9" s="606">
        <f>SUM(C9:F9)</f>
        <v>1072595.8</v>
      </c>
      <c r="I9" s="605"/>
    </row>
    <row r="10" spans="1:9" x14ac:dyDescent="0.15">
      <c r="A10" s="602" t="s">
        <v>414</v>
      </c>
      <c r="B10" s="602" t="s">
        <v>415</v>
      </c>
      <c r="C10" s="606">
        <v>11212810</v>
      </c>
      <c r="D10" s="606">
        <v>4735418.7</v>
      </c>
      <c r="E10" s="606">
        <v>664088</v>
      </c>
      <c r="F10" s="606">
        <v>412631</v>
      </c>
      <c r="G10" s="606">
        <f t="shared" ref="G10:G73" si="1">SUM(C10:F10)</f>
        <v>17024947.699999999</v>
      </c>
      <c r="I10" s="605"/>
    </row>
    <row r="11" spans="1:9" x14ac:dyDescent="0.15">
      <c r="A11" s="602" t="s">
        <v>416</v>
      </c>
      <c r="B11" s="602" t="s">
        <v>417</v>
      </c>
      <c r="C11" s="606">
        <v>912360.5</v>
      </c>
      <c r="D11" s="606">
        <v>297384</v>
      </c>
      <c r="E11" s="606">
        <v>39209</v>
      </c>
      <c r="F11" s="606">
        <v>20622</v>
      </c>
      <c r="G11" s="606">
        <f t="shared" si="1"/>
        <v>1269575.5</v>
      </c>
      <c r="I11" s="605"/>
    </row>
    <row r="12" spans="1:9" x14ac:dyDescent="0.15">
      <c r="A12" s="602" t="s">
        <v>418</v>
      </c>
      <c r="B12" s="602" t="s">
        <v>419</v>
      </c>
      <c r="C12" s="606">
        <v>510681.4</v>
      </c>
      <c r="D12" s="606">
        <v>232157.3</v>
      </c>
      <c r="E12" s="606">
        <v>14211</v>
      </c>
      <c r="F12" s="606">
        <v>8954</v>
      </c>
      <c r="G12" s="606">
        <f t="shared" si="1"/>
        <v>766003.7</v>
      </c>
    </row>
    <row r="13" spans="1:9" x14ac:dyDescent="0.15">
      <c r="A13" s="602" t="s">
        <v>420</v>
      </c>
      <c r="B13" s="602" t="s">
        <v>421</v>
      </c>
      <c r="C13" s="606">
        <v>6156107</v>
      </c>
      <c r="D13" s="606">
        <v>1908226.5</v>
      </c>
      <c r="E13" s="606">
        <v>197749</v>
      </c>
      <c r="F13" s="606">
        <v>152166</v>
      </c>
      <c r="G13" s="606">
        <f t="shared" si="1"/>
        <v>8414248.5</v>
      </c>
    </row>
    <row r="14" spans="1:9" x14ac:dyDescent="0.15">
      <c r="A14" s="602" t="s">
        <v>422</v>
      </c>
      <c r="B14" s="602" t="s">
        <v>423</v>
      </c>
      <c r="C14" s="606">
        <v>6439013.5</v>
      </c>
      <c r="D14" s="606">
        <v>2784395.4</v>
      </c>
      <c r="E14" s="606">
        <v>245258</v>
      </c>
      <c r="F14" s="606">
        <v>214203</v>
      </c>
      <c r="G14" s="606">
        <f t="shared" si="1"/>
        <v>9682869.9000000004</v>
      </c>
    </row>
    <row r="15" spans="1:9" x14ac:dyDescent="0.15">
      <c r="A15" s="602" t="s">
        <v>424</v>
      </c>
      <c r="B15" s="602" t="s">
        <v>425</v>
      </c>
      <c r="C15" s="606">
        <v>1296944.6000000001</v>
      </c>
      <c r="D15" s="606">
        <v>520568</v>
      </c>
      <c r="E15" s="606">
        <v>42556</v>
      </c>
      <c r="F15" s="606">
        <v>23122</v>
      </c>
      <c r="G15" s="606">
        <f t="shared" si="1"/>
        <v>1883190.6</v>
      </c>
    </row>
    <row r="16" spans="1:9" x14ac:dyDescent="0.15">
      <c r="A16" s="602" t="s">
        <v>426</v>
      </c>
      <c r="B16" s="602" t="s">
        <v>427</v>
      </c>
      <c r="C16" s="606">
        <v>583090.19999999995</v>
      </c>
      <c r="D16" s="606">
        <v>308721.59999999998</v>
      </c>
      <c r="E16" s="606">
        <v>12193</v>
      </c>
      <c r="F16" s="606">
        <v>7373</v>
      </c>
      <c r="G16" s="606">
        <f t="shared" si="1"/>
        <v>911377.79999999993</v>
      </c>
    </row>
    <row r="17" spans="1:7" x14ac:dyDescent="0.15">
      <c r="A17" s="602" t="s">
        <v>428</v>
      </c>
      <c r="B17" s="602" t="s">
        <v>429</v>
      </c>
      <c r="C17" s="606">
        <v>1861983.8</v>
      </c>
      <c r="D17" s="606">
        <v>1006450.6</v>
      </c>
      <c r="E17" s="606">
        <v>97631</v>
      </c>
      <c r="F17" s="606">
        <v>60977</v>
      </c>
      <c r="G17" s="606">
        <f t="shared" si="1"/>
        <v>3027042.4</v>
      </c>
    </row>
    <row r="18" spans="1:7" x14ac:dyDescent="0.15">
      <c r="A18" s="602" t="s">
        <v>430</v>
      </c>
      <c r="B18" s="602" t="s">
        <v>431</v>
      </c>
      <c r="C18" s="606">
        <v>3528618.2</v>
      </c>
      <c r="D18" s="606">
        <v>1326186.3999999999</v>
      </c>
      <c r="E18" s="606">
        <v>178851</v>
      </c>
      <c r="F18" s="606">
        <v>127418</v>
      </c>
      <c r="G18" s="606">
        <f t="shared" si="1"/>
        <v>5161073.5999999996</v>
      </c>
    </row>
    <row r="19" spans="1:7" x14ac:dyDescent="0.15">
      <c r="A19" s="602" t="s">
        <v>432</v>
      </c>
      <c r="B19" s="602" t="s">
        <v>433</v>
      </c>
      <c r="C19" s="606">
        <v>619563.1</v>
      </c>
      <c r="D19" s="606">
        <v>237432</v>
      </c>
      <c r="E19" s="606">
        <v>19523</v>
      </c>
      <c r="F19" s="606">
        <v>10082</v>
      </c>
      <c r="G19" s="606">
        <f t="shared" si="1"/>
        <v>886600.1</v>
      </c>
    </row>
    <row r="20" spans="1:7" x14ac:dyDescent="0.15">
      <c r="A20" s="602" t="s">
        <v>434</v>
      </c>
      <c r="B20" s="602" t="s">
        <v>435</v>
      </c>
      <c r="C20" s="606">
        <v>2422322.5</v>
      </c>
      <c r="D20" s="606">
        <v>576753.69999999995</v>
      </c>
      <c r="E20" s="606">
        <v>159808</v>
      </c>
      <c r="F20" s="606">
        <v>81493</v>
      </c>
      <c r="G20" s="606">
        <f t="shared" si="1"/>
        <v>3240377.2</v>
      </c>
    </row>
    <row r="21" spans="1:7" x14ac:dyDescent="0.15">
      <c r="A21" s="602" t="s">
        <v>436</v>
      </c>
      <c r="B21" s="602" t="s">
        <v>437</v>
      </c>
      <c r="C21" s="606">
        <v>1803683.5</v>
      </c>
      <c r="D21" s="606">
        <v>1035388</v>
      </c>
      <c r="E21" s="606">
        <v>38577</v>
      </c>
      <c r="F21" s="606">
        <v>30456</v>
      </c>
      <c r="G21" s="606">
        <f t="shared" si="1"/>
        <v>2908104.5</v>
      </c>
    </row>
    <row r="22" spans="1:7" x14ac:dyDescent="0.15">
      <c r="A22" s="602" t="s">
        <v>438</v>
      </c>
      <c r="B22" s="602" t="s">
        <v>439</v>
      </c>
      <c r="C22" s="606">
        <v>11777409.699999999</v>
      </c>
      <c r="D22" s="606">
        <v>3780090.9</v>
      </c>
      <c r="E22" s="606">
        <v>333048</v>
      </c>
      <c r="F22" s="606">
        <v>393289</v>
      </c>
      <c r="G22" s="606">
        <f t="shared" si="1"/>
        <v>16283837.6</v>
      </c>
    </row>
    <row r="23" spans="1:7" x14ac:dyDescent="0.15">
      <c r="A23" s="602" t="s">
        <v>440</v>
      </c>
      <c r="B23" s="602" t="s">
        <v>441</v>
      </c>
      <c r="C23" s="606">
        <v>1548588.5</v>
      </c>
      <c r="D23" s="606">
        <v>511950.8</v>
      </c>
      <c r="E23" s="606">
        <v>82863</v>
      </c>
      <c r="F23" s="606">
        <v>39188</v>
      </c>
      <c r="G23" s="606">
        <f t="shared" si="1"/>
        <v>2182590.2999999998</v>
      </c>
    </row>
    <row r="24" spans="1:7" x14ac:dyDescent="0.15">
      <c r="A24" s="602" t="s">
        <v>442</v>
      </c>
      <c r="B24" s="602" t="s">
        <v>443</v>
      </c>
      <c r="C24" s="606">
        <v>2208527.9</v>
      </c>
      <c r="D24" s="606">
        <v>491199.7</v>
      </c>
      <c r="E24" s="606">
        <v>153985</v>
      </c>
      <c r="F24" s="606">
        <v>70560</v>
      </c>
      <c r="G24" s="606">
        <f t="shared" si="1"/>
        <v>2924272.6</v>
      </c>
    </row>
    <row r="25" spans="1:7" x14ac:dyDescent="0.15">
      <c r="A25" s="602" t="s">
        <v>444</v>
      </c>
      <c r="B25" s="602" t="s">
        <v>445</v>
      </c>
      <c r="C25" s="606">
        <v>1175604.7</v>
      </c>
      <c r="D25" s="606">
        <v>298080</v>
      </c>
      <c r="E25" s="606">
        <v>53559</v>
      </c>
      <c r="F25" s="606">
        <v>27291</v>
      </c>
      <c r="G25" s="606">
        <f t="shared" si="1"/>
        <v>1554534.7</v>
      </c>
    </row>
    <row r="26" spans="1:7" x14ac:dyDescent="0.15">
      <c r="A26" s="602" t="s">
        <v>446</v>
      </c>
      <c r="B26" s="602" t="s">
        <v>447</v>
      </c>
      <c r="C26" s="606">
        <v>570027.1</v>
      </c>
      <c r="D26" s="606">
        <v>279875.59999999998</v>
      </c>
      <c r="E26" s="606">
        <v>12611</v>
      </c>
      <c r="F26" s="606">
        <v>7697</v>
      </c>
      <c r="G26" s="606">
        <f t="shared" si="1"/>
        <v>870210.7</v>
      </c>
    </row>
    <row r="27" spans="1:7" x14ac:dyDescent="0.15">
      <c r="A27" s="602" t="s">
        <v>448</v>
      </c>
      <c r="B27" s="602" t="s">
        <v>449</v>
      </c>
      <c r="C27" s="606">
        <v>1035714.3</v>
      </c>
      <c r="D27" s="606">
        <v>285768</v>
      </c>
      <c r="E27" s="606">
        <v>47522</v>
      </c>
      <c r="F27" s="606">
        <v>25382</v>
      </c>
      <c r="G27" s="606">
        <f t="shared" si="1"/>
        <v>1394386.3</v>
      </c>
    </row>
    <row r="28" spans="1:7" x14ac:dyDescent="0.15">
      <c r="A28" s="602" t="s">
        <v>450</v>
      </c>
      <c r="B28" s="602" t="s">
        <v>451</v>
      </c>
      <c r="C28" s="606">
        <v>1285121.8</v>
      </c>
      <c r="D28" s="606">
        <v>978732.7</v>
      </c>
      <c r="E28" s="606">
        <v>62051</v>
      </c>
      <c r="F28" s="606">
        <v>34364</v>
      </c>
      <c r="G28" s="606">
        <f t="shared" si="1"/>
        <v>2360269.5</v>
      </c>
    </row>
    <row r="29" spans="1:7" x14ac:dyDescent="0.15">
      <c r="A29" s="602" t="s">
        <v>452</v>
      </c>
      <c r="B29" s="602" t="s">
        <v>453</v>
      </c>
      <c r="C29" s="606">
        <v>3728026.4</v>
      </c>
      <c r="D29" s="606">
        <v>1290817.5</v>
      </c>
      <c r="E29" s="606">
        <v>204779</v>
      </c>
      <c r="F29" s="606">
        <v>139371</v>
      </c>
      <c r="G29" s="606">
        <f t="shared" si="1"/>
        <v>5362993.9000000004</v>
      </c>
    </row>
    <row r="30" spans="1:7" x14ac:dyDescent="0.15">
      <c r="A30" s="602" t="s">
        <v>454</v>
      </c>
      <c r="B30" s="602" t="s">
        <v>455</v>
      </c>
      <c r="C30" s="606">
        <v>572808.80000000005</v>
      </c>
      <c r="D30" s="606">
        <v>262566.09999999998</v>
      </c>
      <c r="E30" s="606">
        <v>12226</v>
      </c>
      <c r="F30" s="606">
        <v>9764</v>
      </c>
      <c r="G30" s="606">
        <f t="shared" si="1"/>
        <v>857364.9</v>
      </c>
    </row>
    <row r="31" spans="1:7" x14ac:dyDescent="0.15">
      <c r="A31" s="602" t="s">
        <v>456</v>
      </c>
      <c r="B31" s="602" t="s">
        <v>457</v>
      </c>
      <c r="C31" s="606">
        <v>3948886.9</v>
      </c>
      <c r="D31" s="606">
        <v>1980354.7</v>
      </c>
      <c r="E31" s="606">
        <v>251653</v>
      </c>
      <c r="F31" s="606">
        <v>180834</v>
      </c>
      <c r="G31" s="606">
        <f t="shared" si="1"/>
        <v>6361728.5999999996</v>
      </c>
    </row>
    <row r="32" spans="1:7" x14ac:dyDescent="0.15">
      <c r="A32" s="602" t="s">
        <v>458</v>
      </c>
      <c r="B32" s="602" t="s">
        <v>459</v>
      </c>
      <c r="C32" s="606">
        <v>2164688.7000000002</v>
      </c>
      <c r="D32" s="606">
        <v>1192988.3999999999</v>
      </c>
      <c r="E32" s="606">
        <v>63252</v>
      </c>
      <c r="F32" s="606">
        <v>32793</v>
      </c>
      <c r="G32" s="606">
        <f t="shared" si="1"/>
        <v>3453722.1</v>
      </c>
    </row>
    <row r="33" spans="1:7" x14ac:dyDescent="0.15">
      <c r="A33" s="602" t="s">
        <v>460</v>
      </c>
      <c r="B33" s="602" t="s">
        <v>461</v>
      </c>
      <c r="C33" s="606">
        <v>3140908.7</v>
      </c>
      <c r="D33" s="606">
        <v>1520486.1</v>
      </c>
      <c r="E33" s="606">
        <v>157603</v>
      </c>
      <c r="F33" s="606">
        <v>114093</v>
      </c>
      <c r="G33" s="606">
        <f t="shared" si="1"/>
        <v>4933090.8000000007</v>
      </c>
    </row>
    <row r="34" spans="1:7" x14ac:dyDescent="0.15">
      <c r="A34" s="602" t="s">
        <v>462</v>
      </c>
      <c r="B34" s="602" t="s">
        <v>463</v>
      </c>
      <c r="C34" s="606">
        <v>2538148.6</v>
      </c>
      <c r="D34" s="606">
        <v>673986.5</v>
      </c>
      <c r="E34" s="606">
        <v>127897</v>
      </c>
      <c r="F34" s="606">
        <v>77358</v>
      </c>
      <c r="G34" s="606">
        <f t="shared" si="1"/>
        <v>3417390.1</v>
      </c>
    </row>
    <row r="35" spans="1:7" x14ac:dyDescent="0.15">
      <c r="A35" s="602" t="s">
        <v>464</v>
      </c>
      <c r="B35" s="602" t="s">
        <v>465</v>
      </c>
      <c r="C35" s="606">
        <v>991058.6</v>
      </c>
      <c r="D35" s="606">
        <v>692617.1</v>
      </c>
      <c r="E35" s="606">
        <v>39043</v>
      </c>
      <c r="F35" s="606">
        <v>21046</v>
      </c>
      <c r="G35" s="606">
        <f t="shared" si="1"/>
        <v>1743764.7</v>
      </c>
    </row>
    <row r="36" spans="1:7" x14ac:dyDescent="0.15">
      <c r="A36" s="602" t="s">
        <v>466</v>
      </c>
      <c r="B36" s="602" t="s">
        <v>467</v>
      </c>
      <c r="C36" s="606">
        <v>5452250.0999999996</v>
      </c>
      <c r="D36" s="606">
        <v>1525954.1</v>
      </c>
      <c r="E36" s="606">
        <v>290792</v>
      </c>
      <c r="F36" s="606">
        <v>196456</v>
      </c>
      <c r="G36" s="606">
        <f t="shared" si="1"/>
        <v>7465452.1999999993</v>
      </c>
    </row>
    <row r="37" spans="1:7" x14ac:dyDescent="0.15">
      <c r="A37" s="602" t="s">
        <v>468</v>
      </c>
      <c r="B37" s="602" t="s">
        <v>469</v>
      </c>
      <c r="C37" s="606">
        <v>1566251.8</v>
      </c>
      <c r="D37" s="606">
        <v>1021332</v>
      </c>
      <c r="E37" s="606">
        <v>75811</v>
      </c>
      <c r="F37" s="606">
        <v>35233</v>
      </c>
      <c r="G37" s="606">
        <f t="shared" si="1"/>
        <v>2698627.8</v>
      </c>
    </row>
    <row r="38" spans="1:7" x14ac:dyDescent="0.15">
      <c r="A38" s="602" t="s">
        <v>470</v>
      </c>
      <c r="B38" s="602" t="s">
        <v>471</v>
      </c>
      <c r="C38" s="606">
        <v>7668578.7000000002</v>
      </c>
      <c r="D38" s="606">
        <v>813286.7</v>
      </c>
      <c r="E38" s="606">
        <v>101207</v>
      </c>
      <c r="F38" s="606">
        <v>96253</v>
      </c>
      <c r="G38" s="606">
        <f t="shared" si="1"/>
        <v>8679325.4000000004</v>
      </c>
    </row>
    <row r="39" spans="1:7" x14ac:dyDescent="0.15">
      <c r="A39" s="602" t="s">
        <v>472</v>
      </c>
      <c r="B39" s="602" t="s">
        <v>473</v>
      </c>
      <c r="C39" s="606">
        <v>3246283.5</v>
      </c>
      <c r="D39" s="606">
        <v>567948</v>
      </c>
      <c r="E39" s="606">
        <v>112774</v>
      </c>
      <c r="F39" s="606">
        <v>61157</v>
      </c>
      <c r="G39" s="606">
        <f t="shared" si="1"/>
        <v>3988162.5</v>
      </c>
    </row>
    <row r="40" spans="1:7" x14ac:dyDescent="0.15">
      <c r="A40" s="602" t="s">
        <v>474</v>
      </c>
      <c r="B40" s="602" t="s">
        <v>475</v>
      </c>
      <c r="C40" s="606">
        <v>648303.30000000005</v>
      </c>
      <c r="D40" s="606">
        <v>323530</v>
      </c>
      <c r="E40" s="606">
        <v>15850</v>
      </c>
      <c r="F40" s="606">
        <v>9228</v>
      </c>
      <c r="G40" s="606">
        <f t="shared" si="1"/>
        <v>996911.3</v>
      </c>
    </row>
    <row r="41" spans="1:7" x14ac:dyDescent="0.15">
      <c r="A41" s="602" t="s">
        <v>476</v>
      </c>
      <c r="B41" s="602" t="s">
        <v>477</v>
      </c>
      <c r="C41" s="606">
        <v>666690.5</v>
      </c>
      <c r="D41" s="606">
        <v>313146.2</v>
      </c>
      <c r="E41" s="606">
        <v>31145</v>
      </c>
      <c r="F41" s="606">
        <v>20109</v>
      </c>
      <c r="G41" s="606">
        <f t="shared" si="1"/>
        <v>1031090.7</v>
      </c>
    </row>
    <row r="42" spans="1:7" x14ac:dyDescent="0.15">
      <c r="A42" s="602" t="s">
        <v>478</v>
      </c>
      <c r="B42" s="602" t="s">
        <v>479</v>
      </c>
      <c r="C42" s="606">
        <v>679927.3</v>
      </c>
      <c r="D42" s="606">
        <v>357216</v>
      </c>
      <c r="E42" s="606">
        <v>20319</v>
      </c>
      <c r="F42" s="606">
        <v>11778</v>
      </c>
      <c r="G42" s="606">
        <f t="shared" si="1"/>
        <v>1069240.3</v>
      </c>
    </row>
    <row r="43" spans="1:7" x14ac:dyDescent="0.15">
      <c r="A43" s="602" t="s">
        <v>480</v>
      </c>
      <c r="B43" s="602" t="s">
        <v>481</v>
      </c>
      <c r="C43" s="606">
        <v>334599.8</v>
      </c>
      <c r="D43" s="606">
        <v>302543.5</v>
      </c>
      <c r="E43" s="606">
        <v>6671</v>
      </c>
      <c r="F43" s="606">
        <v>6721</v>
      </c>
      <c r="G43" s="606">
        <f t="shared" si="1"/>
        <v>650535.30000000005</v>
      </c>
    </row>
    <row r="44" spans="1:7" x14ac:dyDescent="0.15">
      <c r="A44" s="602" t="s">
        <v>482</v>
      </c>
      <c r="B44" s="602" t="s">
        <v>483</v>
      </c>
      <c r="C44" s="606">
        <v>1572891.2</v>
      </c>
      <c r="D44" s="606">
        <v>375756</v>
      </c>
      <c r="E44" s="606">
        <v>81485</v>
      </c>
      <c r="F44" s="606">
        <v>43818</v>
      </c>
      <c r="G44" s="606">
        <f t="shared" si="1"/>
        <v>2073950.2</v>
      </c>
    </row>
    <row r="45" spans="1:7" x14ac:dyDescent="0.15">
      <c r="A45" s="602" t="s">
        <v>484</v>
      </c>
      <c r="B45" s="602" t="s">
        <v>485</v>
      </c>
      <c r="C45" s="606">
        <v>1339677.5</v>
      </c>
      <c r="D45" s="606">
        <v>335208</v>
      </c>
      <c r="E45" s="606">
        <v>72155</v>
      </c>
      <c r="F45" s="606">
        <v>36432</v>
      </c>
      <c r="G45" s="606">
        <f t="shared" si="1"/>
        <v>1783472.5</v>
      </c>
    </row>
    <row r="46" spans="1:7" x14ac:dyDescent="0.15">
      <c r="A46" s="602" t="s">
        <v>486</v>
      </c>
      <c r="B46" s="602" t="s">
        <v>487</v>
      </c>
      <c r="C46" s="606">
        <v>789800.9</v>
      </c>
      <c r="D46" s="606">
        <v>407998.5</v>
      </c>
      <c r="E46" s="606">
        <v>33241</v>
      </c>
      <c r="F46" s="606">
        <v>17456</v>
      </c>
      <c r="G46" s="606">
        <f t="shared" si="1"/>
        <v>1248496.3999999999</v>
      </c>
    </row>
    <row r="47" spans="1:7" x14ac:dyDescent="0.15">
      <c r="A47" s="602" t="s">
        <v>488</v>
      </c>
      <c r="B47" s="602" t="s">
        <v>489</v>
      </c>
      <c r="C47" s="606">
        <v>31477890.800000001</v>
      </c>
      <c r="D47" s="606">
        <v>14061595.1</v>
      </c>
      <c r="E47" s="606">
        <v>896151</v>
      </c>
      <c r="F47" s="606">
        <v>1010232</v>
      </c>
      <c r="G47" s="606">
        <f t="shared" si="1"/>
        <v>47445868.899999999</v>
      </c>
    </row>
    <row r="48" spans="1:7" x14ac:dyDescent="0.15">
      <c r="A48" s="602" t="s">
        <v>490</v>
      </c>
      <c r="B48" s="602" t="s">
        <v>491</v>
      </c>
      <c r="C48" s="606">
        <v>1650292.9</v>
      </c>
      <c r="D48" s="606">
        <v>390036</v>
      </c>
      <c r="E48" s="606">
        <v>103312</v>
      </c>
      <c r="F48" s="606">
        <v>49549</v>
      </c>
      <c r="G48" s="606">
        <f t="shared" si="1"/>
        <v>2193189.9</v>
      </c>
    </row>
    <row r="49" spans="1:7" x14ac:dyDescent="0.15">
      <c r="A49" s="602" t="s">
        <v>492</v>
      </c>
      <c r="B49" s="602" t="s">
        <v>493</v>
      </c>
      <c r="C49" s="606">
        <v>8676383.1999999993</v>
      </c>
      <c r="D49" s="606">
        <v>4037037.8</v>
      </c>
      <c r="E49" s="606">
        <v>481277</v>
      </c>
      <c r="F49" s="606">
        <v>247984</v>
      </c>
      <c r="G49" s="606">
        <f t="shared" si="1"/>
        <v>13442682</v>
      </c>
    </row>
    <row r="50" spans="1:7" x14ac:dyDescent="0.15">
      <c r="A50" s="602" t="s">
        <v>494</v>
      </c>
      <c r="B50" s="602" t="s">
        <v>495</v>
      </c>
      <c r="C50" s="606">
        <v>2716936</v>
      </c>
      <c r="D50" s="606">
        <v>756958.4</v>
      </c>
      <c r="E50" s="606">
        <v>111053</v>
      </c>
      <c r="F50" s="606">
        <v>77854</v>
      </c>
      <c r="G50" s="606">
        <f t="shared" si="1"/>
        <v>3662801.4</v>
      </c>
    </row>
    <row r="51" spans="1:7" x14ac:dyDescent="0.15">
      <c r="A51" s="602" t="s">
        <v>496</v>
      </c>
      <c r="B51" s="602" t="s">
        <v>497</v>
      </c>
      <c r="C51" s="606">
        <v>34207727.899999999</v>
      </c>
      <c r="D51" s="606">
        <v>12297112.9</v>
      </c>
      <c r="E51" s="606">
        <v>1234250</v>
      </c>
      <c r="F51" s="606">
        <v>1084499</v>
      </c>
      <c r="G51" s="606">
        <f t="shared" si="1"/>
        <v>48823589.799999997</v>
      </c>
    </row>
    <row r="52" spans="1:7" x14ac:dyDescent="0.15">
      <c r="A52" s="602" t="s">
        <v>498</v>
      </c>
      <c r="B52" s="602" t="s">
        <v>499</v>
      </c>
      <c r="C52" s="606">
        <v>16144269.5</v>
      </c>
      <c r="D52" s="606">
        <v>8033353.7999999998</v>
      </c>
      <c r="E52" s="606">
        <v>568320</v>
      </c>
      <c r="F52" s="606">
        <v>443254</v>
      </c>
      <c r="G52" s="606">
        <f t="shared" si="1"/>
        <v>25189197.300000001</v>
      </c>
    </row>
    <row r="53" spans="1:7" x14ac:dyDescent="0.15">
      <c r="A53" s="602" t="s">
        <v>500</v>
      </c>
      <c r="B53" s="602" t="s">
        <v>501</v>
      </c>
      <c r="C53" s="606">
        <v>1748206.5</v>
      </c>
      <c r="D53" s="606">
        <v>4019248.7</v>
      </c>
      <c r="E53" s="606">
        <v>95647</v>
      </c>
      <c r="F53" s="606">
        <v>71063</v>
      </c>
      <c r="G53" s="606">
        <f t="shared" si="1"/>
        <v>5934165.2000000002</v>
      </c>
    </row>
    <row r="54" spans="1:7" x14ac:dyDescent="0.15">
      <c r="A54" s="602" t="s">
        <v>502</v>
      </c>
      <c r="B54" s="602" t="s">
        <v>503</v>
      </c>
      <c r="C54" s="606">
        <v>1623155.3</v>
      </c>
      <c r="D54" s="606">
        <v>666898.19999999995</v>
      </c>
      <c r="E54" s="606">
        <v>49872</v>
      </c>
      <c r="F54" s="606">
        <v>44742</v>
      </c>
      <c r="G54" s="606">
        <f t="shared" si="1"/>
        <v>2384667.5</v>
      </c>
    </row>
    <row r="55" spans="1:7" x14ac:dyDescent="0.15">
      <c r="A55" s="602" t="s">
        <v>504</v>
      </c>
      <c r="B55" s="602" t="s">
        <v>505</v>
      </c>
      <c r="C55" s="606">
        <v>296372.40000000002</v>
      </c>
      <c r="D55" s="606">
        <v>179698</v>
      </c>
      <c r="E55" s="606">
        <v>1254</v>
      </c>
      <c r="F55" s="606">
        <v>927</v>
      </c>
      <c r="G55" s="606">
        <f t="shared" si="1"/>
        <v>478251.4</v>
      </c>
    </row>
    <row r="56" spans="1:7" x14ac:dyDescent="0.15">
      <c r="A56" s="602" t="s">
        <v>506</v>
      </c>
      <c r="B56" s="602" t="s">
        <v>507</v>
      </c>
      <c r="C56" s="606">
        <v>731312.9</v>
      </c>
      <c r="D56" s="606">
        <v>339660</v>
      </c>
      <c r="E56" s="606">
        <v>21590</v>
      </c>
      <c r="F56" s="606">
        <v>10779</v>
      </c>
      <c r="G56" s="606">
        <f t="shared" si="1"/>
        <v>1103341.8999999999</v>
      </c>
    </row>
    <row r="57" spans="1:7" x14ac:dyDescent="0.15">
      <c r="A57" s="602" t="s">
        <v>508</v>
      </c>
      <c r="B57" s="602" t="s">
        <v>509</v>
      </c>
      <c r="C57" s="606">
        <v>598799.5</v>
      </c>
      <c r="D57" s="606">
        <v>276112</v>
      </c>
      <c r="E57" s="606">
        <v>16867</v>
      </c>
      <c r="F57" s="606">
        <v>9651</v>
      </c>
      <c r="G57" s="606">
        <f t="shared" si="1"/>
        <v>901429.5</v>
      </c>
    </row>
    <row r="58" spans="1:7" x14ac:dyDescent="0.15">
      <c r="A58" s="602" t="s">
        <v>510</v>
      </c>
      <c r="B58" s="602" t="s">
        <v>511</v>
      </c>
      <c r="C58" s="606">
        <v>1325947.8</v>
      </c>
      <c r="D58" s="606">
        <v>485355.1</v>
      </c>
      <c r="E58" s="606">
        <v>60090</v>
      </c>
      <c r="F58" s="606">
        <v>33925</v>
      </c>
      <c r="G58" s="606">
        <f t="shared" si="1"/>
        <v>1905317.9</v>
      </c>
    </row>
    <row r="59" spans="1:7" x14ac:dyDescent="0.15">
      <c r="A59" s="602" t="s">
        <v>512</v>
      </c>
      <c r="B59" s="602" t="s">
        <v>513</v>
      </c>
      <c r="C59" s="606">
        <v>1452953</v>
      </c>
      <c r="D59" s="606">
        <v>567698.30000000005</v>
      </c>
      <c r="E59" s="606">
        <v>73754</v>
      </c>
      <c r="F59" s="606">
        <v>37450</v>
      </c>
      <c r="G59" s="606">
        <f t="shared" si="1"/>
        <v>2131855.2999999998</v>
      </c>
    </row>
    <row r="60" spans="1:7" x14ac:dyDescent="0.15">
      <c r="A60" s="602" t="s">
        <v>514</v>
      </c>
      <c r="B60" s="602" t="s">
        <v>515</v>
      </c>
      <c r="C60" s="606">
        <v>2030472.8</v>
      </c>
      <c r="D60" s="606">
        <v>732226.5</v>
      </c>
      <c r="E60" s="606">
        <v>88552</v>
      </c>
      <c r="F60" s="606">
        <v>57199</v>
      </c>
      <c r="G60" s="606">
        <f t="shared" si="1"/>
        <v>2908450.3</v>
      </c>
    </row>
    <row r="61" spans="1:7" x14ac:dyDescent="0.15">
      <c r="A61" s="602" t="s">
        <v>516</v>
      </c>
      <c r="B61" s="602" t="s">
        <v>517</v>
      </c>
      <c r="C61" s="606">
        <v>1999108.6</v>
      </c>
      <c r="D61" s="606">
        <v>1054656</v>
      </c>
      <c r="E61" s="606">
        <v>17105</v>
      </c>
      <c r="F61" s="606">
        <v>10092</v>
      </c>
      <c r="G61" s="606">
        <f t="shared" si="1"/>
        <v>3080961.6</v>
      </c>
    </row>
    <row r="62" spans="1:7" x14ac:dyDescent="0.15">
      <c r="A62" s="602" t="s">
        <v>518</v>
      </c>
      <c r="B62" s="602" t="s">
        <v>519</v>
      </c>
      <c r="C62" s="606">
        <v>454773.3</v>
      </c>
      <c r="D62" s="606">
        <v>249174.6</v>
      </c>
      <c r="E62" s="606">
        <v>5749</v>
      </c>
      <c r="F62" s="606">
        <v>4667</v>
      </c>
      <c r="G62" s="606">
        <f t="shared" si="1"/>
        <v>714363.9</v>
      </c>
    </row>
    <row r="63" spans="1:7" x14ac:dyDescent="0.15">
      <c r="A63" s="602" t="s">
        <v>520</v>
      </c>
      <c r="B63" s="602" t="s">
        <v>521</v>
      </c>
      <c r="C63" s="606">
        <v>1291946.8</v>
      </c>
      <c r="D63" s="606">
        <v>612049.69999999995</v>
      </c>
      <c r="E63" s="606">
        <v>51311</v>
      </c>
      <c r="F63" s="606">
        <v>38548</v>
      </c>
      <c r="G63" s="606">
        <f t="shared" si="1"/>
        <v>1993855.5</v>
      </c>
    </row>
    <row r="64" spans="1:7" x14ac:dyDescent="0.15">
      <c r="A64" s="602" t="s">
        <v>522</v>
      </c>
      <c r="B64" s="602" t="s">
        <v>523</v>
      </c>
      <c r="C64" s="606">
        <v>631060.4</v>
      </c>
      <c r="D64" s="606">
        <v>235932</v>
      </c>
      <c r="E64" s="606">
        <v>21736</v>
      </c>
      <c r="F64" s="606">
        <v>11992</v>
      </c>
      <c r="G64" s="606">
        <f t="shared" si="1"/>
        <v>900720.4</v>
      </c>
    </row>
    <row r="65" spans="1:7" x14ac:dyDescent="0.15">
      <c r="A65" s="602" t="s">
        <v>524</v>
      </c>
      <c r="B65" s="602" t="s">
        <v>525</v>
      </c>
      <c r="C65" s="606">
        <v>14182627.5</v>
      </c>
      <c r="D65" s="606">
        <v>4818443.3</v>
      </c>
      <c r="E65" s="606">
        <v>507524</v>
      </c>
      <c r="F65" s="606">
        <v>432546</v>
      </c>
      <c r="G65" s="606">
        <f t="shared" si="1"/>
        <v>19941140.800000001</v>
      </c>
    </row>
    <row r="66" spans="1:7" x14ac:dyDescent="0.15">
      <c r="A66" s="602" t="s">
        <v>526</v>
      </c>
      <c r="B66" s="602" t="s">
        <v>527</v>
      </c>
      <c r="C66" s="606">
        <v>3415772.7</v>
      </c>
      <c r="D66" s="606">
        <v>590592</v>
      </c>
      <c r="E66" s="606">
        <v>225279</v>
      </c>
      <c r="F66" s="606">
        <v>111499</v>
      </c>
      <c r="G66" s="606">
        <f t="shared" si="1"/>
        <v>4343142.7</v>
      </c>
    </row>
    <row r="67" spans="1:7" x14ac:dyDescent="0.15">
      <c r="A67" s="602" t="s">
        <v>528</v>
      </c>
      <c r="B67" s="602" t="s">
        <v>529</v>
      </c>
      <c r="C67" s="606">
        <v>13034828.199999999</v>
      </c>
      <c r="D67" s="606">
        <v>5536296</v>
      </c>
      <c r="E67" s="606">
        <v>602680</v>
      </c>
      <c r="F67" s="606">
        <v>342066</v>
      </c>
      <c r="G67" s="606">
        <f t="shared" si="1"/>
        <v>19515870.199999999</v>
      </c>
    </row>
    <row r="68" spans="1:7" x14ac:dyDescent="0.15">
      <c r="A68" s="602" t="s">
        <v>530</v>
      </c>
      <c r="B68" s="602" t="s">
        <v>531</v>
      </c>
      <c r="C68" s="606">
        <v>1053115.3999999999</v>
      </c>
      <c r="D68" s="606">
        <v>429651.8</v>
      </c>
      <c r="E68" s="606">
        <v>43757</v>
      </c>
      <c r="F68" s="606">
        <v>24313</v>
      </c>
      <c r="G68" s="606">
        <f t="shared" si="1"/>
        <v>1550837.2</v>
      </c>
    </row>
    <row r="69" spans="1:7" x14ac:dyDescent="0.15">
      <c r="A69" s="602" t="s">
        <v>532</v>
      </c>
      <c r="B69" s="602" t="s">
        <v>533</v>
      </c>
      <c r="C69" s="606">
        <v>1375627.9</v>
      </c>
      <c r="D69" s="606">
        <v>600289.4</v>
      </c>
      <c r="E69" s="606">
        <v>42548</v>
      </c>
      <c r="F69" s="606">
        <v>24118</v>
      </c>
      <c r="G69" s="606">
        <f t="shared" si="1"/>
        <v>2042583.2999999998</v>
      </c>
    </row>
    <row r="70" spans="1:7" x14ac:dyDescent="0.15">
      <c r="A70" s="602" t="s">
        <v>534</v>
      </c>
      <c r="B70" s="602" t="s">
        <v>535</v>
      </c>
      <c r="C70" s="606">
        <v>477235</v>
      </c>
      <c r="D70" s="606">
        <v>246841.8</v>
      </c>
      <c r="E70" s="606">
        <v>7830</v>
      </c>
      <c r="F70" s="606">
        <v>5381</v>
      </c>
      <c r="G70" s="606">
        <f t="shared" si="1"/>
        <v>737287.8</v>
      </c>
    </row>
    <row r="71" spans="1:7" x14ac:dyDescent="0.15">
      <c r="A71" s="602" t="s">
        <v>536</v>
      </c>
      <c r="B71" s="602" t="s">
        <v>537</v>
      </c>
      <c r="C71" s="606">
        <v>863560.1</v>
      </c>
      <c r="D71" s="606">
        <v>204778.3</v>
      </c>
      <c r="E71" s="606">
        <v>50490</v>
      </c>
      <c r="F71" s="606">
        <v>32084</v>
      </c>
      <c r="G71" s="606">
        <f t="shared" si="1"/>
        <v>1150912.3999999999</v>
      </c>
    </row>
    <row r="72" spans="1:7" x14ac:dyDescent="0.15">
      <c r="A72" s="602" t="s">
        <v>538</v>
      </c>
      <c r="B72" s="602" t="s">
        <v>539</v>
      </c>
      <c r="C72" s="606">
        <v>2080185.7</v>
      </c>
      <c r="D72" s="606">
        <v>640103.5</v>
      </c>
      <c r="E72" s="606">
        <v>108932</v>
      </c>
      <c r="F72" s="606">
        <v>63816</v>
      </c>
      <c r="G72" s="606">
        <f t="shared" si="1"/>
        <v>2893037.2</v>
      </c>
    </row>
    <row r="73" spans="1:7" x14ac:dyDescent="0.15">
      <c r="A73" s="602" t="s">
        <v>540</v>
      </c>
      <c r="B73" s="602" t="s">
        <v>541</v>
      </c>
      <c r="C73" s="606">
        <v>758938.3</v>
      </c>
      <c r="D73" s="606">
        <v>427076.4</v>
      </c>
      <c r="E73" s="606">
        <v>18649</v>
      </c>
      <c r="F73" s="606">
        <v>12058</v>
      </c>
      <c r="G73" s="606">
        <f t="shared" si="1"/>
        <v>1216721.7000000002</v>
      </c>
    </row>
    <row r="74" spans="1:7" x14ac:dyDescent="0.15">
      <c r="A74" s="602" t="s">
        <v>542</v>
      </c>
      <c r="B74" s="602" t="s">
        <v>543</v>
      </c>
      <c r="C74" s="606">
        <v>2329996.2999999998</v>
      </c>
      <c r="D74" s="606">
        <v>1600366.8</v>
      </c>
      <c r="E74" s="606">
        <v>77999</v>
      </c>
      <c r="F74" s="606">
        <v>44242</v>
      </c>
      <c r="G74" s="606">
        <f t="shared" ref="G74:G137" si="2">SUM(C74:F74)</f>
        <v>4052604.0999999996</v>
      </c>
    </row>
    <row r="75" spans="1:7" x14ac:dyDescent="0.15">
      <c r="A75" s="602" t="s">
        <v>544</v>
      </c>
      <c r="B75" s="602" t="s">
        <v>545</v>
      </c>
      <c r="C75" s="606">
        <v>215290068.5</v>
      </c>
      <c r="D75" s="606">
        <v>85550890.400000006</v>
      </c>
      <c r="E75" s="606">
        <v>3153228</v>
      </c>
      <c r="F75" s="606">
        <v>7875603</v>
      </c>
      <c r="G75" s="606">
        <f t="shared" si="2"/>
        <v>311869789.89999998</v>
      </c>
    </row>
    <row r="76" spans="1:7" x14ac:dyDescent="0.15">
      <c r="A76" s="602" t="s">
        <v>546</v>
      </c>
      <c r="B76" s="602" t="s">
        <v>547</v>
      </c>
      <c r="C76" s="606">
        <v>6401699.2000000002</v>
      </c>
      <c r="D76" s="606">
        <v>2795161.2</v>
      </c>
      <c r="E76" s="606">
        <v>296738</v>
      </c>
      <c r="F76" s="606">
        <v>205491</v>
      </c>
      <c r="G76" s="606">
        <f t="shared" si="2"/>
        <v>9699089.4000000004</v>
      </c>
    </row>
    <row r="77" spans="1:7" x14ac:dyDescent="0.15">
      <c r="A77" s="602" t="s">
        <v>548</v>
      </c>
      <c r="B77" s="602" t="s">
        <v>549</v>
      </c>
      <c r="C77" s="606">
        <v>929864.8</v>
      </c>
      <c r="D77" s="606">
        <v>327243.09999999998</v>
      </c>
      <c r="E77" s="606">
        <v>37955</v>
      </c>
      <c r="F77" s="606">
        <v>20514</v>
      </c>
      <c r="G77" s="606">
        <f t="shared" si="2"/>
        <v>1315576.8999999999</v>
      </c>
    </row>
    <row r="78" spans="1:7" x14ac:dyDescent="0.15">
      <c r="A78" s="602" t="s">
        <v>550</v>
      </c>
      <c r="B78" s="602" t="s">
        <v>551</v>
      </c>
      <c r="C78" s="606">
        <v>1680775.4</v>
      </c>
      <c r="D78" s="606">
        <v>744233.9</v>
      </c>
      <c r="E78" s="606">
        <v>102004</v>
      </c>
      <c r="F78" s="606">
        <v>56792</v>
      </c>
      <c r="G78" s="606">
        <f t="shared" si="2"/>
        <v>2583805.2999999998</v>
      </c>
    </row>
    <row r="79" spans="1:7" x14ac:dyDescent="0.15">
      <c r="A79" s="602" t="s">
        <v>552</v>
      </c>
      <c r="B79" s="602" t="s">
        <v>553</v>
      </c>
      <c r="C79" s="606">
        <v>1844143.9</v>
      </c>
      <c r="D79" s="606">
        <v>1137658.2</v>
      </c>
      <c r="E79" s="606">
        <v>49355</v>
      </c>
      <c r="F79" s="606">
        <v>26885</v>
      </c>
      <c r="G79" s="606">
        <f t="shared" si="2"/>
        <v>3058042.0999999996</v>
      </c>
    </row>
    <row r="80" spans="1:7" x14ac:dyDescent="0.15">
      <c r="A80" s="602" t="s">
        <v>554</v>
      </c>
      <c r="B80" s="602" t="s">
        <v>555</v>
      </c>
      <c r="C80" s="606">
        <v>1659636.3</v>
      </c>
      <c r="D80" s="606">
        <v>431057.3</v>
      </c>
      <c r="E80" s="606">
        <v>101206</v>
      </c>
      <c r="F80" s="606">
        <v>55347</v>
      </c>
      <c r="G80" s="606">
        <f t="shared" si="2"/>
        <v>2247246.6</v>
      </c>
    </row>
    <row r="81" spans="1:7" x14ac:dyDescent="0.15">
      <c r="A81" s="602" t="s">
        <v>556</v>
      </c>
      <c r="B81" s="602" t="s">
        <v>557</v>
      </c>
      <c r="C81" s="606">
        <v>8466402.3000000007</v>
      </c>
      <c r="D81" s="606">
        <v>3131117.2</v>
      </c>
      <c r="E81" s="606">
        <v>454149</v>
      </c>
      <c r="F81" s="606">
        <v>301715</v>
      </c>
      <c r="G81" s="606">
        <f t="shared" si="2"/>
        <v>12353383.5</v>
      </c>
    </row>
    <row r="82" spans="1:7" x14ac:dyDescent="0.15">
      <c r="A82" s="602" t="s">
        <v>558</v>
      </c>
      <c r="B82" s="602" t="s">
        <v>559</v>
      </c>
      <c r="C82" s="606">
        <v>612499</v>
      </c>
      <c r="D82" s="606">
        <v>310776</v>
      </c>
      <c r="E82" s="606">
        <v>7439</v>
      </c>
      <c r="F82" s="606">
        <v>4174</v>
      </c>
      <c r="G82" s="606">
        <f t="shared" si="2"/>
        <v>934888</v>
      </c>
    </row>
    <row r="83" spans="1:7" x14ac:dyDescent="0.15">
      <c r="A83" s="602" t="s">
        <v>560</v>
      </c>
      <c r="B83" s="602" t="s">
        <v>561</v>
      </c>
      <c r="C83" s="606">
        <v>1986958.6</v>
      </c>
      <c r="D83" s="606">
        <v>851991.3</v>
      </c>
      <c r="E83" s="606">
        <v>37650</v>
      </c>
      <c r="F83" s="606">
        <v>22077</v>
      </c>
      <c r="G83" s="606">
        <f t="shared" si="2"/>
        <v>2898676.9000000004</v>
      </c>
    </row>
    <row r="84" spans="1:7" x14ac:dyDescent="0.15">
      <c r="A84" s="602" t="s">
        <v>562</v>
      </c>
      <c r="B84" s="602" t="s">
        <v>563</v>
      </c>
      <c r="C84" s="606">
        <v>1128304.3</v>
      </c>
      <c r="D84" s="606">
        <v>564785.19999999995</v>
      </c>
      <c r="E84" s="606">
        <v>49448</v>
      </c>
      <c r="F84" s="606">
        <v>30820</v>
      </c>
      <c r="G84" s="606">
        <f t="shared" si="2"/>
        <v>1773357.5</v>
      </c>
    </row>
    <row r="85" spans="1:7" x14ac:dyDescent="0.15">
      <c r="A85" s="602" t="s">
        <v>564</v>
      </c>
      <c r="B85" s="602" t="s">
        <v>565</v>
      </c>
      <c r="C85" s="606">
        <v>1146556.7</v>
      </c>
      <c r="D85" s="606">
        <v>475640.5</v>
      </c>
      <c r="E85" s="606">
        <v>47835</v>
      </c>
      <c r="F85" s="606">
        <v>34317</v>
      </c>
      <c r="G85" s="606">
        <f t="shared" si="2"/>
        <v>1704349.2</v>
      </c>
    </row>
    <row r="86" spans="1:7" x14ac:dyDescent="0.15">
      <c r="A86" s="602" t="s">
        <v>566</v>
      </c>
      <c r="B86" s="602" t="s">
        <v>567</v>
      </c>
      <c r="C86" s="606">
        <v>690104.7</v>
      </c>
      <c r="D86" s="606">
        <v>290017.90000000002</v>
      </c>
      <c r="E86" s="606">
        <v>14404</v>
      </c>
      <c r="F86" s="606">
        <v>10161</v>
      </c>
      <c r="G86" s="606">
        <f t="shared" si="2"/>
        <v>1004687.6</v>
      </c>
    </row>
    <row r="87" spans="1:7" x14ac:dyDescent="0.15">
      <c r="A87" s="602" t="s">
        <v>568</v>
      </c>
      <c r="B87" s="602" t="s">
        <v>569</v>
      </c>
      <c r="C87" s="606">
        <v>32790880.899999999</v>
      </c>
      <c r="D87" s="606">
        <v>9795106.6999999993</v>
      </c>
      <c r="E87" s="606">
        <v>1009213</v>
      </c>
      <c r="F87" s="606">
        <v>1157401</v>
      </c>
      <c r="G87" s="606">
        <f t="shared" si="2"/>
        <v>44752601.599999994</v>
      </c>
    </row>
    <row r="88" spans="1:7" x14ac:dyDescent="0.15">
      <c r="A88" s="602" t="s">
        <v>570</v>
      </c>
      <c r="B88" s="602" t="s">
        <v>571</v>
      </c>
      <c r="C88" s="606">
        <v>681961.8</v>
      </c>
      <c r="D88" s="606">
        <v>296352</v>
      </c>
      <c r="E88" s="606">
        <v>20229</v>
      </c>
      <c r="F88" s="606">
        <v>10844</v>
      </c>
      <c r="G88" s="606">
        <f t="shared" si="2"/>
        <v>1009386.8</v>
      </c>
    </row>
    <row r="89" spans="1:7" x14ac:dyDescent="0.15">
      <c r="A89" s="602" t="s">
        <v>572</v>
      </c>
      <c r="B89" s="602" t="s">
        <v>573</v>
      </c>
      <c r="C89" s="606">
        <v>740239.3</v>
      </c>
      <c r="D89" s="606">
        <v>299394.5</v>
      </c>
      <c r="E89" s="606">
        <v>29358</v>
      </c>
      <c r="F89" s="606">
        <v>16079</v>
      </c>
      <c r="G89" s="606">
        <f t="shared" si="2"/>
        <v>1085070.8</v>
      </c>
    </row>
    <row r="90" spans="1:7" x14ac:dyDescent="0.15">
      <c r="A90" s="602" t="s">
        <v>574</v>
      </c>
      <c r="B90" s="602" t="s">
        <v>575</v>
      </c>
      <c r="C90" s="606">
        <v>1267307.6000000001</v>
      </c>
      <c r="D90" s="606">
        <v>334488</v>
      </c>
      <c r="E90" s="606">
        <v>59833</v>
      </c>
      <c r="F90" s="606">
        <v>32663</v>
      </c>
      <c r="G90" s="606">
        <f t="shared" si="2"/>
        <v>1694291.6</v>
      </c>
    </row>
    <row r="91" spans="1:7" x14ac:dyDescent="0.15">
      <c r="A91" s="602" t="s">
        <v>576</v>
      </c>
      <c r="B91" s="602" t="s">
        <v>577</v>
      </c>
      <c r="C91" s="606">
        <v>1747817.6</v>
      </c>
      <c r="D91" s="606">
        <v>789324.80000000005</v>
      </c>
      <c r="E91" s="606">
        <v>103813</v>
      </c>
      <c r="F91" s="606">
        <v>77597</v>
      </c>
      <c r="G91" s="606">
        <f t="shared" si="2"/>
        <v>2718552.4000000004</v>
      </c>
    </row>
    <row r="92" spans="1:7" x14ac:dyDescent="0.15">
      <c r="A92" s="602" t="s">
        <v>578</v>
      </c>
      <c r="B92" s="602" t="s">
        <v>579</v>
      </c>
      <c r="C92" s="606">
        <v>1263693.1000000001</v>
      </c>
      <c r="D92" s="606">
        <v>462241.6</v>
      </c>
      <c r="E92" s="606">
        <v>48583</v>
      </c>
      <c r="F92" s="606">
        <v>43916</v>
      </c>
      <c r="G92" s="606">
        <f t="shared" si="2"/>
        <v>1818433.7000000002</v>
      </c>
    </row>
    <row r="93" spans="1:7" x14ac:dyDescent="0.15">
      <c r="A93" s="602" t="s">
        <v>580</v>
      </c>
      <c r="B93" s="602" t="s">
        <v>581</v>
      </c>
      <c r="C93" s="606">
        <v>4768774.4000000004</v>
      </c>
      <c r="D93" s="606">
        <v>729300</v>
      </c>
      <c r="E93" s="606">
        <v>389367</v>
      </c>
      <c r="F93" s="606">
        <v>186501</v>
      </c>
      <c r="G93" s="606">
        <f t="shared" si="2"/>
        <v>6073942.4000000004</v>
      </c>
    </row>
    <row r="94" spans="1:7" x14ac:dyDescent="0.15">
      <c r="A94" s="602" t="s">
        <v>582</v>
      </c>
      <c r="B94" s="602" t="s">
        <v>583</v>
      </c>
      <c r="C94" s="606">
        <v>580210.1</v>
      </c>
      <c r="D94" s="606">
        <v>301961.5</v>
      </c>
      <c r="E94" s="606">
        <v>12931</v>
      </c>
      <c r="F94" s="606">
        <v>9069</v>
      </c>
      <c r="G94" s="606">
        <f t="shared" si="2"/>
        <v>904171.6</v>
      </c>
    </row>
    <row r="95" spans="1:7" x14ac:dyDescent="0.15">
      <c r="A95" s="602" t="s">
        <v>584</v>
      </c>
      <c r="B95" s="602" t="s">
        <v>585</v>
      </c>
      <c r="C95" s="606">
        <v>1077955.3</v>
      </c>
      <c r="D95" s="606">
        <v>718386.6</v>
      </c>
      <c r="E95" s="606">
        <v>58740</v>
      </c>
      <c r="F95" s="606">
        <v>36529</v>
      </c>
      <c r="G95" s="606">
        <f t="shared" si="2"/>
        <v>1891610.9</v>
      </c>
    </row>
    <row r="96" spans="1:7" x14ac:dyDescent="0.15">
      <c r="A96" s="602" t="s">
        <v>586</v>
      </c>
      <c r="B96" s="602" t="s">
        <v>587</v>
      </c>
      <c r="C96" s="606">
        <v>1105822.3999999999</v>
      </c>
      <c r="D96" s="606">
        <v>452772.7</v>
      </c>
      <c r="E96" s="606">
        <v>44366</v>
      </c>
      <c r="F96" s="606">
        <v>24160</v>
      </c>
      <c r="G96" s="606">
        <f t="shared" si="2"/>
        <v>1627121.0999999999</v>
      </c>
    </row>
    <row r="97" spans="1:7" x14ac:dyDescent="0.15">
      <c r="A97" s="602" t="s">
        <v>588</v>
      </c>
      <c r="B97" s="602" t="s">
        <v>589</v>
      </c>
      <c r="C97" s="606">
        <v>770056.5</v>
      </c>
      <c r="D97" s="606">
        <v>230472</v>
      </c>
      <c r="E97" s="606">
        <v>30832</v>
      </c>
      <c r="F97" s="606">
        <v>18287</v>
      </c>
      <c r="G97" s="606">
        <f t="shared" si="2"/>
        <v>1049647.5</v>
      </c>
    </row>
    <row r="98" spans="1:7" x14ac:dyDescent="0.15">
      <c r="A98" s="602" t="s">
        <v>590</v>
      </c>
      <c r="B98" s="602" t="s">
        <v>591</v>
      </c>
      <c r="C98" s="606">
        <v>1761326.8</v>
      </c>
      <c r="D98" s="606">
        <v>688895.6</v>
      </c>
      <c r="E98" s="606">
        <v>88459</v>
      </c>
      <c r="F98" s="606">
        <v>52851</v>
      </c>
      <c r="G98" s="606">
        <f t="shared" si="2"/>
        <v>2591532.4</v>
      </c>
    </row>
    <row r="99" spans="1:7" x14ac:dyDescent="0.15">
      <c r="A99" s="602" t="s">
        <v>592</v>
      </c>
      <c r="B99" s="602" t="s">
        <v>593</v>
      </c>
      <c r="C99" s="606">
        <v>1519540.2</v>
      </c>
      <c r="D99" s="606">
        <v>1228460.3999999999</v>
      </c>
      <c r="E99" s="606">
        <v>60779</v>
      </c>
      <c r="F99" s="606">
        <v>63711</v>
      </c>
      <c r="G99" s="606">
        <f t="shared" si="2"/>
        <v>2872490.5999999996</v>
      </c>
    </row>
    <row r="100" spans="1:7" x14ac:dyDescent="0.15">
      <c r="A100" s="602" t="s">
        <v>594</v>
      </c>
      <c r="B100" s="602" t="s">
        <v>595</v>
      </c>
      <c r="C100" s="606">
        <v>748240.7</v>
      </c>
      <c r="D100" s="606">
        <v>346671.3</v>
      </c>
      <c r="E100" s="606">
        <v>20106</v>
      </c>
      <c r="F100" s="606">
        <v>14106</v>
      </c>
      <c r="G100" s="606">
        <f t="shared" si="2"/>
        <v>1129124</v>
      </c>
    </row>
    <row r="101" spans="1:7" x14ac:dyDescent="0.15">
      <c r="A101" s="602" t="s">
        <v>596</v>
      </c>
      <c r="B101" s="602" t="s">
        <v>597</v>
      </c>
      <c r="C101" s="606">
        <v>418935.9</v>
      </c>
      <c r="D101" s="606">
        <v>188670.6</v>
      </c>
      <c r="E101" s="606">
        <v>7107</v>
      </c>
      <c r="F101" s="606">
        <v>4749</v>
      </c>
      <c r="G101" s="606">
        <f t="shared" si="2"/>
        <v>619462.5</v>
      </c>
    </row>
    <row r="102" spans="1:7" x14ac:dyDescent="0.15">
      <c r="A102" s="602" t="s">
        <v>598</v>
      </c>
      <c r="B102" s="602" t="s">
        <v>599</v>
      </c>
      <c r="C102" s="606">
        <v>795435.6</v>
      </c>
      <c r="D102" s="606">
        <v>282144</v>
      </c>
      <c r="E102" s="606">
        <v>28314</v>
      </c>
      <c r="F102" s="606">
        <v>16113</v>
      </c>
      <c r="G102" s="606">
        <f t="shared" si="2"/>
        <v>1122006.6000000001</v>
      </c>
    </row>
    <row r="103" spans="1:7" x14ac:dyDescent="0.15">
      <c r="A103" s="602" t="s">
        <v>600</v>
      </c>
      <c r="B103" s="602" t="s">
        <v>601</v>
      </c>
      <c r="C103" s="606">
        <v>1371948.3</v>
      </c>
      <c r="D103" s="606">
        <v>627337.9</v>
      </c>
      <c r="E103" s="606">
        <v>67746</v>
      </c>
      <c r="F103" s="606">
        <v>34473</v>
      </c>
      <c r="G103" s="606">
        <f t="shared" si="2"/>
        <v>2101505.2000000002</v>
      </c>
    </row>
    <row r="104" spans="1:7" x14ac:dyDescent="0.15">
      <c r="A104" s="602" t="s">
        <v>602</v>
      </c>
      <c r="B104" s="602" t="s">
        <v>603</v>
      </c>
      <c r="C104" s="606">
        <v>501852.6</v>
      </c>
      <c r="D104" s="606">
        <v>172835</v>
      </c>
      <c r="E104" s="606">
        <v>10208</v>
      </c>
      <c r="F104" s="606">
        <v>6380</v>
      </c>
      <c r="G104" s="606">
        <f t="shared" si="2"/>
        <v>691275.6</v>
      </c>
    </row>
    <row r="105" spans="1:7" x14ac:dyDescent="0.15">
      <c r="A105" s="602" t="s">
        <v>604</v>
      </c>
      <c r="B105" s="602" t="s">
        <v>605</v>
      </c>
      <c r="C105" s="606">
        <v>700007.2</v>
      </c>
      <c r="D105" s="606">
        <v>311132.3</v>
      </c>
      <c r="E105" s="606">
        <v>25645</v>
      </c>
      <c r="F105" s="606">
        <v>14993</v>
      </c>
      <c r="G105" s="606">
        <f t="shared" si="2"/>
        <v>1051777.5</v>
      </c>
    </row>
    <row r="106" spans="1:7" x14ac:dyDescent="0.15">
      <c r="A106" s="602" t="s">
        <v>606</v>
      </c>
      <c r="B106" s="602" t="s">
        <v>607</v>
      </c>
      <c r="C106" s="606">
        <v>1376599.2</v>
      </c>
      <c r="D106" s="606">
        <v>338838.2</v>
      </c>
      <c r="E106" s="606">
        <v>71334</v>
      </c>
      <c r="F106" s="606">
        <v>38754</v>
      </c>
      <c r="G106" s="606">
        <f t="shared" si="2"/>
        <v>1825525.4</v>
      </c>
    </row>
    <row r="107" spans="1:7" x14ac:dyDescent="0.15">
      <c r="A107" s="602" t="s">
        <v>608</v>
      </c>
      <c r="B107" s="602" t="s">
        <v>609</v>
      </c>
      <c r="C107" s="606">
        <v>689318.6</v>
      </c>
      <c r="D107" s="606">
        <v>360246.8</v>
      </c>
      <c r="E107" s="606">
        <v>7464</v>
      </c>
      <c r="F107" s="606">
        <v>3994</v>
      </c>
      <c r="G107" s="606">
        <f t="shared" si="2"/>
        <v>1061023.3999999999</v>
      </c>
    </row>
    <row r="108" spans="1:7" x14ac:dyDescent="0.15">
      <c r="A108" s="602" t="s">
        <v>610</v>
      </c>
      <c r="B108" s="602" t="s">
        <v>611</v>
      </c>
      <c r="C108" s="606">
        <v>594398.9</v>
      </c>
      <c r="D108" s="606">
        <v>298968</v>
      </c>
      <c r="E108" s="606">
        <v>7547</v>
      </c>
      <c r="F108" s="606">
        <v>4107</v>
      </c>
      <c r="G108" s="606">
        <f t="shared" si="2"/>
        <v>905020.9</v>
      </c>
    </row>
    <row r="109" spans="1:7" x14ac:dyDescent="0.15">
      <c r="A109" s="602" t="s">
        <v>612</v>
      </c>
      <c r="B109" s="602" t="s">
        <v>613</v>
      </c>
      <c r="C109" s="606">
        <v>658433.1</v>
      </c>
      <c r="D109" s="606">
        <v>320552.09999999998</v>
      </c>
      <c r="E109" s="606">
        <v>11513</v>
      </c>
      <c r="F109" s="606">
        <v>6093</v>
      </c>
      <c r="G109" s="606">
        <f t="shared" si="2"/>
        <v>996591.2</v>
      </c>
    </row>
    <row r="110" spans="1:7" x14ac:dyDescent="0.15">
      <c r="A110" s="602" t="s">
        <v>614</v>
      </c>
      <c r="B110" s="602" t="s">
        <v>615</v>
      </c>
      <c r="C110" s="606">
        <v>1097220.3999999999</v>
      </c>
      <c r="D110" s="606">
        <v>392182.2</v>
      </c>
      <c r="E110" s="606">
        <v>60822</v>
      </c>
      <c r="F110" s="606">
        <v>37225</v>
      </c>
      <c r="G110" s="606">
        <f t="shared" si="2"/>
        <v>1587449.5999999999</v>
      </c>
    </row>
    <row r="111" spans="1:7" x14ac:dyDescent="0.15">
      <c r="A111" s="602" t="s">
        <v>616</v>
      </c>
      <c r="B111" s="602" t="s">
        <v>617</v>
      </c>
      <c r="C111" s="606">
        <v>2155305.2000000002</v>
      </c>
      <c r="D111" s="606">
        <v>1042028.2</v>
      </c>
      <c r="E111" s="606">
        <v>84722</v>
      </c>
      <c r="F111" s="606">
        <v>87407</v>
      </c>
      <c r="G111" s="606">
        <f t="shared" si="2"/>
        <v>3369462.4000000004</v>
      </c>
    </row>
    <row r="112" spans="1:7" x14ac:dyDescent="0.15">
      <c r="A112" s="602" t="s">
        <v>618</v>
      </c>
      <c r="B112" s="602" t="s">
        <v>619</v>
      </c>
      <c r="C112" s="606">
        <v>1296839.6000000001</v>
      </c>
      <c r="D112" s="606">
        <v>1537558.7</v>
      </c>
      <c r="E112" s="606">
        <v>38840</v>
      </c>
      <c r="F112" s="606">
        <v>23386</v>
      </c>
      <c r="G112" s="606">
        <f t="shared" si="2"/>
        <v>2896624.3</v>
      </c>
    </row>
    <row r="113" spans="1:7" x14ac:dyDescent="0.15">
      <c r="A113" s="602" t="s">
        <v>620</v>
      </c>
      <c r="B113" s="602" t="s">
        <v>621</v>
      </c>
      <c r="C113" s="606">
        <v>1748687.4</v>
      </c>
      <c r="D113" s="606">
        <v>367668</v>
      </c>
      <c r="E113" s="606">
        <v>100038</v>
      </c>
      <c r="F113" s="606">
        <v>56055</v>
      </c>
      <c r="G113" s="606">
        <f t="shared" si="2"/>
        <v>2272448.4</v>
      </c>
    </row>
    <row r="114" spans="1:7" x14ac:dyDescent="0.15">
      <c r="A114" s="602" t="s">
        <v>622</v>
      </c>
      <c r="B114" s="602" t="s">
        <v>623</v>
      </c>
      <c r="C114" s="606">
        <v>383234.9</v>
      </c>
      <c r="D114" s="606">
        <v>183912.5</v>
      </c>
      <c r="E114" s="606">
        <v>4349</v>
      </c>
      <c r="F114" s="606">
        <v>3058</v>
      </c>
      <c r="G114" s="606">
        <f t="shared" si="2"/>
        <v>574554.4</v>
      </c>
    </row>
    <row r="115" spans="1:7" x14ac:dyDescent="0.15">
      <c r="A115" s="602" t="s">
        <v>624</v>
      </c>
      <c r="B115" s="602" t="s">
        <v>625</v>
      </c>
      <c r="C115" s="606">
        <v>4548141.3</v>
      </c>
      <c r="D115" s="606">
        <v>2263575.4</v>
      </c>
      <c r="E115" s="606">
        <v>277646</v>
      </c>
      <c r="F115" s="606">
        <v>185577</v>
      </c>
      <c r="G115" s="606">
        <f t="shared" si="2"/>
        <v>7274939.6999999993</v>
      </c>
    </row>
    <row r="116" spans="1:7" x14ac:dyDescent="0.15">
      <c r="A116" s="602" t="s">
        <v>626</v>
      </c>
      <c r="B116" s="602" t="s">
        <v>627</v>
      </c>
      <c r="C116" s="606">
        <v>1307077.1000000001</v>
      </c>
      <c r="D116" s="606">
        <v>327071.09999999998</v>
      </c>
      <c r="E116" s="606">
        <v>67158</v>
      </c>
      <c r="F116" s="606">
        <v>35449</v>
      </c>
      <c r="G116" s="606">
        <f t="shared" si="2"/>
        <v>1736755.2000000002</v>
      </c>
    </row>
    <row r="117" spans="1:7" x14ac:dyDescent="0.15">
      <c r="A117" s="602" t="s">
        <v>628</v>
      </c>
      <c r="B117" s="602" t="s">
        <v>629</v>
      </c>
      <c r="C117" s="606">
        <v>523588</v>
      </c>
      <c r="D117" s="606">
        <v>225974.2</v>
      </c>
      <c r="E117" s="606">
        <v>16917</v>
      </c>
      <c r="F117" s="606">
        <v>10454</v>
      </c>
      <c r="G117" s="606">
        <f t="shared" si="2"/>
        <v>776933.2</v>
      </c>
    </row>
    <row r="118" spans="1:7" x14ac:dyDescent="0.15">
      <c r="A118" s="602" t="s">
        <v>630</v>
      </c>
      <c r="B118" s="602" t="s">
        <v>631</v>
      </c>
      <c r="C118" s="606">
        <v>857419.8</v>
      </c>
      <c r="D118" s="606">
        <v>317208</v>
      </c>
      <c r="E118" s="606">
        <v>27191</v>
      </c>
      <c r="F118" s="606">
        <v>13662</v>
      </c>
      <c r="G118" s="606">
        <f t="shared" si="2"/>
        <v>1215480.8</v>
      </c>
    </row>
    <row r="119" spans="1:7" x14ac:dyDescent="0.15">
      <c r="A119" s="602" t="s">
        <v>632</v>
      </c>
      <c r="B119" s="602" t="s">
        <v>633</v>
      </c>
      <c r="C119" s="606">
        <v>1538042.3</v>
      </c>
      <c r="D119" s="606">
        <v>531454.19999999995</v>
      </c>
      <c r="E119" s="606">
        <v>70089</v>
      </c>
      <c r="F119" s="606">
        <v>36397</v>
      </c>
      <c r="G119" s="606">
        <f t="shared" si="2"/>
        <v>2175982.5</v>
      </c>
    </row>
    <row r="120" spans="1:7" x14ac:dyDescent="0.15">
      <c r="A120" s="602" t="s">
        <v>634</v>
      </c>
      <c r="B120" s="602" t="s">
        <v>635</v>
      </c>
      <c r="C120" s="606">
        <v>2040094.1</v>
      </c>
      <c r="D120" s="606">
        <v>1058579.5</v>
      </c>
      <c r="E120" s="606">
        <v>36196</v>
      </c>
      <c r="F120" s="606">
        <v>22454</v>
      </c>
      <c r="G120" s="606">
        <f t="shared" si="2"/>
        <v>3157323.6</v>
      </c>
    </row>
    <row r="121" spans="1:7" x14ac:dyDescent="0.15">
      <c r="A121" s="602" t="s">
        <v>636</v>
      </c>
      <c r="B121" s="602" t="s">
        <v>637</v>
      </c>
      <c r="C121" s="606">
        <v>1247169.8</v>
      </c>
      <c r="D121" s="606">
        <v>931573.7</v>
      </c>
      <c r="E121" s="606">
        <v>43120</v>
      </c>
      <c r="F121" s="606">
        <v>27044</v>
      </c>
      <c r="G121" s="606">
        <f t="shared" si="2"/>
        <v>2248907.5</v>
      </c>
    </row>
    <row r="122" spans="1:7" x14ac:dyDescent="0.15">
      <c r="A122" s="602" t="s">
        <v>638</v>
      </c>
      <c r="B122" s="602" t="s">
        <v>639</v>
      </c>
      <c r="C122" s="606">
        <v>513990.3</v>
      </c>
      <c r="D122" s="606">
        <v>219566.8</v>
      </c>
      <c r="E122" s="606">
        <v>10070</v>
      </c>
      <c r="F122" s="606">
        <v>5874</v>
      </c>
      <c r="G122" s="606">
        <f t="shared" si="2"/>
        <v>749501.1</v>
      </c>
    </row>
    <row r="123" spans="1:7" x14ac:dyDescent="0.15">
      <c r="A123" s="602" t="s">
        <v>640</v>
      </c>
      <c r="B123" s="602" t="s">
        <v>641</v>
      </c>
      <c r="C123" s="606">
        <v>1995514.6</v>
      </c>
      <c r="D123" s="606">
        <v>1109141.7</v>
      </c>
      <c r="E123" s="606">
        <v>110537</v>
      </c>
      <c r="F123" s="606">
        <v>93754</v>
      </c>
      <c r="G123" s="606">
        <f t="shared" si="2"/>
        <v>3308947.3</v>
      </c>
    </row>
    <row r="124" spans="1:7" x14ac:dyDescent="0.15">
      <c r="A124" s="602" t="s">
        <v>642</v>
      </c>
      <c r="B124" s="602" t="s">
        <v>643</v>
      </c>
      <c r="C124" s="606">
        <v>1282101.1000000001</v>
      </c>
      <c r="D124" s="606">
        <v>362292</v>
      </c>
      <c r="E124" s="606">
        <v>67377</v>
      </c>
      <c r="F124" s="606">
        <v>33623</v>
      </c>
      <c r="G124" s="606">
        <f t="shared" si="2"/>
        <v>1745393.1</v>
      </c>
    </row>
    <row r="125" spans="1:7" x14ac:dyDescent="0.15">
      <c r="A125" s="602" t="s">
        <v>644</v>
      </c>
      <c r="B125" s="602" t="s">
        <v>645</v>
      </c>
      <c r="C125" s="606">
        <v>916863.7</v>
      </c>
      <c r="D125" s="606">
        <v>376006.5</v>
      </c>
      <c r="E125" s="606">
        <v>38404</v>
      </c>
      <c r="F125" s="606">
        <v>20059</v>
      </c>
      <c r="G125" s="606">
        <f t="shared" si="2"/>
        <v>1351333.2</v>
      </c>
    </row>
    <row r="126" spans="1:7" x14ac:dyDescent="0.15">
      <c r="A126" s="602" t="s">
        <v>646</v>
      </c>
      <c r="B126" s="602" t="s">
        <v>647</v>
      </c>
      <c r="C126" s="606">
        <v>2095972.6</v>
      </c>
      <c r="D126" s="606">
        <v>750850.6</v>
      </c>
      <c r="E126" s="606">
        <v>39299</v>
      </c>
      <c r="F126" s="606">
        <v>33146</v>
      </c>
      <c r="G126" s="606">
        <f t="shared" si="2"/>
        <v>2919268.2</v>
      </c>
    </row>
    <row r="127" spans="1:7" x14ac:dyDescent="0.15">
      <c r="A127" s="602" t="s">
        <v>648</v>
      </c>
      <c r="B127" s="602" t="s">
        <v>649</v>
      </c>
      <c r="C127" s="606">
        <v>513806.5</v>
      </c>
      <c r="D127" s="606">
        <v>271213.5</v>
      </c>
      <c r="E127" s="606">
        <v>6052</v>
      </c>
      <c r="F127" s="606">
        <v>3298</v>
      </c>
      <c r="G127" s="606">
        <f t="shared" si="2"/>
        <v>794370</v>
      </c>
    </row>
    <row r="128" spans="1:7" x14ac:dyDescent="0.15">
      <c r="A128" s="602" t="s">
        <v>650</v>
      </c>
      <c r="B128" s="602" t="s">
        <v>651</v>
      </c>
      <c r="C128" s="606">
        <v>561295.5</v>
      </c>
      <c r="D128" s="606">
        <v>302089.2</v>
      </c>
      <c r="E128" s="606">
        <v>5234</v>
      </c>
      <c r="F128" s="606">
        <v>4231</v>
      </c>
      <c r="G128" s="606">
        <f t="shared" si="2"/>
        <v>872849.7</v>
      </c>
    </row>
    <row r="129" spans="1:7" x14ac:dyDescent="0.15">
      <c r="A129" s="602" t="s">
        <v>652</v>
      </c>
      <c r="B129" s="602" t="s">
        <v>653</v>
      </c>
      <c r="C129" s="606">
        <v>560405.4</v>
      </c>
      <c r="D129" s="606">
        <v>238403.1</v>
      </c>
      <c r="E129" s="606">
        <v>9595</v>
      </c>
      <c r="F129" s="606">
        <v>6171</v>
      </c>
      <c r="G129" s="606">
        <f t="shared" si="2"/>
        <v>814574.5</v>
      </c>
    </row>
    <row r="130" spans="1:7" x14ac:dyDescent="0.15">
      <c r="A130" s="602" t="s">
        <v>654</v>
      </c>
      <c r="B130" s="602" t="s">
        <v>655</v>
      </c>
      <c r="C130" s="606">
        <v>482018.6</v>
      </c>
      <c r="D130" s="606">
        <v>278684.5</v>
      </c>
      <c r="E130" s="606">
        <v>9272</v>
      </c>
      <c r="F130" s="606">
        <v>5739</v>
      </c>
      <c r="G130" s="606">
        <f t="shared" si="2"/>
        <v>775714.1</v>
      </c>
    </row>
    <row r="131" spans="1:7" x14ac:dyDescent="0.15">
      <c r="A131" s="602" t="s">
        <v>656</v>
      </c>
      <c r="B131" s="602" t="s">
        <v>657</v>
      </c>
      <c r="C131" s="606">
        <v>893500.9</v>
      </c>
      <c r="D131" s="606">
        <v>484065.7</v>
      </c>
      <c r="E131" s="606">
        <v>40342</v>
      </c>
      <c r="F131" s="606">
        <v>22357</v>
      </c>
      <c r="G131" s="606">
        <f t="shared" si="2"/>
        <v>1440265.6</v>
      </c>
    </row>
    <row r="132" spans="1:7" x14ac:dyDescent="0.15">
      <c r="A132" s="602" t="s">
        <v>658</v>
      </c>
      <c r="B132" s="602" t="s">
        <v>659</v>
      </c>
      <c r="C132" s="606">
        <v>4446981.9000000004</v>
      </c>
      <c r="D132" s="606">
        <v>1503548.7</v>
      </c>
      <c r="E132" s="606">
        <v>281975</v>
      </c>
      <c r="F132" s="606">
        <v>169187</v>
      </c>
      <c r="G132" s="606">
        <f t="shared" si="2"/>
        <v>6401692.6000000006</v>
      </c>
    </row>
    <row r="133" spans="1:7" x14ac:dyDescent="0.15">
      <c r="A133" s="602" t="s">
        <v>660</v>
      </c>
      <c r="B133" s="602" t="s">
        <v>661</v>
      </c>
      <c r="C133" s="606">
        <v>3164026.8</v>
      </c>
      <c r="D133" s="606">
        <v>1403539.4</v>
      </c>
      <c r="E133" s="606">
        <v>183908</v>
      </c>
      <c r="F133" s="606">
        <v>98811</v>
      </c>
      <c r="G133" s="606">
        <f t="shared" si="2"/>
        <v>4850285.1999999993</v>
      </c>
    </row>
    <row r="134" spans="1:7" x14ac:dyDescent="0.15">
      <c r="A134" s="602" t="s">
        <v>662</v>
      </c>
      <c r="B134" s="602" t="s">
        <v>663</v>
      </c>
      <c r="C134" s="606">
        <v>1417099.4</v>
      </c>
      <c r="D134" s="606">
        <v>707006.1</v>
      </c>
      <c r="E134" s="606">
        <v>81325</v>
      </c>
      <c r="F134" s="606">
        <v>42839</v>
      </c>
      <c r="G134" s="606">
        <f t="shared" si="2"/>
        <v>2248269.5</v>
      </c>
    </row>
    <row r="135" spans="1:7" x14ac:dyDescent="0.15">
      <c r="A135" s="602" t="s">
        <v>664</v>
      </c>
      <c r="B135" s="602" t="s">
        <v>665</v>
      </c>
      <c r="C135" s="606">
        <v>799593.2</v>
      </c>
      <c r="D135" s="606">
        <v>297756</v>
      </c>
      <c r="E135" s="606">
        <v>21594</v>
      </c>
      <c r="F135" s="606">
        <v>10874</v>
      </c>
      <c r="G135" s="606">
        <f t="shared" si="2"/>
        <v>1129817.2</v>
      </c>
    </row>
    <row r="136" spans="1:7" x14ac:dyDescent="0.15">
      <c r="A136" s="602" t="s">
        <v>666</v>
      </c>
      <c r="B136" s="602" t="s">
        <v>667</v>
      </c>
      <c r="C136" s="606">
        <v>666752.4</v>
      </c>
      <c r="D136" s="606">
        <v>378163.3</v>
      </c>
      <c r="E136" s="606">
        <v>17728</v>
      </c>
      <c r="F136" s="606">
        <v>10167</v>
      </c>
      <c r="G136" s="606">
        <f t="shared" si="2"/>
        <v>1072810.7</v>
      </c>
    </row>
    <row r="137" spans="1:7" x14ac:dyDescent="0.15">
      <c r="A137" s="602" t="s">
        <v>668</v>
      </c>
      <c r="B137" s="602" t="s">
        <v>669</v>
      </c>
      <c r="C137" s="606">
        <v>762154.5</v>
      </c>
      <c r="D137" s="606">
        <v>486526.3</v>
      </c>
      <c r="E137" s="606">
        <v>4472</v>
      </c>
      <c r="F137" s="606">
        <v>9985</v>
      </c>
      <c r="G137" s="606">
        <f t="shared" si="2"/>
        <v>1263137.8</v>
      </c>
    </row>
    <row r="138" spans="1:7" x14ac:dyDescent="0.15">
      <c r="A138" s="602" t="s">
        <v>670</v>
      </c>
      <c r="B138" s="602" t="s">
        <v>671</v>
      </c>
      <c r="C138" s="606">
        <v>1704267</v>
      </c>
      <c r="D138" s="606">
        <v>779444.4</v>
      </c>
      <c r="E138" s="606">
        <v>80127</v>
      </c>
      <c r="F138" s="606">
        <v>42135</v>
      </c>
      <c r="G138" s="606">
        <f t="shared" ref="G138:G201" si="3">SUM(C138:F138)</f>
        <v>2605973.4</v>
      </c>
    </row>
    <row r="139" spans="1:7" x14ac:dyDescent="0.15">
      <c r="A139" s="602" t="s">
        <v>672</v>
      </c>
      <c r="B139" s="602" t="s">
        <v>673</v>
      </c>
      <c r="C139" s="606">
        <v>3534528.5</v>
      </c>
      <c r="D139" s="606">
        <v>1421941.3</v>
      </c>
      <c r="E139" s="606">
        <v>161023</v>
      </c>
      <c r="F139" s="606">
        <v>88354</v>
      </c>
      <c r="G139" s="606">
        <f t="shared" si="3"/>
        <v>5205846.8</v>
      </c>
    </row>
    <row r="140" spans="1:7" x14ac:dyDescent="0.15">
      <c r="A140" s="602" t="s">
        <v>674</v>
      </c>
      <c r="B140" s="602" t="s">
        <v>675</v>
      </c>
      <c r="C140" s="606">
        <v>802331.6</v>
      </c>
      <c r="D140" s="606">
        <v>355926</v>
      </c>
      <c r="E140" s="606">
        <v>17503</v>
      </c>
      <c r="F140" s="606">
        <v>12588</v>
      </c>
      <c r="G140" s="606">
        <f t="shared" si="3"/>
        <v>1188348.6000000001</v>
      </c>
    </row>
    <row r="141" spans="1:7" x14ac:dyDescent="0.15">
      <c r="A141" s="602" t="s">
        <v>676</v>
      </c>
      <c r="B141" s="602" t="s">
        <v>677</v>
      </c>
      <c r="C141" s="606">
        <v>1292693.8999999999</v>
      </c>
      <c r="D141" s="606">
        <v>412269.3</v>
      </c>
      <c r="E141" s="606">
        <v>65382</v>
      </c>
      <c r="F141" s="606">
        <v>32845</v>
      </c>
      <c r="G141" s="606">
        <f t="shared" si="3"/>
        <v>1803190.2</v>
      </c>
    </row>
    <row r="142" spans="1:7" x14ac:dyDescent="0.15">
      <c r="A142" s="602" t="s">
        <v>678</v>
      </c>
      <c r="B142" s="602" t="s">
        <v>679</v>
      </c>
      <c r="C142" s="606">
        <v>5667236.5</v>
      </c>
      <c r="D142" s="606">
        <v>1786008</v>
      </c>
      <c r="E142" s="606">
        <v>428820</v>
      </c>
      <c r="F142" s="606">
        <v>221817</v>
      </c>
      <c r="G142" s="606">
        <f t="shared" si="3"/>
        <v>8103881.5</v>
      </c>
    </row>
    <row r="143" spans="1:7" x14ac:dyDescent="0.15">
      <c r="A143" s="602" t="s">
        <v>680</v>
      </c>
      <c r="B143" s="602" t="s">
        <v>681</v>
      </c>
      <c r="C143" s="606">
        <v>1584489.8</v>
      </c>
      <c r="D143" s="606">
        <v>1281123.2</v>
      </c>
      <c r="E143" s="606">
        <v>103339</v>
      </c>
      <c r="F143" s="606">
        <v>62906</v>
      </c>
      <c r="G143" s="606">
        <f t="shared" si="3"/>
        <v>3031858</v>
      </c>
    </row>
    <row r="144" spans="1:7" x14ac:dyDescent="0.15">
      <c r="A144" s="602" t="s">
        <v>682</v>
      </c>
      <c r="B144" s="602" t="s">
        <v>683</v>
      </c>
      <c r="C144" s="606">
        <v>2981793.8</v>
      </c>
      <c r="D144" s="606">
        <v>1804339.6</v>
      </c>
      <c r="E144" s="606">
        <v>172625</v>
      </c>
      <c r="F144" s="606">
        <v>96615</v>
      </c>
      <c r="G144" s="606">
        <f t="shared" si="3"/>
        <v>5055373.4000000004</v>
      </c>
    </row>
    <row r="145" spans="1:7" x14ac:dyDescent="0.15">
      <c r="A145" s="602" t="s">
        <v>684</v>
      </c>
      <c r="B145" s="602" t="s">
        <v>685</v>
      </c>
      <c r="C145" s="606">
        <v>1352305.4</v>
      </c>
      <c r="D145" s="606">
        <v>664003.30000000005</v>
      </c>
      <c r="E145" s="606">
        <v>54630</v>
      </c>
      <c r="F145" s="606">
        <v>30299</v>
      </c>
      <c r="G145" s="606">
        <f t="shared" si="3"/>
        <v>2101237.7000000002</v>
      </c>
    </row>
    <row r="146" spans="1:7" x14ac:dyDescent="0.15">
      <c r="A146" s="602" t="s">
        <v>686</v>
      </c>
      <c r="B146" s="602" t="s">
        <v>687</v>
      </c>
      <c r="C146" s="606">
        <v>427184.4</v>
      </c>
      <c r="D146" s="606">
        <v>225692.7</v>
      </c>
      <c r="E146" s="606">
        <v>6768</v>
      </c>
      <c r="F146" s="606">
        <v>3906</v>
      </c>
      <c r="G146" s="606">
        <f t="shared" si="3"/>
        <v>663551.10000000009</v>
      </c>
    </row>
    <row r="147" spans="1:7" x14ac:dyDescent="0.15">
      <c r="A147" s="602" t="s">
        <v>688</v>
      </c>
      <c r="B147" s="602" t="s">
        <v>689</v>
      </c>
      <c r="C147" s="606">
        <v>952265.5</v>
      </c>
      <c r="D147" s="606">
        <v>332433.90000000002</v>
      </c>
      <c r="E147" s="606">
        <v>35101</v>
      </c>
      <c r="F147" s="606">
        <v>17690</v>
      </c>
      <c r="G147" s="606">
        <f t="shared" si="3"/>
        <v>1337490.3999999999</v>
      </c>
    </row>
    <row r="148" spans="1:7" x14ac:dyDescent="0.15">
      <c r="A148" s="602" t="s">
        <v>690</v>
      </c>
      <c r="B148" s="602" t="s">
        <v>691</v>
      </c>
      <c r="C148" s="606">
        <v>431854.4</v>
      </c>
      <c r="D148" s="606">
        <v>182330.6</v>
      </c>
      <c r="E148" s="606">
        <v>11722</v>
      </c>
      <c r="F148" s="606">
        <v>6967</v>
      </c>
      <c r="G148" s="606">
        <f t="shared" si="3"/>
        <v>632874</v>
      </c>
    </row>
    <row r="149" spans="1:7" x14ac:dyDescent="0.15">
      <c r="A149" s="602" t="s">
        <v>692</v>
      </c>
      <c r="B149" s="602" t="s">
        <v>693</v>
      </c>
      <c r="C149" s="606">
        <v>2272405.5</v>
      </c>
      <c r="D149" s="606">
        <v>1904642.3</v>
      </c>
      <c r="E149" s="606">
        <v>108676</v>
      </c>
      <c r="F149" s="606">
        <v>95332</v>
      </c>
      <c r="G149" s="606">
        <f t="shared" si="3"/>
        <v>4381055.8</v>
      </c>
    </row>
    <row r="150" spans="1:7" x14ac:dyDescent="0.15">
      <c r="A150" s="602" t="s">
        <v>694</v>
      </c>
      <c r="B150" s="602" t="s">
        <v>695</v>
      </c>
      <c r="C150" s="606">
        <v>606088.69999999995</v>
      </c>
      <c r="D150" s="606">
        <v>240288</v>
      </c>
      <c r="E150" s="606">
        <v>18282</v>
      </c>
      <c r="F150" s="606">
        <v>9588</v>
      </c>
      <c r="G150" s="606">
        <f t="shared" si="3"/>
        <v>874246.7</v>
      </c>
    </row>
    <row r="151" spans="1:7" x14ac:dyDescent="0.15">
      <c r="A151" s="602" t="s">
        <v>696</v>
      </c>
      <c r="B151" s="602" t="s">
        <v>697</v>
      </c>
      <c r="C151" s="606">
        <v>3198221.1</v>
      </c>
      <c r="D151" s="606">
        <v>1243912.6000000001</v>
      </c>
      <c r="E151" s="606">
        <v>126012</v>
      </c>
      <c r="F151" s="606">
        <v>89624</v>
      </c>
      <c r="G151" s="606">
        <f t="shared" si="3"/>
        <v>4657769.7</v>
      </c>
    </row>
    <row r="152" spans="1:7" x14ac:dyDescent="0.15">
      <c r="A152" s="602" t="s">
        <v>698</v>
      </c>
      <c r="B152" s="602" t="s">
        <v>699</v>
      </c>
      <c r="C152" s="606">
        <v>498001.1</v>
      </c>
      <c r="D152" s="606">
        <v>259928</v>
      </c>
      <c r="E152" s="606">
        <v>16208</v>
      </c>
      <c r="F152" s="606">
        <v>9411</v>
      </c>
      <c r="G152" s="606">
        <f t="shared" si="3"/>
        <v>783548.1</v>
      </c>
    </row>
    <row r="153" spans="1:7" x14ac:dyDescent="0.15">
      <c r="A153" s="602" t="s">
        <v>700</v>
      </c>
      <c r="B153" s="602" t="s">
        <v>701</v>
      </c>
      <c r="C153" s="606">
        <v>1358990.1</v>
      </c>
      <c r="D153" s="606">
        <v>474868.9</v>
      </c>
      <c r="E153" s="606">
        <v>47231</v>
      </c>
      <c r="F153" s="606">
        <v>39411</v>
      </c>
      <c r="G153" s="606">
        <f t="shared" si="3"/>
        <v>1920501</v>
      </c>
    </row>
    <row r="154" spans="1:7" x14ac:dyDescent="0.15">
      <c r="A154" s="602" t="s">
        <v>702</v>
      </c>
      <c r="B154" s="602" t="s">
        <v>703</v>
      </c>
      <c r="C154" s="606">
        <v>1079593</v>
      </c>
      <c r="D154" s="606">
        <v>518223.2</v>
      </c>
      <c r="E154" s="606">
        <v>43153</v>
      </c>
      <c r="F154" s="606">
        <v>22935</v>
      </c>
      <c r="G154" s="606">
        <f t="shared" si="3"/>
        <v>1663904.2</v>
      </c>
    </row>
    <row r="155" spans="1:7" x14ac:dyDescent="0.15">
      <c r="A155" s="602" t="s">
        <v>704</v>
      </c>
      <c r="B155" s="602" t="s">
        <v>705</v>
      </c>
      <c r="C155" s="606">
        <v>669834.5</v>
      </c>
      <c r="D155" s="606">
        <v>387365.3</v>
      </c>
      <c r="E155" s="606">
        <v>5353</v>
      </c>
      <c r="F155" s="606">
        <v>3602</v>
      </c>
      <c r="G155" s="606">
        <f t="shared" si="3"/>
        <v>1066154.8</v>
      </c>
    </row>
    <row r="156" spans="1:7" x14ac:dyDescent="0.15">
      <c r="A156" s="602" t="s">
        <v>706</v>
      </c>
      <c r="B156" s="602" t="s">
        <v>707</v>
      </c>
      <c r="C156" s="606">
        <v>1034970.2</v>
      </c>
      <c r="D156" s="606">
        <v>455177.6</v>
      </c>
      <c r="E156" s="606">
        <v>30927</v>
      </c>
      <c r="F156" s="606">
        <v>16223</v>
      </c>
      <c r="G156" s="606">
        <f t="shared" si="3"/>
        <v>1537297.7999999998</v>
      </c>
    </row>
    <row r="157" spans="1:7" x14ac:dyDescent="0.15">
      <c r="A157" s="602" t="s">
        <v>708</v>
      </c>
      <c r="B157" s="602" t="s">
        <v>709</v>
      </c>
      <c r="C157" s="606">
        <v>738201.5</v>
      </c>
      <c r="D157" s="606">
        <v>365399.3</v>
      </c>
      <c r="E157" s="606">
        <v>24425</v>
      </c>
      <c r="F157" s="606">
        <v>13258</v>
      </c>
      <c r="G157" s="606">
        <f t="shared" si="3"/>
        <v>1141283.8</v>
      </c>
    </row>
    <row r="158" spans="1:7" x14ac:dyDescent="0.15">
      <c r="A158" s="602" t="s">
        <v>710</v>
      </c>
      <c r="B158" s="602" t="s">
        <v>711</v>
      </c>
      <c r="C158" s="606">
        <v>2600174.4</v>
      </c>
      <c r="D158" s="606">
        <v>648988.4</v>
      </c>
      <c r="E158" s="606">
        <v>155166</v>
      </c>
      <c r="F158" s="606">
        <v>113225</v>
      </c>
      <c r="G158" s="606">
        <f t="shared" si="3"/>
        <v>3517553.8</v>
      </c>
    </row>
    <row r="159" spans="1:7" x14ac:dyDescent="0.15">
      <c r="A159" s="602" t="s">
        <v>712</v>
      </c>
      <c r="B159" s="602" t="s">
        <v>713</v>
      </c>
      <c r="C159" s="606">
        <v>405883.7</v>
      </c>
      <c r="D159" s="606">
        <v>180444</v>
      </c>
      <c r="E159" s="606">
        <v>6042</v>
      </c>
      <c r="F159" s="606">
        <v>3257</v>
      </c>
      <c r="G159" s="606">
        <f t="shared" si="3"/>
        <v>595626.69999999995</v>
      </c>
    </row>
    <row r="160" spans="1:7" x14ac:dyDescent="0.15">
      <c r="A160" s="602" t="s">
        <v>714</v>
      </c>
      <c r="B160" s="602" t="s">
        <v>715</v>
      </c>
      <c r="C160" s="606">
        <v>813623.8</v>
      </c>
      <c r="D160" s="606">
        <v>289440</v>
      </c>
      <c r="E160" s="606">
        <v>35403</v>
      </c>
      <c r="F160" s="606">
        <v>17803</v>
      </c>
      <c r="G160" s="606">
        <f t="shared" si="3"/>
        <v>1156269.8</v>
      </c>
    </row>
    <row r="161" spans="1:7" x14ac:dyDescent="0.15">
      <c r="A161" s="602" t="s">
        <v>716</v>
      </c>
      <c r="B161" s="602" t="s">
        <v>717</v>
      </c>
      <c r="C161" s="606">
        <v>1236418.7</v>
      </c>
      <c r="D161" s="606">
        <v>289065.7</v>
      </c>
      <c r="E161" s="606">
        <v>70471</v>
      </c>
      <c r="F161" s="606">
        <v>39118</v>
      </c>
      <c r="G161" s="606">
        <f t="shared" si="3"/>
        <v>1635073.4</v>
      </c>
    </row>
    <row r="162" spans="1:7" x14ac:dyDescent="0.15">
      <c r="A162" s="602" t="s">
        <v>718</v>
      </c>
      <c r="B162" s="602" t="s">
        <v>719</v>
      </c>
      <c r="C162" s="606">
        <v>1076575</v>
      </c>
      <c r="D162" s="606">
        <v>491694.7</v>
      </c>
      <c r="E162" s="606">
        <v>37080</v>
      </c>
      <c r="F162" s="606">
        <v>21535</v>
      </c>
      <c r="G162" s="606">
        <f t="shared" si="3"/>
        <v>1626884.7</v>
      </c>
    </row>
    <row r="163" spans="1:7" x14ac:dyDescent="0.15">
      <c r="A163" s="602" t="s">
        <v>720</v>
      </c>
      <c r="B163" s="602" t="s">
        <v>721</v>
      </c>
      <c r="C163" s="606">
        <v>678820.1</v>
      </c>
      <c r="D163" s="606">
        <v>348906.9</v>
      </c>
      <c r="E163" s="606">
        <v>15665</v>
      </c>
      <c r="F163" s="606">
        <v>8465</v>
      </c>
      <c r="G163" s="606">
        <f t="shared" si="3"/>
        <v>1051857</v>
      </c>
    </row>
    <row r="164" spans="1:7" x14ac:dyDescent="0.15">
      <c r="A164" s="602" t="s">
        <v>722</v>
      </c>
      <c r="B164" s="602" t="s">
        <v>723</v>
      </c>
      <c r="C164" s="606">
        <v>1196400</v>
      </c>
      <c r="D164" s="606">
        <v>430288.5</v>
      </c>
      <c r="E164" s="606">
        <v>50619</v>
      </c>
      <c r="F164" s="606">
        <v>33806</v>
      </c>
      <c r="G164" s="606">
        <f t="shared" si="3"/>
        <v>1711113.5</v>
      </c>
    </row>
    <row r="165" spans="1:7" x14ac:dyDescent="0.15">
      <c r="A165" s="602" t="s">
        <v>724</v>
      </c>
      <c r="B165" s="602" t="s">
        <v>725</v>
      </c>
      <c r="C165" s="606">
        <v>5456433.4000000004</v>
      </c>
      <c r="D165" s="606">
        <v>1409058.2</v>
      </c>
      <c r="E165" s="606">
        <v>161780</v>
      </c>
      <c r="F165" s="606">
        <v>207330</v>
      </c>
      <c r="G165" s="606">
        <f t="shared" si="3"/>
        <v>7234601.6000000006</v>
      </c>
    </row>
    <row r="166" spans="1:7" x14ac:dyDescent="0.15">
      <c r="A166" s="602" t="s">
        <v>726</v>
      </c>
      <c r="B166" s="602" t="s">
        <v>727</v>
      </c>
      <c r="C166" s="606">
        <v>997992.7</v>
      </c>
      <c r="D166" s="606">
        <v>403600.3</v>
      </c>
      <c r="E166" s="606">
        <v>36499</v>
      </c>
      <c r="F166" s="606">
        <v>20459</v>
      </c>
      <c r="G166" s="606">
        <f t="shared" si="3"/>
        <v>1458551</v>
      </c>
    </row>
    <row r="167" spans="1:7" x14ac:dyDescent="0.15">
      <c r="A167" s="602" t="s">
        <v>728</v>
      </c>
      <c r="B167" s="602" t="s">
        <v>729</v>
      </c>
      <c r="C167" s="606">
        <v>1483264.7</v>
      </c>
      <c r="D167" s="606">
        <v>447652.3</v>
      </c>
      <c r="E167" s="606">
        <v>88801</v>
      </c>
      <c r="F167" s="606">
        <v>45786</v>
      </c>
      <c r="G167" s="606">
        <f t="shared" si="3"/>
        <v>2065504</v>
      </c>
    </row>
    <row r="168" spans="1:7" x14ac:dyDescent="0.15">
      <c r="A168" s="602" t="s">
        <v>730</v>
      </c>
      <c r="B168" s="602" t="s">
        <v>731</v>
      </c>
      <c r="C168" s="606">
        <v>812199.8</v>
      </c>
      <c r="D168" s="606">
        <v>326422.90000000002</v>
      </c>
      <c r="E168" s="606">
        <v>20742</v>
      </c>
      <c r="F168" s="606">
        <v>14944</v>
      </c>
      <c r="G168" s="606">
        <f t="shared" si="3"/>
        <v>1174308.7000000002</v>
      </c>
    </row>
    <row r="169" spans="1:7" x14ac:dyDescent="0.15">
      <c r="A169" s="602" t="s">
        <v>732</v>
      </c>
      <c r="B169" s="602" t="s">
        <v>733</v>
      </c>
      <c r="C169" s="606">
        <v>966679.4</v>
      </c>
      <c r="D169" s="606">
        <v>294799.3</v>
      </c>
      <c r="E169" s="606">
        <v>38643</v>
      </c>
      <c r="F169" s="606">
        <v>21151</v>
      </c>
      <c r="G169" s="606">
        <f t="shared" si="3"/>
        <v>1321272.7</v>
      </c>
    </row>
    <row r="170" spans="1:7" x14ac:dyDescent="0.15">
      <c r="A170" s="602" t="s">
        <v>734</v>
      </c>
      <c r="B170" s="602" t="s">
        <v>735</v>
      </c>
      <c r="C170" s="606">
        <v>747111</v>
      </c>
      <c r="D170" s="606">
        <v>256236</v>
      </c>
      <c r="E170" s="606">
        <v>28384</v>
      </c>
      <c r="F170" s="606">
        <v>15308</v>
      </c>
      <c r="G170" s="606">
        <f t="shared" si="3"/>
        <v>1047039</v>
      </c>
    </row>
    <row r="171" spans="1:7" x14ac:dyDescent="0.15">
      <c r="A171" s="602" t="s">
        <v>736</v>
      </c>
      <c r="B171" s="602" t="s">
        <v>737</v>
      </c>
      <c r="C171" s="606">
        <v>703645.7</v>
      </c>
      <c r="D171" s="606">
        <v>544140</v>
      </c>
      <c r="E171" s="606">
        <v>25911</v>
      </c>
      <c r="F171" s="606">
        <v>13274</v>
      </c>
      <c r="G171" s="606">
        <f t="shared" si="3"/>
        <v>1286970.7</v>
      </c>
    </row>
    <row r="172" spans="1:7" x14ac:dyDescent="0.15">
      <c r="A172" s="602" t="s">
        <v>738</v>
      </c>
      <c r="B172" s="602" t="s">
        <v>739</v>
      </c>
      <c r="C172" s="606">
        <v>994416.4</v>
      </c>
      <c r="D172" s="606">
        <v>394335.8</v>
      </c>
      <c r="E172" s="606">
        <v>49444</v>
      </c>
      <c r="F172" s="606">
        <v>26772</v>
      </c>
      <c r="G172" s="606">
        <f t="shared" si="3"/>
        <v>1464968.2</v>
      </c>
    </row>
    <row r="173" spans="1:7" x14ac:dyDescent="0.15">
      <c r="A173" s="602" t="s">
        <v>740</v>
      </c>
      <c r="B173" s="602" t="s">
        <v>741</v>
      </c>
      <c r="C173" s="606">
        <v>747217.1</v>
      </c>
      <c r="D173" s="606">
        <v>453440.2</v>
      </c>
      <c r="E173" s="606">
        <v>22993</v>
      </c>
      <c r="F173" s="606">
        <v>13633</v>
      </c>
      <c r="G173" s="606">
        <f t="shared" si="3"/>
        <v>1237283.3</v>
      </c>
    </row>
    <row r="174" spans="1:7" x14ac:dyDescent="0.15">
      <c r="A174" s="602" t="s">
        <v>742</v>
      </c>
      <c r="B174" s="602" t="s">
        <v>743</v>
      </c>
      <c r="C174" s="606">
        <v>2798526.3</v>
      </c>
      <c r="D174" s="606">
        <v>798798.6</v>
      </c>
      <c r="E174" s="606">
        <v>158367</v>
      </c>
      <c r="F174" s="606">
        <v>91072</v>
      </c>
      <c r="G174" s="606">
        <f t="shared" si="3"/>
        <v>3846763.9</v>
      </c>
    </row>
    <row r="175" spans="1:7" x14ac:dyDescent="0.15">
      <c r="A175" s="602" t="s">
        <v>744</v>
      </c>
      <c r="B175" s="602" t="s">
        <v>745</v>
      </c>
      <c r="C175" s="606">
        <v>792083.3</v>
      </c>
      <c r="D175" s="606">
        <v>339739.4</v>
      </c>
      <c r="E175" s="606">
        <v>32573</v>
      </c>
      <c r="F175" s="606">
        <v>17846</v>
      </c>
      <c r="G175" s="606">
        <f t="shared" si="3"/>
        <v>1182241.7000000002</v>
      </c>
    </row>
    <row r="176" spans="1:7" x14ac:dyDescent="0.15">
      <c r="A176" s="602" t="s">
        <v>746</v>
      </c>
      <c r="B176" s="602" t="s">
        <v>747</v>
      </c>
      <c r="C176" s="606">
        <v>551588.5</v>
      </c>
      <c r="D176" s="606">
        <v>228828</v>
      </c>
      <c r="E176" s="606">
        <v>14703</v>
      </c>
      <c r="F176" s="606">
        <v>8075</v>
      </c>
      <c r="G176" s="606">
        <f t="shared" si="3"/>
        <v>803194.5</v>
      </c>
    </row>
    <row r="177" spans="1:7" x14ac:dyDescent="0.15">
      <c r="A177" s="602" t="s">
        <v>748</v>
      </c>
      <c r="B177" s="602" t="s">
        <v>749</v>
      </c>
      <c r="C177" s="606">
        <v>1354415.2</v>
      </c>
      <c r="D177" s="606">
        <v>574632</v>
      </c>
      <c r="E177" s="606">
        <v>62717</v>
      </c>
      <c r="F177" s="606">
        <v>32161</v>
      </c>
      <c r="G177" s="606">
        <f t="shared" si="3"/>
        <v>2023925.2</v>
      </c>
    </row>
    <row r="178" spans="1:7" x14ac:dyDescent="0.15">
      <c r="A178" s="602" t="s">
        <v>750</v>
      </c>
      <c r="B178" s="602" t="s">
        <v>751</v>
      </c>
      <c r="C178" s="606">
        <v>1652717.5</v>
      </c>
      <c r="D178" s="606">
        <v>591070.4</v>
      </c>
      <c r="E178" s="606">
        <v>65485</v>
      </c>
      <c r="F178" s="606">
        <v>33069</v>
      </c>
      <c r="G178" s="606">
        <f t="shared" si="3"/>
        <v>2342341.9</v>
      </c>
    </row>
    <row r="179" spans="1:7" x14ac:dyDescent="0.15">
      <c r="A179" s="602" t="s">
        <v>752</v>
      </c>
      <c r="B179" s="602" t="s">
        <v>753</v>
      </c>
      <c r="C179" s="606">
        <v>4411253.3</v>
      </c>
      <c r="D179" s="606">
        <v>1452384.4</v>
      </c>
      <c r="E179" s="606">
        <v>339624</v>
      </c>
      <c r="F179" s="606">
        <v>152722</v>
      </c>
      <c r="G179" s="606">
        <f t="shared" si="3"/>
        <v>6355983.6999999993</v>
      </c>
    </row>
    <row r="180" spans="1:7" x14ac:dyDescent="0.15">
      <c r="A180" s="602" t="s">
        <v>754</v>
      </c>
      <c r="B180" s="602" t="s">
        <v>755</v>
      </c>
      <c r="C180" s="606">
        <v>278274</v>
      </c>
      <c r="D180" s="606">
        <v>121488.9</v>
      </c>
      <c r="E180" s="606">
        <v>5972</v>
      </c>
      <c r="F180" s="606">
        <v>4252</v>
      </c>
      <c r="G180" s="606">
        <f t="shared" si="3"/>
        <v>409986.9</v>
      </c>
    </row>
    <row r="181" spans="1:7" x14ac:dyDescent="0.15">
      <c r="A181" s="602" t="s">
        <v>756</v>
      </c>
      <c r="B181" s="602" t="s">
        <v>757</v>
      </c>
      <c r="C181" s="606">
        <v>676847.2</v>
      </c>
      <c r="D181" s="606">
        <v>293027.90000000002</v>
      </c>
      <c r="E181" s="606">
        <v>22340</v>
      </c>
      <c r="F181" s="606">
        <v>13677</v>
      </c>
      <c r="G181" s="606">
        <f t="shared" si="3"/>
        <v>1005892.1</v>
      </c>
    </row>
    <row r="182" spans="1:7" x14ac:dyDescent="0.15">
      <c r="A182" s="602" t="s">
        <v>758</v>
      </c>
      <c r="B182" s="602" t="s">
        <v>759</v>
      </c>
      <c r="C182" s="606">
        <v>1033126.1</v>
      </c>
      <c r="D182" s="606">
        <v>503772</v>
      </c>
      <c r="E182" s="606">
        <v>46378</v>
      </c>
      <c r="F182" s="606">
        <v>31069</v>
      </c>
      <c r="G182" s="606">
        <f t="shared" si="3"/>
        <v>1614345.1</v>
      </c>
    </row>
    <row r="183" spans="1:7" x14ac:dyDescent="0.15">
      <c r="A183" s="602" t="s">
        <v>760</v>
      </c>
      <c r="B183" s="602" t="s">
        <v>761</v>
      </c>
      <c r="C183" s="606">
        <v>748217.4</v>
      </c>
      <c r="D183" s="606">
        <v>362360.4</v>
      </c>
      <c r="E183" s="606">
        <v>26272</v>
      </c>
      <c r="F183" s="606">
        <v>14961</v>
      </c>
      <c r="G183" s="606">
        <f t="shared" si="3"/>
        <v>1151810.8</v>
      </c>
    </row>
    <row r="184" spans="1:7" x14ac:dyDescent="0.15">
      <c r="A184" s="602" t="s">
        <v>762</v>
      </c>
      <c r="B184" s="602" t="s">
        <v>763</v>
      </c>
      <c r="C184" s="606">
        <v>1302492.1000000001</v>
      </c>
      <c r="D184" s="606">
        <v>503708.9</v>
      </c>
      <c r="E184" s="606">
        <v>43097</v>
      </c>
      <c r="F184" s="606">
        <v>24400</v>
      </c>
      <c r="G184" s="606">
        <f t="shared" si="3"/>
        <v>1873698</v>
      </c>
    </row>
    <row r="185" spans="1:7" x14ac:dyDescent="0.15">
      <c r="A185" s="602" t="s">
        <v>764</v>
      </c>
      <c r="B185" s="602" t="s">
        <v>765</v>
      </c>
      <c r="C185" s="606">
        <v>2541852.7999999998</v>
      </c>
      <c r="D185" s="606">
        <v>573642.1</v>
      </c>
      <c r="E185" s="606">
        <v>136415</v>
      </c>
      <c r="F185" s="606">
        <v>90629</v>
      </c>
      <c r="G185" s="606">
        <f t="shared" si="3"/>
        <v>3342538.9</v>
      </c>
    </row>
    <row r="186" spans="1:7" x14ac:dyDescent="0.15">
      <c r="A186" s="602" t="s">
        <v>766</v>
      </c>
      <c r="B186" s="602" t="s">
        <v>767</v>
      </c>
      <c r="C186" s="606">
        <v>1388703.2</v>
      </c>
      <c r="D186" s="606">
        <v>300205.40000000002</v>
      </c>
      <c r="E186" s="606">
        <v>81884</v>
      </c>
      <c r="F186" s="606">
        <v>53593</v>
      </c>
      <c r="G186" s="606">
        <f t="shared" si="3"/>
        <v>1824385.6</v>
      </c>
    </row>
    <row r="187" spans="1:7" x14ac:dyDescent="0.15">
      <c r="A187" s="602" t="s">
        <v>768</v>
      </c>
      <c r="B187" s="602" t="s">
        <v>769</v>
      </c>
      <c r="C187" s="606">
        <v>763260.8</v>
      </c>
      <c r="D187" s="606">
        <v>381522</v>
      </c>
      <c r="E187" s="606">
        <v>21914</v>
      </c>
      <c r="F187" s="606">
        <v>13611</v>
      </c>
      <c r="G187" s="606">
        <f t="shared" si="3"/>
        <v>1180307.8</v>
      </c>
    </row>
    <row r="188" spans="1:7" x14ac:dyDescent="0.15">
      <c r="A188" s="602" t="s">
        <v>770</v>
      </c>
      <c r="B188" s="602" t="s">
        <v>771</v>
      </c>
      <c r="C188" s="606">
        <v>832670.6</v>
      </c>
      <c r="D188" s="606">
        <v>308299.5</v>
      </c>
      <c r="E188" s="606">
        <v>34208</v>
      </c>
      <c r="F188" s="606">
        <v>20173</v>
      </c>
      <c r="G188" s="606">
        <f t="shared" si="3"/>
        <v>1195351.1000000001</v>
      </c>
    </row>
    <row r="189" spans="1:7" x14ac:dyDescent="0.15">
      <c r="A189" s="602" t="s">
        <v>772</v>
      </c>
      <c r="B189" s="602" t="s">
        <v>773</v>
      </c>
      <c r="C189" s="606">
        <v>484815.4</v>
      </c>
      <c r="D189" s="606">
        <v>241519.2</v>
      </c>
      <c r="E189" s="606">
        <v>6094</v>
      </c>
      <c r="F189" s="606">
        <v>4536</v>
      </c>
      <c r="G189" s="606">
        <f t="shared" si="3"/>
        <v>736964.60000000009</v>
      </c>
    </row>
    <row r="190" spans="1:7" x14ac:dyDescent="0.15">
      <c r="A190" s="602" t="s">
        <v>774</v>
      </c>
      <c r="B190" s="602" t="s">
        <v>775</v>
      </c>
      <c r="C190" s="606">
        <v>945117.5</v>
      </c>
      <c r="D190" s="606">
        <v>309044.2</v>
      </c>
      <c r="E190" s="606">
        <v>36158</v>
      </c>
      <c r="F190" s="606">
        <v>32713</v>
      </c>
      <c r="G190" s="606">
        <f t="shared" si="3"/>
        <v>1323032.7</v>
      </c>
    </row>
    <row r="191" spans="1:7" x14ac:dyDescent="0.15">
      <c r="A191" s="602" t="s">
        <v>776</v>
      </c>
      <c r="B191" s="602" t="s">
        <v>777</v>
      </c>
      <c r="C191" s="606">
        <v>734942.7</v>
      </c>
      <c r="D191" s="606">
        <v>353198.1</v>
      </c>
      <c r="E191" s="606">
        <v>21889</v>
      </c>
      <c r="F191" s="606">
        <v>12522</v>
      </c>
      <c r="G191" s="606">
        <f t="shared" si="3"/>
        <v>1122551.7999999998</v>
      </c>
    </row>
    <row r="192" spans="1:7" x14ac:dyDescent="0.15">
      <c r="A192" s="602" t="s">
        <v>778</v>
      </c>
      <c r="B192" s="602" t="s">
        <v>779</v>
      </c>
      <c r="C192" s="606">
        <v>74914012.099999994</v>
      </c>
      <c r="D192" s="606">
        <v>37046611.899999999</v>
      </c>
      <c r="E192" s="606">
        <v>2045156</v>
      </c>
      <c r="F192" s="606">
        <v>2220463</v>
      </c>
      <c r="G192" s="606">
        <f t="shared" si="3"/>
        <v>116226243</v>
      </c>
    </row>
    <row r="193" spans="1:7" x14ac:dyDescent="0.15">
      <c r="A193" s="602" t="s">
        <v>780</v>
      </c>
      <c r="B193" s="602" t="s">
        <v>781</v>
      </c>
      <c r="C193" s="606">
        <v>2072050.3</v>
      </c>
      <c r="D193" s="606">
        <v>601032</v>
      </c>
      <c r="E193" s="606">
        <v>124154</v>
      </c>
      <c r="F193" s="606">
        <v>71741</v>
      </c>
      <c r="G193" s="606">
        <f t="shared" si="3"/>
        <v>2868977.3</v>
      </c>
    </row>
    <row r="194" spans="1:7" x14ac:dyDescent="0.15">
      <c r="A194" s="602" t="s">
        <v>782</v>
      </c>
      <c r="B194" s="602" t="s">
        <v>783</v>
      </c>
      <c r="C194" s="606">
        <v>593355</v>
      </c>
      <c r="D194" s="606">
        <v>319143.09999999998</v>
      </c>
      <c r="E194" s="606">
        <v>8936</v>
      </c>
      <c r="F194" s="606">
        <v>5295</v>
      </c>
      <c r="G194" s="606">
        <f t="shared" si="3"/>
        <v>926729.1</v>
      </c>
    </row>
    <row r="195" spans="1:7" x14ac:dyDescent="0.15">
      <c r="A195" s="602" t="s">
        <v>784</v>
      </c>
      <c r="B195" s="602" t="s">
        <v>785</v>
      </c>
      <c r="C195" s="606">
        <v>909943.7</v>
      </c>
      <c r="D195" s="606">
        <v>392868.7</v>
      </c>
      <c r="E195" s="606">
        <v>41126</v>
      </c>
      <c r="F195" s="606">
        <v>21683</v>
      </c>
      <c r="G195" s="606">
        <f t="shared" si="3"/>
        <v>1365621.4</v>
      </c>
    </row>
    <row r="196" spans="1:7" x14ac:dyDescent="0.15">
      <c r="A196" s="602" t="s">
        <v>786</v>
      </c>
      <c r="B196" s="602" t="s">
        <v>787</v>
      </c>
      <c r="C196" s="606">
        <v>2182929.4</v>
      </c>
      <c r="D196" s="606">
        <v>470475.3</v>
      </c>
      <c r="E196" s="606">
        <v>146533</v>
      </c>
      <c r="F196" s="606">
        <v>79477</v>
      </c>
      <c r="G196" s="606">
        <f t="shared" si="3"/>
        <v>2879414.6999999997</v>
      </c>
    </row>
    <row r="197" spans="1:7" x14ac:dyDescent="0.15">
      <c r="A197" s="602" t="s">
        <v>788</v>
      </c>
      <c r="B197" s="602" t="s">
        <v>789</v>
      </c>
      <c r="C197" s="606">
        <v>901277.1</v>
      </c>
      <c r="D197" s="606">
        <v>261648</v>
      </c>
      <c r="E197" s="606">
        <v>42946</v>
      </c>
      <c r="F197" s="606">
        <v>20971</v>
      </c>
      <c r="G197" s="606">
        <f t="shared" si="3"/>
        <v>1226842.1000000001</v>
      </c>
    </row>
    <row r="198" spans="1:7" x14ac:dyDescent="0.15">
      <c r="A198" s="602" t="s">
        <v>790</v>
      </c>
      <c r="B198" s="602" t="s">
        <v>791</v>
      </c>
      <c r="C198" s="606">
        <v>5162412.9000000004</v>
      </c>
      <c r="D198" s="606">
        <v>1014565.3</v>
      </c>
      <c r="E198" s="606">
        <v>334388</v>
      </c>
      <c r="F198" s="606">
        <v>197308</v>
      </c>
      <c r="G198" s="606">
        <f t="shared" si="3"/>
        <v>6708674.2000000002</v>
      </c>
    </row>
    <row r="199" spans="1:7" x14ac:dyDescent="0.15">
      <c r="A199" s="602" t="s">
        <v>792</v>
      </c>
      <c r="B199" s="602" t="s">
        <v>793</v>
      </c>
      <c r="C199" s="606">
        <v>283084.79999999999</v>
      </c>
      <c r="D199" s="606">
        <v>135140.6</v>
      </c>
      <c r="E199" s="606">
        <v>4423</v>
      </c>
      <c r="F199" s="606">
        <v>2823</v>
      </c>
      <c r="G199" s="606">
        <f t="shared" si="3"/>
        <v>425471.4</v>
      </c>
    </row>
    <row r="200" spans="1:7" x14ac:dyDescent="0.15">
      <c r="A200" s="602" t="s">
        <v>794</v>
      </c>
      <c r="B200" s="602" t="s">
        <v>795</v>
      </c>
      <c r="C200" s="606">
        <v>677795.1</v>
      </c>
      <c r="D200" s="606">
        <v>319842.59999999998</v>
      </c>
      <c r="E200" s="606">
        <v>18668</v>
      </c>
      <c r="F200" s="606">
        <v>14588</v>
      </c>
      <c r="G200" s="606">
        <f t="shared" si="3"/>
        <v>1030893.7</v>
      </c>
    </row>
    <row r="201" spans="1:7" x14ac:dyDescent="0.15">
      <c r="A201" s="602" t="s">
        <v>796</v>
      </c>
      <c r="B201" s="602" t="s">
        <v>797</v>
      </c>
      <c r="C201" s="606">
        <v>850508.7</v>
      </c>
      <c r="D201" s="606">
        <v>268800.8</v>
      </c>
      <c r="E201" s="606">
        <v>35434</v>
      </c>
      <c r="F201" s="606">
        <v>33115</v>
      </c>
      <c r="G201" s="606">
        <f t="shared" si="3"/>
        <v>1187858.5</v>
      </c>
    </row>
    <row r="202" spans="1:7" x14ac:dyDescent="0.15">
      <c r="A202" s="602" t="s">
        <v>798</v>
      </c>
      <c r="B202" s="602" t="s">
        <v>799</v>
      </c>
      <c r="C202" s="606">
        <v>887473.6</v>
      </c>
      <c r="D202" s="606">
        <v>357502.9</v>
      </c>
      <c r="E202" s="606">
        <v>17688</v>
      </c>
      <c r="F202" s="606">
        <v>13116</v>
      </c>
      <c r="G202" s="606">
        <f t="shared" ref="G202:G265" si="4">SUM(C202:F202)</f>
        <v>1275780.5</v>
      </c>
    </row>
    <row r="203" spans="1:7" x14ac:dyDescent="0.15">
      <c r="A203" s="602" t="s">
        <v>800</v>
      </c>
      <c r="B203" s="602" t="s">
        <v>801</v>
      </c>
      <c r="C203" s="606">
        <v>927938.2</v>
      </c>
      <c r="D203" s="606">
        <v>411547.2</v>
      </c>
      <c r="E203" s="606">
        <v>20101</v>
      </c>
      <c r="F203" s="606">
        <v>11454</v>
      </c>
      <c r="G203" s="606">
        <f t="shared" si="4"/>
        <v>1371040.4</v>
      </c>
    </row>
    <row r="204" spans="1:7" x14ac:dyDescent="0.15">
      <c r="A204" s="602" t="s">
        <v>802</v>
      </c>
      <c r="B204" s="602" t="s">
        <v>803</v>
      </c>
      <c r="C204" s="606">
        <v>436953.59999999998</v>
      </c>
      <c r="D204" s="606">
        <v>218522.7</v>
      </c>
      <c r="E204" s="606">
        <v>5495</v>
      </c>
      <c r="F204" s="606">
        <v>3842</v>
      </c>
      <c r="G204" s="606">
        <f t="shared" si="4"/>
        <v>664813.30000000005</v>
      </c>
    </row>
    <row r="205" spans="1:7" x14ac:dyDescent="0.15">
      <c r="A205" s="602" t="s">
        <v>804</v>
      </c>
      <c r="B205" s="602" t="s">
        <v>805</v>
      </c>
      <c r="C205" s="606">
        <v>1494297.1</v>
      </c>
      <c r="D205" s="606">
        <v>674213.7</v>
      </c>
      <c r="E205" s="606">
        <v>44205</v>
      </c>
      <c r="F205" s="606">
        <v>33112</v>
      </c>
      <c r="G205" s="606">
        <f t="shared" si="4"/>
        <v>2245827.7999999998</v>
      </c>
    </row>
    <row r="206" spans="1:7" x14ac:dyDescent="0.15">
      <c r="A206" s="602" t="s">
        <v>806</v>
      </c>
      <c r="B206" s="602" t="s">
        <v>807</v>
      </c>
      <c r="C206" s="606">
        <v>6795233.2000000002</v>
      </c>
      <c r="D206" s="606">
        <v>4012587.4</v>
      </c>
      <c r="E206" s="606">
        <v>438998</v>
      </c>
      <c r="F206" s="606">
        <v>251851</v>
      </c>
      <c r="G206" s="606">
        <f t="shared" si="4"/>
        <v>11498669.6</v>
      </c>
    </row>
    <row r="207" spans="1:7" x14ac:dyDescent="0.15">
      <c r="A207" s="602" t="s">
        <v>808</v>
      </c>
      <c r="B207" s="602" t="s">
        <v>809</v>
      </c>
      <c r="C207" s="606">
        <v>556905</v>
      </c>
      <c r="D207" s="606">
        <v>262393.5</v>
      </c>
      <c r="E207" s="606">
        <v>11796</v>
      </c>
      <c r="F207" s="606">
        <v>6000</v>
      </c>
      <c r="G207" s="606">
        <f t="shared" si="4"/>
        <v>837094.5</v>
      </c>
    </row>
    <row r="208" spans="1:7" x14ac:dyDescent="0.15">
      <c r="A208" s="602" t="s">
        <v>810</v>
      </c>
      <c r="B208" s="602" t="s">
        <v>811</v>
      </c>
      <c r="C208" s="606">
        <v>1237941.6000000001</v>
      </c>
      <c r="D208" s="606">
        <v>349902.6</v>
      </c>
      <c r="E208" s="606">
        <v>60857</v>
      </c>
      <c r="F208" s="606">
        <v>32431</v>
      </c>
      <c r="G208" s="606">
        <f t="shared" si="4"/>
        <v>1681132.2000000002</v>
      </c>
    </row>
    <row r="209" spans="1:7" x14ac:dyDescent="0.15">
      <c r="A209" s="602" t="s">
        <v>812</v>
      </c>
      <c r="B209" s="602" t="s">
        <v>813</v>
      </c>
      <c r="C209" s="606">
        <v>733188.8</v>
      </c>
      <c r="D209" s="606">
        <v>227856</v>
      </c>
      <c r="E209" s="606">
        <v>28639</v>
      </c>
      <c r="F209" s="606">
        <v>15141</v>
      </c>
      <c r="G209" s="606">
        <f t="shared" si="4"/>
        <v>1004824.8</v>
      </c>
    </row>
    <row r="210" spans="1:7" x14ac:dyDescent="0.15">
      <c r="A210" s="602" t="s">
        <v>814</v>
      </c>
      <c r="B210" s="602" t="s">
        <v>815</v>
      </c>
      <c r="C210" s="606">
        <v>1393562.5</v>
      </c>
      <c r="D210" s="606">
        <v>483485.5</v>
      </c>
      <c r="E210" s="606">
        <v>70743</v>
      </c>
      <c r="F210" s="606">
        <v>40271</v>
      </c>
      <c r="G210" s="606">
        <f t="shared" si="4"/>
        <v>1988062</v>
      </c>
    </row>
    <row r="211" spans="1:7" x14ac:dyDescent="0.15">
      <c r="A211" s="602" t="s">
        <v>816</v>
      </c>
      <c r="B211" s="602" t="s">
        <v>817</v>
      </c>
      <c r="C211" s="606">
        <v>1187445.5</v>
      </c>
      <c r="D211" s="606">
        <v>378048</v>
      </c>
      <c r="E211" s="606">
        <v>54742</v>
      </c>
      <c r="F211" s="606">
        <v>27488</v>
      </c>
      <c r="G211" s="606">
        <f t="shared" si="4"/>
        <v>1647723.5</v>
      </c>
    </row>
    <row r="212" spans="1:7" x14ac:dyDescent="0.15">
      <c r="A212" s="602" t="s">
        <v>818</v>
      </c>
      <c r="B212" s="602" t="s">
        <v>819</v>
      </c>
      <c r="C212" s="606">
        <v>434967.4</v>
      </c>
      <c r="D212" s="606">
        <v>228845.7</v>
      </c>
      <c r="E212" s="606">
        <v>10070</v>
      </c>
      <c r="F212" s="606">
        <v>5911</v>
      </c>
      <c r="G212" s="606">
        <f t="shared" si="4"/>
        <v>679794.10000000009</v>
      </c>
    </row>
    <row r="213" spans="1:7" x14ac:dyDescent="0.15">
      <c r="A213" s="602" t="s">
        <v>820</v>
      </c>
      <c r="B213" s="602" t="s">
        <v>821</v>
      </c>
      <c r="C213" s="606">
        <v>4288760.4000000004</v>
      </c>
      <c r="D213" s="606">
        <v>1733525.3</v>
      </c>
      <c r="E213" s="606">
        <v>279199</v>
      </c>
      <c r="F213" s="606">
        <v>146187</v>
      </c>
      <c r="G213" s="606">
        <f t="shared" si="4"/>
        <v>6447671.7000000002</v>
      </c>
    </row>
    <row r="214" spans="1:7" x14ac:dyDescent="0.15">
      <c r="A214" s="602" t="s">
        <v>822</v>
      </c>
      <c r="B214" s="602" t="s">
        <v>823</v>
      </c>
      <c r="C214" s="606">
        <v>762251.1</v>
      </c>
      <c r="D214" s="606">
        <v>238548</v>
      </c>
      <c r="E214" s="606">
        <v>34150</v>
      </c>
      <c r="F214" s="606">
        <v>19480</v>
      </c>
      <c r="G214" s="606">
        <f t="shared" si="4"/>
        <v>1054429.1000000001</v>
      </c>
    </row>
    <row r="215" spans="1:7" x14ac:dyDescent="0.15">
      <c r="A215" s="602" t="s">
        <v>824</v>
      </c>
      <c r="B215" s="602" t="s">
        <v>825</v>
      </c>
      <c r="C215" s="606">
        <v>4432367.5</v>
      </c>
      <c r="D215" s="606">
        <v>1329531.6000000001</v>
      </c>
      <c r="E215" s="606">
        <v>304056</v>
      </c>
      <c r="F215" s="606">
        <v>160585</v>
      </c>
      <c r="G215" s="606">
        <f t="shared" si="4"/>
        <v>6226540.0999999996</v>
      </c>
    </row>
    <row r="216" spans="1:7" x14ac:dyDescent="0.15">
      <c r="A216" s="602" t="s">
        <v>826</v>
      </c>
      <c r="B216" s="602" t="s">
        <v>827</v>
      </c>
      <c r="C216" s="606">
        <v>2195351.6</v>
      </c>
      <c r="D216" s="606">
        <v>549860.6</v>
      </c>
      <c r="E216" s="606">
        <v>120467</v>
      </c>
      <c r="F216" s="606">
        <v>64982</v>
      </c>
      <c r="G216" s="606">
        <f t="shared" si="4"/>
        <v>2930661.2</v>
      </c>
    </row>
    <row r="217" spans="1:7" x14ac:dyDescent="0.15">
      <c r="A217" s="602" t="s">
        <v>828</v>
      </c>
      <c r="B217" s="602" t="s">
        <v>829</v>
      </c>
      <c r="C217" s="606">
        <v>708807.8</v>
      </c>
      <c r="D217" s="606">
        <v>369886.1</v>
      </c>
      <c r="E217" s="606">
        <v>11258</v>
      </c>
      <c r="F217" s="606">
        <v>6956</v>
      </c>
      <c r="G217" s="606">
        <f t="shared" si="4"/>
        <v>1096907.8999999999</v>
      </c>
    </row>
    <row r="218" spans="1:7" x14ac:dyDescent="0.15">
      <c r="A218" s="602" t="s">
        <v>830</v>
      </c>
      <c r="B218" s="602" t="s">
        <v>831</v>
      </c>
      <c r="C218" s="606">
        <v>1840017.3</v>
      </c>
      <c r="D218" s="606">
        <v>371280</v>
      </c>
      <c r="E218" s="606">
        <v>101721</v>
      </c>
      <c r="F218" s="606">
        <v>55095</v>
      </c>
      <c r="G218" s="606">
        <f t="shared" si="4"/>
        <v>2368113.2999999998</v>
      </c>
    </row>
    <row r="219" spans="1:7" x14ac:dyDescent="0.15">
      <c r="A219" s="602" t="s">
        <v>832</v>
      </c>
      <c r="B219" s="602" t="s">
        <v>833</v>
      </c>
      <c r="C219" s="606">
        <v>1058302.6000000001</v>
      </c>
      <c r="D219" s="606">
        <v>402480</v>
      </c>
      <c r="E219" s="606">
        <v>51131</v>
      </c>
      <c r="F219" s="606">
        <v>26184</v>
      </c>
      <c r="G219" s="606">
        <f t="shared" si="4"/>
        <v>1538097.6</v>
      </c>
    </row>
    <row r="220" spans="1:7" x14ac:dyDescent="0.15">
      <c r="A220" s="602" t="s">
        <v>834</v>
      </c>
      <c r="B220" s="602" t="s">
        <v>835</v>
      </c>
      <c r="C220" s="606">
        <v>1109183.6000000001</v>
      </c>
      <c r="D220" s="606">
        <v>326112</v>
      </c>
      <c r="E220" s="606">
        <v>54687</v>
      </c>
      <c r="F220" s="606">
        <v>24219</v>
      </c>
      <c r="G220" s="606">
        <f t="shared" si="4"/>
        <v>1514201.6</v>
      </c>
    </row>
    <row r="221" spans="1:7" x14ac:dyDescent="0.15">
      <c r="A221" s="602" t="s">
        <v>836</v>
      </c>
      <c r="B221" s="602" t="s">
        <v>837</v>
      </c>
      <c r="C221" s="606">
        <v>1387398.6</v>
      </c>
      <c r="D221" s="606">
        <v>538204.30000000005</v>
      </c>
      <c r="E221" s="606">
        <v>56452</v>
      </c>
      <c r="F221" s="606">
        <v>29985</v>
      </c>
      <c r="G221" s="606">
        <f t="shared" si="4"/>
        <v>2012039.9000000001</v>
      </c>
    </row>
    <row r="222" spans="1:7" x14ac:dyDescent="0.15">
      <c r="A222" s="602" t="s">
        <v>838</v>
      </c>
      <c r="B222" s="602" t="s">
        <v>839</v>
      </c>
      <c r="C222" s="606">
        <v>914775</v>
      </c>
      <c r="D222" s="606">
        <v>263664</v>
      </c>
      <c r="E222" s="606">
        <v>36861</v>
      </c>
      <c r="F222" s="606">
        <v>19241</v>
      </c>
      <c r="G222" s="606">
        <f t="shared" si="4"/>
        <v>1234541</v>
      </c>
    </row>
    <row r="223" spans="1:7" x14ac:dyDescent="0.15">
      <c r="A223" s="602" t="s">
        <v>840</v>
      </c>
      <c r="B223" s="602" t="s">
        <v>841</v>
      </c>
      <c r="C223" s="606">
        <v>471406.5</v>
      </c>
      <c r="D223" s="606">
        <v>277759.3</v>
      </c>
      <c r="E223" s="606">
        <v>10440</v>
      </c>
      <c r="F223" s="606">
        <v>7821</v>
      </c>
      <c r="G223" s="606">
        <f t="shared" si="4"/>
        <v>767426.8</v>
      </c>
    </row>
    <row r="224" spans="1:7" x14ac:dyDescent="0.15">
      <c r="A224" s="602" t="s">
        <v>842</v>
      </c>
      <c r="B224" s="602" t="s">
        <v>843</v>
      </c>
      <c r="C224" s="606">
        <v>755332.3</v>
      </c>
      <c r="D224" s="606">
        <v>383446.5</v>
      </c>
      <c r="E224" s="606">
        <v>19893</v>
      </c>
      <c r="F224" s="606">
        <v>12577</v>
      </c>
      <c r="G224" s="606">
        <f t="shared" si="4"/>
        <v>1171248.8</v>
      </c>
    </row>
    <row r="225" spans="1:7" x14ac:dyDescent="0.15">
      <c r="A225" s="602" t="s">
        <v>844</v>
      </c>
      <c r="B225" s="602" t="s">
        <v>845</v>
      </c>
      <c r="C225" s="606">
        <v>1300786.7</v>
      </c>
      <c r="D225" s="606">
        <v>354132</v>
      </c>
      <c r="E225" s="606">
        <v>56729</v>
      </c>
      <c r="F225" s="606">
        <v>28482</v>
      </c>
      <c r="G225" s="606">
        <f t="shared" si="4"/>
        <v>1740129.7</v>
      </c>
    </row>
    <row r="226" spans="1:7" x14ac:dyDescent="0.15">
      <c r="A226" s="602" t="s">
        <v>846</v>
      </c>
      <c r="B226" s="602" t="s">
        <v>847</v>
      </c>
      <c r="C226" s="606">
        <v>573375.5</v>
      </c>
      <c r="D226" s="606">
        <v>307557.40000000002</v>
      </c>
      <c r="E226" s="606">
        <v>9717</v>
      </c>
      <c r="F226" s="606">
        <v>5738</v>
      </c>
      <c r="G226" s="606">
        <f t="shared" si="4"/>
        <v>896387.9</v>
      </c>
    </row>
    <row r="227" spans="1:7" x14ac:dyDescent="0.15">
      <c r="A227" s="602" t="s">
        <v>848</v>
      </c>
      <c r="B227" s="602" t="s">
        <v>849</v>
      </c>
      <c r="C227" s="606">
        <v>1099120.3999999999</v>
      </c>
      <c r="D227" s="606">
        <v>457990.9</v>
      </c>
      <c r="E227" s="606">
        <v>39631</v>
      </c>
      <c r="F227" s="606">
        <v>23096</v>
      </c>
      <c r="G227" s="606">
        <f t="shared" si="4"/>
        <v>1619838.2999999998</v>
      </c>
    </row>
    <row r="228" spans="1:7" x14ac:dyDescent="0.15">
      <c r="A228" s="602" t="s">
        <v>850</v>
      </c>
      <c r="B228" s="602" t="s">
        <v>851</v>
      </c>
      <c r="C228" s="606">
        <v>1112702.7</v>
      </c>
      <c r="D228" s="606">
        <v>446853.6</v>
      </c>
      <c r="E228" s="606">
        <v>41091</v>
      </c>
      <c r="F228" s="606">
        <v>24400</v>
      </c>
      <c r="G228" s="606">
        <f t="shared" si="4"/>
        <v>1625047.2999999998</v>
      </c>
    </row>
    <row r="229" spans="1:7" x14ac:dyDescent="0.15">
      <c r="A229" s="602" t="s">
        <v>852</v>
      </c>
      <c r="B229" s="602" t="s">
        <v>853</v>
      </c>
      <c r="C229" s="606">
        <v>587293.9</v>
      </c>
      <c r="D229" s="606">
        <v>307467.3</v>
      </c>
      <c r="E229" s="606">
        <v>19724</v>
      </c>
      <c r="F229" s="606">
        <v>11112</v>
      </c>
      <c r="G229" s="606">
        <f t="shared" si="4"/>
        <v>925597.2</v>
      </c>
    </row>
    <row r="230" spans="1:7" x14ac:dyDescent="0.15">
      <c r="A230" s="602" t="s">
        <v>854</v>
      </c>
      <c r="B230" s="602" t="s">
        <v>855</v>
      </c>
      <c r="C230" s="606">
        <v>682577.6</v>
      </c>
      <c r="D230" s="606">
        <v>290488.90000000002</v>
      </c>
      <c r="E230" s="606">
        <v>23217</v>
      </c>
      <c r="F230" s="606">
        <v>12731</v>
      </c>
      <c r="G230" s="606">
        <f t="shared" si="4"/>
        <v>1009014.5</v>
      </c>
    </row>
    <row r="231" spans="1:7" x14ac:dyDescent="0.15">
      <c r="A231" s="602" t="s">
        <v>856</v>
      </c>
      <c r="B231" s="602" t="s">
        <v>857</v>
      </c>
      <c r="C231" s="606">
        <v>506203</v>
      </c>
      <c r="D231" s="606">
        <v>418418.2</v>
      </c>
      <c r="E231" s="606">
        <v>6601</v>
      </c>
      <c r="F231" s="606">
        <v>4312</v>
      </c>
      <c r="G231" s="606">
        <f t="shared" si="4"/>
        <v>935534.2</v>
      </c>
    </row>
    <row r="232" spans="1:7" x14ac:dyDescent="0.15">
      <c r="A232" s="602" t="s">
        <v>858</v>
      </c>
      <c r="B232" s="602" t="s">
        <v>859</v>
      </c>
      <c r="C232" s="606">
        <v>397631.6</v>
      </c>
      <c r="D232" s="606">
        <v>231902.3</v>
      </c>
      <c r="E232" s="606">
        <v>9416</v>
      </c>
      <c r="F232" s="606">
        <v>6703</v>
      </c>
      <c r="G232" s="606">
        <f t="shared" si="4"/>
        <v>645652.89999999991</v>
      </c>
    </row>
    <row r="233" spans="1:7" x14ac:dyDescent="0.15">
      <c r="A233" s="602" t="s">
        <v>860</v>
      </c>
      <c r="B233" s="602" t="s">
        <v>861</v>
      </c>
      <c r="C233" s="606">
        <v>1644017.8</v>
      </c>
      <c r="D233" s="606">
        <v>373500</v>
      </c>
      <c r="E233" s="606">
        <v>97281</v>
      </c>
      <c r="F233" s="606">
        <v>49980</v>
      </c>
      <c r="G233" s="606">
        <f t="shared" si="4"/>
        <v>2164778.7999999998</v>
      </c>
    </row>
    <row r="234" spans="1:7" x14ac:dyDescent="0.15">
      <c r="A234" s="602" t="s">
        <v>862</v>
      </c>
      <c r="B234" s="602" t="s">
        <v>863</v>
      </c>
      <c r="C234" s="606">
        <v>895592.3</v>
      </c>
      <c r="D234" s="606">
        <v>612046</v>
      </c>
      <c r="E234" s="606">
        <v>40858</v>
      </c>
      <c r="F234" s="606">
        <v>24055</v>
      </c>
      <c r="G234" s="606">
        <f t="shared" si="4"/>
        <v>1572551.3</v>
      </c>
    </row>
    <row r="235" spans="1:7" x14ac:dyDescent="0.15">
      <c r="A235" s="602" t="s">
        <v>864</v>
      </c>
      <c r="B235" s="602" t="s">
        <v>865</v>
      </c>
      <c r="C235" s="606">
        <v>3585486.4</v>
      </c>
      <c r="D235" s="606">
        <v>1462683.7</v>
      </c>
      <c r="E235" s="606">
        <v>171488</v>
      </c>
      <c r="F235" s="606">
        <v>147792</v>
      </c>
      <c r="G235" s="606">
        <f t="shared" si="4"/>
        <v>5367450.0999999996</v>
      </c>
    </row>
    <row r="236" spans="1:7" x14ac:dyDescent="0.15">
      <c r="A236" s="602" t="s">
        <v>866</v>
      </c>
      <c r="B236" s="602" t="s">
        <v>867</v>
      </c>
      <c r="C236" s="606">
        <v>711681.1</v>
      </c>
      <c r="D236" s="606">
        <v>335700</v>
      </c>
      <c r="E236" s="606">
        <v>12338</v>
      </c>
      <c r="F236" s="606">
        <v>6466</v>
      </c>
      <c r="G236" s="606">
        <f t="shared" si="4"/>
        <v>1066185.1000000001</v>
      </c>
    </row>
    <row r="237" spans="1:7" x14ac:dyDescent="0.15">
      <c r="A237" s="602" t="s">
        <v>868</v>
      </c>
      <c r="B237" s="602" t="s">
        <v>869</v>
      </c>
      <c r="C237" s="606">
        <v>1896578.7</v>
      </c>
      <c r="D237" s="606">
        <v>478647.4</v>
      </c>
      <c r="E237" s="606">
        <v>117942</v>
      </c>
      <c r="F237" s="606">
        <v>58980</v>
      </c>
      <c r="G237" s="606">
        <f t="shared" si="4"/>
        <v>2552148.1</v>
      </c>
    </row>
    <row r="238" spans="1:7" x14ac:dyDescent="0.15">
      <c r="A238" s="602" t="s">
        <v>870</v>
      </c>
      <c r="B238" s="602" t="s">
        <v>871</v>
      </c>
      <c r="C238" s="606">
        <v>541551.1</v>
      </c>
      <c r="D238" s="606">
        <v>257522.4</v>
      </c>
      <c r="E238" s="606">
        <v>14886</v>
      </c>
      <c r="F238" s="606">
        <v>9588</v>
      </c>
      <c r="G238" s="606">
        <f t="shared" si="4"/>
        <v>823547.5</v>
      </c>
    </row>
    <row r="239" spans="1:7" x14ac:dyDescent="0.15">
      <c r="A239" s="602" t="s">
        <v>872</v>
      </c>
      <c r="B239" s="602" t="s">
        <v>873</v>
      </c>
      <c r="C239" s="606">
        <v>1015917.8</v>
      </c>
      <c r="D239" s="606">
        <v>330228</v>
      </c>
      <c r="E239" s="606">
        <v>50987</v>
      </c>
      <c r="F239" s="606">
        <v>25011</v>
      </c>
      <c r="G239" s="606">
        <f t="shared" si="4"/>
        <v>1422143.8</v>
      </c>
    </row>
    <row r="240" spans="1:7" x14ac:dyDescent="0.15">
      <c r="A240" s="602" t="s">
        <v>874</v>
      </c>
      <c r="B240" s="602" t="s">
        <v>875</v>
      </c>
      <c r="C240" s="606">
        <v>6176473.5999999996</v>
      </c>
      <c r="D240" s="606">
        <v>1883150.2</v>
      </c>
      <c r="E240" s="606">
        <v>350571</v>
      </c>
      <c r="F240" s="606">
        <v>189534</v>
      </c>
      <c r="G240" s="606">
        <f t="shared" si="4"/>
        <v>8599728.8000000007</v>
      </c>
    </row>
    <row r="241" spans="1:7" x14ac:dyDescent="0.15">
      <c r="A241" s="602" t="s">
        <v>876</v>
      </c>
      <c r="B241" s="602" t="s">
        <v>877</v>
      </c>
      <c r="C241" s="606">
        <v>998746.8</v>
      </c>
      <c r="D241" s="606">
        <v>765018.5</v>
      </c>
      <c r="E241" s="606">
        <v>27982</v>
      </c>
      <c r="F241" s="606">
        <v>15246</v>
      </c>
      <c r="G241" s="606">
        <f t="shared" si="4"/>
        <v>1806993.3</v>
      </c>
    </row>
    <row r="242" spans="1:7" x14ac:dyDescent="0.15">
      <c r="A242" s="602" t="s">
        <v>878</v>
      </c>
      <c r="B242" s="602" t="s">
        <v>879</v>
      </c>
      <c r="C242" s="606">
        <v>1993994.2</v>
      </c>
      <c r="D242" s="606">
        <v>410556</v>
      </c>
      <c r="E242" s="606">
        <v>126852</v>
      </c>
      <c r="F242" s="606">
        <v>62434</v>
      </c>
      <c r="G242" s="606">
        <f t="shared" si="4"/>
        <v>2593836.2000000002</v>
      </c>
    </row>
    <row r="243" spans="1:7" x14ac:dyDescent="0.15">
      <c r="A243" s="602" t="s">
        <v>880</v>
      </c>
      <c r="B243" s="602" t="s">
        <v>881</v>
      </c>
      <c r="C243" s="606">
        <v>1389920.9</v>
      </c>
      <c r="D243" s="606">
        <v>573814.30000000005</v>
      </c>
      <c r="E243" s="606">
        <v>58775</v>
      </c>
      <c r="F243" s="606">
        <v>29952</v>
      </c>
      <c r="G243" s="606">
        <f t="shared" si="4"/>
        <v>2052462.2</v>
      </c>
    </row>
    <row r="244" spans="1:7" x14ac:dyDescent="0.15">
      <c r="A244" s="602" t="s">
        <v>882</v>
      </c>
      <c r="B244" s="602" t="s">
        <v>883</v>
      </c>
      <c r="C244" s="606">
        <v>883850.4</v>
      </c>
      <c r="D244" s="606">
        <v>489424.2</v>
      </c>
      <c r="E244" s="606">
        <v>26000</v>
      </c>
      <c r="F244" s="606">
        <v>12604</v>
      </c>
      <c r="G244" s="606">
        <f t="shared" si="4"/>
        <v>1411878.6</v>
      </c>
    </row>
    <row r="245" spans="1:7" x14ac:dyDescent="0.15">
      <c r="A245" s="602" t="s">
        <v>884</v>
      </c>
      <c r="B245" s="602" t="s">
        <v>885</v>
      </c>
      <c r="C245" s="606">
        <v>759837.7</v>
      </c>
      <c r="D245" s="606">
        <v>329916</v>
      </c>
      <c r="E245" s="606">
        <v>21765</v>
      </c>
      <c r="F245" s="606">
        <v>12868</v>
      </c>
      <c r="G245" s="606">
        <f t="shared" si="4"/>
        <v>1124386.7</v>
      </c>
    </row>
    <row r="246" spans="1:7" x14ac:dyDescent="0.15">
      <c r="A246" s="602" t="s">
        <v>886</v>
      </c>
      <c r="B246" s="602" t="s">
        <v>887</v>
      </c>
      <c r="C246" s="606">
        <v>676221.7</v>
      </c>
      <c r="D246" s="606">
        <v>349879.9</v>
      </c>
      <c r="E246" s="606">
        <v>11822</v>
      </c>
      <c r="F246" s="606">
        <v>6925</v>
      </c>
      <c r="G246" s="606">
        <f t="shared" si="4"/>
        <v>1044848.6</v>
      </c>
    </row>
    <row r="247" spans="1:7" x14ac:dyDescent="0.15">
      <c r="A247" s="602" t="s">
        <v>888</v>
      </c>
      <c r="B247" s="602" t="s">
        <v>889</v>
      </c>
      <c r="C247" s="606">
        <v>521983.5</v>
      </c>
      <c r="D247" s="606">
        <v>232949.7</v>
      </c>
      <c r="E247" s="606">
        <v>15553</v>
      </c>
      <c r="F247" s="606">
        <v>10117</v>
      </c>
      <c r="G247" s="606">
        <f t="shared" si="4"/>
        <v>780603.2</v>
      </c>
    </row>
    <row r="248" spans="1:7" x14ac:dyDescent="0.15">
      <c r="A248" s="602" t="s">
        <v>890</v>
      </c>
      <c r="B248" s="602" t="s">
        <v>891</v>
      </c>
      <c r="C248" s="606">
        <v>998417.3</v>
      </c>
      <c r="D248" s="606">
        <v>331776</v>
      </c>
      <c r="E248" s="606">
        <v>42585</v>
      </c>
      <c r="F248" s="606">
        <v>20591</v>
      </c>
      <c r="G248" s="606">
        <f t="shared" si="4"/>
        <v>1393369.3</v>
      </c>
    </row>
    <row r="249" spans="1:7" x14ac:dyDescent="0.15">
      <c r="A249" s="602" t="s">
        <v>892</v>
      </c>
      <c r="B249" s="602" t="s">
        <v>893</v>
      </c>
      <c r="C249" s="606">
        <v>637752.9</v>
      </c>
      <c r="D249" s="606">
        <v>325908.09999999998</v>
      </c>
      <c r="E249" s="606">
        <v>16231</v>
      </c>
      <c r="F249" s="606">
        <v>10518</v>
      </c>
      <c r="G249" s="606">
        <f t="shared" si="4"/>
        <v>990410</v>
      </c>
    </row>
    <row r="250" spans="1:7" x14ac:dyDescent="0.15">
      <c r="A250" s="602" t="s">
        <v>894</v>
      </c>
      <c r="B250" s="602" t="s">
        <v>895</v>
      </c>
      <c r="C250" s="606">
        <v>2992015.1</v>
      </c>
      <c r="D250" s="606">
        <v>481452</v>
      </c>
      <c r="E250" s="606">
        <v>197737</v>
      </c>
      <c r="F250" s="606">
        <v>95846</v>
      </c>
      <c r="G250" s="606">
        <f t="shared" si="4"/>
        <v>3767050.1</v>
      </c>
    </row>
    <row r="251" spans="1:7" x14ac:dyDescent="0.15">
      <c r="A251" s="602" t="s">
        <v>896</v>
      </c>
      <c r="B251" s="602" t="s">
        <v>897</v>
      </c>
      <c r="C251" s="606">
        <v>977375.8</v>
      </c>
      <c r="D251" s="606">
        <v>519413.3</v>
      </c>
      <c r="E251" s="606">
        <v>23963</v>
      </c>
      <c r="F251" s="606">
        <v>16977</v>
      </c>
      <c r="G251" s="606">
        <f t="shared" si="4"/>
        <v>1537729.1</v>
      </c>
    </row>
    <row r="252" spans="1:7" x14ac:dyDescent="0.15">
      <c r="A252" s="602" t="s">
        <v>898</v>
      </c>
      <c r="B252" s="602" t="s">
        <v>899</v>
      </c>
      <c r="C252" s="606">
        <v>1035488.8</v>
      </c>
      <c r="D252" s="606">
        <v>305604</v>
      </c>
      <c r="E252" s="606">
        <v>52757</v>
      </c>
      <c r="F252" s="606">
        <v>31158</v>
      </c>
      <c r="G252" s="606">
        <f t="shared" si="4"/>
        <v>1425007.8</v>
      </c>
    </row>
    <row r="253" spans="1:7" x14ac:dyDescent="0.15">
      <c r="A253" s="602" t="s">
        <v>900</v>
      </c>
      <c r="B253" s="602" t="s">
        <v>901</v>
      </c>
      <c r="C253" s="606">
        <v>594091.5</v>
      </c>
      <c r="D253" s="606">
        <v>211008</v>
      </c>
      <c r="E253" s="606">
        <v>19224</v>
      </c>
      <c r="F253" s="606">
        <v>10554</v>
      </c>
      <c r="G253" s="606">
        <f t="shared" si="4"/>
        <v>834877.5</v>
      </c>
    </row>
    <row r="254" spans="1:7" x14ac:dyDescent="0.15">
      <c r="A254" s="602" t="s">
        <v>902</v>
      </c>
      <c r="B254" s="602" t="s">
        <v>903</v>
      </c>
      <c r="C254" s="606">
        <v>514453.9</v>
      </c>
      <c r="D254" s="606">
        <v>243600</v>
      </c>
      <c r="E254" s="606">
        <v>9426</v>
      </c>
      <c r="F254" s="606">
        <v>5223</v>
      </c>
      <c r="G254" s="606">
        <f t="shared" si="4"/>
        <v>772702.9</v>
      </c>
    </row>
    <row r="255" spans="1:7" x14ac:dyDescent="0.15">
      <c r="A255" s="602" t="s">
        <v>904</v>
      </c>
      <c r="B255" s="602" t="s">
        <v>905</v>
      </c>
      <c r="C255" s="606">
        <v>905730.60000000009</v>
      </c>
      <c r="D255" s="606">
        <v>343663.4</v>
      </c>
      <c r="E255" s="606">
        <v>18467</v>
      </c>
      <c r="F255" s="606">
        <v>13490</v>
      </c>
      <c r="G255" s="606">
        <f t="shared" si="4"/>
        <v>1281351</v>
      </c>
    </row>
    <row r="256" spans="1:7" x14ac:dyDescent="0.15">
      <c r="A256" s="602" t="s">
        <v>906</v>
      </c>
      <c r="B256" s="602" t="s">
        <v>907</v>
      </c>
      <c r="C256" s="606">
        <v>3095760.2</v>
      </c>
      <c r="D256" s="606">
        <v>1010340</v>
      </c>
      <c r="E256" s="606">
        <v>249604</v>
      </c>
      <c r="F256" s="606">
        <v>117793</v>
      </c>
      <c r="G256" s="606">
        <f t="shared" si="4"/>
        <v>4473497.2</v>
      </c>
    </row>
    <row r="257" spans="1:7" x14ac:dyDescent="0.15">
      <c r="A257" s="602" t="s">
        <v>908</v>
      </c>
      <c r="B257" s="602" t="s">
        <v>909</v>
      </c>
      <c r="C257" s="606">
        <v>1054989</v>
      </c>
      <c r="D257" s="606">
        <v>498225.3</v>
      </c>
      <c r="E257" s="606">
        <v>54473</v>
      </c>
      <c r="F257" s="606">
        <v>28720</v>
      </c>
      <c r="G257" s="606">
        <f t="shared" si="4"/>
        <v>1636407.3</v>
      </c>
    </row>
    <row r="258" spans="1:7" x14ac:dyDescent="0.15">
      <c r="A258" s="602" t="s">
        <v>910</v>
      </c>
      <c r="B258" s="602" t="s">
        <v>911</v>
      </c>
      <c r="C258" s="606">
        <v>967161.8</v>
      </c>
      <c r="D258" s="606">
        <v>377189.6</v>
      </c>
      <c r="E258" s="606">
        <v>16659</v>
      </c>
      <c r="F258" s="606">
        <v>11796</v>
      </c>
      <c r="G258" s="606">
        <f t="shared" si="4"/>
        <v>1372806.4</v>
      </c>
    </row>
    <row r="259" spans="1:7" x14ac:dyDescent="0.15">
      <c r="A259" s="602" t="s">
        <v>912</v>
      </c>
      <c r="B259" s="602" t="s">
        <v>913</v>
      </c>
      <c r="C259" s="606">
        <v>786643</v>
      </c>
      <c r="D259" s="606">
        <v>373250.7</v>
      </c>
      <c r="E259" s="606">
        <v>18685</v>
      </c>
      <c r="F259" s="606">
        <v>10680</v>
      </c>
      <c r="G259" s="606">
        <f t="shared" si="4"/>
        <v>1189258.7</v>
      </c>
    </row>
    <row r="260" spans="1:7" x14ac:dyDescent="0.15">
      <c r="A260" s="602" t="s">
        <v>914</v>
      </c>
      <c r="B260" s="602" t="s">
        <v>915</v>
      </c>
      <c r="C260" s="606">
        <v>844058.4</v>
      </c>
      <c r="D260" s="606">
        <v>299076</v>
      </c>
      <c r="E260" s="606">
        <v>32812</v>
      </c>
      <c r="F260" s="606">
        <v>17487</v>
      </c>
      <c r="G260" s="606">
        <f t="shared" si="4"/>
        <v>1193433.3999999999</v>
      </c>
    </row>
    <row r="261" spans="1:7" x14ac:dyDescent="0.15">
      <c r="A261" s="602" t="s">
        <v>916</v>
      </c>
      <c r="B261" s="602" t="s">
        <v>917</v>
      </c>
      <c r="C261" s="606">
        <v>1095004.5</v>
      </c>
      <c r="D261" s="606">
        <v>437233</v>
      </c>
      <c r="E261" s="606">
        <v>37180</v>
      </c>
      <c r="F261" s="606">
        <v>19302</v>
      </c>
      <c r="G261" s="606">
        <f t="shared" si="4"/>
        <v>1588719.5</v>
      </c>
    </row>
    <row r="262" spans="1:7" x14ac:dyDescent="0.15">
      <c r="A262" s="602" t="s">
        <v>918</v>
      </c>
      <c r="B262" s="602" t="s">
        <v>919</v>
      </c>
      <c r="C262" s="606">
        <v>1203623.7</v>
      </c>
      <c r="D262" s="606">
        <v>506520</v>
      </c>
      <c r="E262" s="606">
        <v>52912</v>
      </c>
      <c r="F262" s="606">
        <v>27340</v>
      </c>
      <c r="G262" s="606">
        <f t="shared" si="4"/>
        <v>1790395.7</v>
      </c>
    </row>
    <row r="263" spans="1:7" x14ac:dyDescent="0.15">
      <c r="A263" s="602" t="s">
        <v>920</v>
      </c>
      <c r="B263" s="602" t="s">
        <v>921</v>
      </c>
      <c r="C263" s="606">
        <v>877157.9</v>
      </c>
      <c r="D263" s="606">
        <v>281664</v>
      </c>
      <c r="E263" s="606">
        <v>34432</v>
      </c>
      <c r="F263" s="606">
        <v>17242</v>
      </c>
      <c r="G263" s="606">
        <f t="shared" si="4"/>
        <v>1210495.8999999999</v>
      </c>
    </row>
    <row r="264" spans="1:7" x14ac:dyDescent="0.15">
      <c r="A264" s="602" t="s">
        <v>922</v>
      </c>
      <c r="B264" s="602" t="s">
        <v>923</v>
      </c>
      <c r="C264" s="606">
        <v>460719.6</v>
      </c>
      <c r="D264" s="606">
        <v>232221.4</v>
      </c>
      <c r="E264" s="606">
        <v>3373</v>
      </c>
      <c r="F264" s="606">
        <v>2266</v>
      </c>
      <c r="G264" s="606">
        <f t="shared" si="4"/>
        <v>698580</v>
      </c>
    </row>
    <row r="265" spans="1:7" x14ac:dyDescent="0.15">
      <c r="A265" s="602" t="s">
        <v>924</v>
      </c>
      <c r="B265" s="602" t="s">
        <v>925</v>
      </c>
      <c r="C265" s="606">
        <v>690307.6</v>
      </c>
      <c r="D265" s="606">
        <v>318067.59999999998</v>
      </c>
      <c r="E265" s="606">
        <v>17234</v>
      </c>
      <c r="F265" s="606">
        <v>9173</v>
      </c>
      <c r="G265" s="606">
        <f t="shared" si="4"/>
        <v>1034782.2</v>
      </c>
    </row>
    <row r="266" spans="1:7" x14ac:dyDescent="0.15">
      <c r="A266" s="602" t="s">
        <v>926</v>
      </c>
      <c r="B266" s="602" t="s">
        <v>927</v>
      </c>
      <c r="C266" s="606">
        <v>543241.9</v>
      </c>
      <c r="D266" s="606">
        <v>285723.7</v>
      </c>
      <c r="E266" s="606">
        <v>10933</v>
      </c>
      <c r="F266" s="606">
        <v>7067</v>
      </c>
      <c r="G266" s="606">
        <f t="shared" ref="G266:G329" si="5">SUM(C266:F266)</f>
        <v>846965.60000000009</v>
      </c>
    </row>
    <row r="267" spans="1:7" x14ac:dyDescent="0.15">
      <c r="A267" s="602" t="s">
        <v>928</v>
      </c>
      <c r="B267" s="602" t="s">
        <v>929</v>
      </c>
      <c r="C267" s="606">
        <v>1074945.5</v>
      </c>
      <c r="D267" s="606">
        <v>610988.4</v>
      </c>
      <c r="E267" s="606">
        <v>40525</v>
      </c>
      <c r="F267" s="606">
        <v>20856</v>
      </c>
      <c r="G267" s="606">
        <f t="shared" si="5"/>
        <v>1747314.9</v>
      </c>
    </row>
    <row r="268" spans="1:7" x14ac:dyDescent="0.15">
      <c r="A268" s="602" t="s">
        <v>930</v>
      </c>
      <c r="B268" s="602" t="s">
        <v>931</v>
      </c>
      <c r="C268" s="606">
        <v>863365.4</v>
      </c>
      <c r="D268" s="606">
        <v>286813.7</v>
      </c>
      <c r="E268" s="606">
        <v>38536</v>
      </c>
      <c r="F268" s="606">
        <v>20968</v>
      </c>
      <c r="G268" s="606">
        <f t="shared" si="5"/>
        <v>1209683.1000000001</v>
      </c>
    </row>
    <row r="269" spans="1:7" x14ac:dyDescent="0.15">
      <c r="A269" s="602" t="s">
        <v>932</v>
      </c>
      <c r="B269" s="602" t="s">
        <v>933</v>
      </c>
      <c r="C269" s="606">
        <v>1850422.1</v>
      </c>
      <c r="D269" s="606">
        <v>1767817</v>
      </c>
      <c r="E269" s="606">
        <v>115046</v>
      </c>
      <c r="F269" s="606">
        <v>60653</v>
      </c>
      <c r="G269" s="606">
        <f t="shared" si="5"/>
        <v>3793938.1</v>
      </c>
    </row>
    <row r="270" spans="1:7" x14ac:dyDescent="0.15">
      <c r="A270" s="602" t="s">
        <v>934</v>
      </c>
      <c r="B270" s="602" t="s">
        <v>935</v>
      </c>
      <c r="C270" s="606">
        <v>473852.1</v>
      </c>
      <c r="D270" s="606">
        <v>177122.7</v>
      </c>
      <c r="E270" s="606">
        <v>14589</v>
      </c>
      <c r="F270" s="606">
        <v>8875</v>
      </c>
      <c r="G270" s="606">
        <f t="shared" si="5"/>
        <v>674438.8</v>
      </c>
    </row>
    <row r="271" spans="1:7" x14ac:dyDescent="0.15">
      <c r="A271" s="602" t="s">
        <v>936</v>
      </c>
      <c r="B271" s="602" t="s">
        <v>937</v>
      </c>
      <c r="C271" s="606">
        <v>1275869.3</v>
      </c>
      <c r="D271" s="606">
        <v>520149.9</v>
      </c>
      <c r="E271" s="606">
        <v>59864</v>
      </c>
      <c r="F271" s="606">
        <v>29840</v>
      </c>
      <c r="G271" s="606">
        <f t="shared" si="5"/>
        <v>1885723.2000000002</v>
      </c>
    </row>
    <row r="272" spans="1:7" x14ac:dyDescent="0.15">
      <c r="A272" s="602" t="s">
        <v>938</v>
      </c>
      <c r="B272" s="602" t="s">
        <v>939</v>
      </c>
      <c r="C272" s="606">
        <v>926402.4</v>
      </c>
      <c r="D272" s="606">
        <v>538638.9</v>
      </c>
      <c r="E272" s="606">
        <v>36115</v>
      </c>
      <c r="F272" s="606">
        <v>19324</v>
      </c>
      <c r="G272" s="606">
        <f t="shared" si="5"/>
        <v>1520480.3</v>
      </c>
    </row>
    <row r="273" spans="1:7" x14ac:dyDescent="0.15">
      <c r="A273" s="602" t="s">
        <v>940</v>
      </c>
      <c r="B273" s="602" t="s">
        <v>941</v>
      </c>
      <c r="C273" s="606">
        <v>1844808.7</v>
      </c>
      <c r="D273" s="606">
        <v>363024</v>
      </c>
      <c r="E273" s="606">
        <v>103492</v>
      </c>
      <c r="F273" s="606">
        <v>54616</v>
      </c>
      <c r="G273" s="606">
        <f t="shared" si="5"/>
        <v>2365940.7000000002</v>
      </c>
    </row>
    <row r="274" spans="1:7" x14ac:dyDescent="0.15">
      <c r="A274" s="602" t="s">
        <v>942</v>
      </c>
      <c r="B274" s="602" t="s">
        <v>943</v>
      </c>
      <c r="C274" s="606">
        <v>2254182.6</v>
      </c>
      <c r="D274" s="606">
        <v>3438074.5</v>
      </c>
      <c r="E274" s="606">
        <v>132862</v>
      </c>
      <c r="F274" s="606">
        <v>70095</v>
      </c>
      <c r="G274" s="606">
        <f t="shared" si="5"/>
        <v>5895214.0999999996</v>
      </c>
    </row>
    <row r="275" spans="1:7" x14ac:dyDescent="0.15">
      <c r="A275" s="602" t="s">
        <v>944</v>
      </c>
      <c r="B275" s="602" t="s">
        <v>945</v>
      </c>
      <c r="C275" s="606">
        <v>397848.2</v>
      </c>
      <c r="D275" s="606">
        <v>210169.5</v>
      </c>
      <c r="E275" s="606">
        <v>3992</v>
      </c>
      <c r="F275" s="606">
        <v>2803</v>
      </c>
      <c r="G275" s="606">
        <f t="shared" si="5"/>
        <v>614812.69999999995</v>
      </c>
    </row>
    <row r="276" spans="1:7" x14ac:dyDescent="0.15">
      <c r="A276" s="602" t="s">
        <v>946</v>
      </c>
      <c r="B276" s="602" t="s">
        <v>947</v>
      </c>
      <c r="C276" s="606">
        <v>593344.4</v>
      </c>
      <c r="D276" s="606">
        <v>276923.09999999998</v>
      </c>
      <c r="E276" s="606">
        <v>13356</v>
      </c>
      <c r="F276" s="606">
        <v>9223</v>
      </c>
      <c r="G276" s="606">
        <f t="shared" si="5"/>
        <v>892846.5</v>
      </c>
    </row>
    <row r="277" spans="1:7" x14ac:dyDescent="0.15">
      <c r="A277" s="602" t="s">
        <v>948</v>
      </c>
      <c r="B277" s="602" t="s">
        <v>949</v>
      </c>
      <c r="C277" s="606">
        <v>1853948.6</v>
      </c>
      <c r="D277" s="606">
        <v>1366420.7</v>
      </c>
      <c r="E277" s="606">
        <v>58909</v>
      </c>
      <c r="F277" s="606">
        <v>34109</v>
      </c>
      <c r="G277" s="606">
        <f t="shared" si="5"/>
        <v>3313387.3</v>
      </c>
    </row>
    <row r="278" spans="1:7" x14ac:dyDescent="0.15">
      <c r="A278" s="602" t="s">
        <v>950</v>
      </c>
      <c r="B278" s="602" t="s">
        <v>951</v>
      </c>
      <c r="C278" s="606">
        <v>723985.5</v>
      </c>
      <c r="D278" s="606">
        <v>337651.1</v>
      </c>
      <c r="E278" s="606">
        <v>23344</v>
      </c>
      <c r="F278" s="606">
        <v>13871</v>
      </c>
      <c r="G278" s="606">
        <f t="shared" si="5"/>
        <v>1098851.6000000001</v>
      </c>
    </row>
    <row r="279" spans="1:7" x14ac:dyDescent="0.15">
      <c r="A279" s="602" t="s">
        <v>952</v>
      </c>
      <c r="B279" s="602" t="s">
        <v>953</v>
      </c>
      <c r="C279" s="606">
        <v>1001352.5</v>
      </c>
      <c r="D279" s="606">
        <v>291492</v>
      </c>
      <c r="E279" s="606">
        <v>53833</v>
      </c>
      <c r="F279" s="606">
        <v>26820</v>
      </c>
      <c r="G279" s="606">
        <f t="shared" si="5"/>
        <v>1373497.5</v>
      </c>
    </row>
    <row r="280" spans="1:7" x14ac:dyDescent="0.15">
      <c r="A280" s="602" t="s">
        <v>954</v>
      </c>
      <c r="B280" s="602" t="s">
        <v>955</v>
      </c>
      <c r="C280" s="606">
        <v>1589117.7</v>
      </c>
      <c r="D280" s="606">
        <v>445910.4</v>
      </c>
      <c r="E280" s="606">
        <v>91290</v>
      </c>
      <c r="F280" s="606">
        <v>54404</v>
      </c>
      <c r="G280" s="606">
        <f t="shared" si="5"/>
        <v>2180722.1</v>
      </c>
    </row>
    <row r="281" spans="1:7" x14ac:dyDescent="0.15">
      <c r="A281" s="602" t="s">
        <v>956</v>
      </c>
      <c r="B281" s="602" t="s">
        <v>957</v>
      </c>
      <c r="C281" s="606">
        <v>1149306.6000000001</v>
      </c>
      <c r="D281" s="606">
        <v>462605</v>
      </c>
      <c r="E281" s="606">
        <v>58492</v>
      </c>
      <c r="F281" s="606">
        <v>29378</v>
      </c>
      <c r="G281" s="606">
        <f t="shared" si="5"/>
        <v>1699781.6</v>
      </c>
    </row>
    <row r="282" spans="1:7" x14ac:dyDescent="0.15">
      <c r="A282" s="602" t="s">
        <v>958</v>
      </c>
      <c r="B282" s="602" t="s">
        <v>959</v>
      </c>
      <c r="C282" s="606">
        <v>736672.4</v>
      </c>
      <c r="D282" s="606">
        <v>300180</v>
      </c>
      <c r="E282" s="606">
        <v>21712</v>
      </c>
      <c r="F282" s="606">
        <v>10711</v>
      </c>
      <c r="G282" s="606">
        <f t="shared" si="5"/>
        <v>1069275.3999999999</v>
      </c>
    </row>
    <row r="283" spans="1:7" x14ac:dyDescent="0.15">
      <c r="A283" s="602" t="s">
        <v>960</v>
      </c>
      <c r="B283" s="602" t="s">
        <v>961</v>
      </c>
      <c r="C283" s="606">
        <v>1771176.8</v>
      </c>
      <c r="D283" s="606">
        <v>391776</v>
      </c>
      <c r="E283" s="606">
        <v>114292</v>
      </c>
      <c r="F283" s="606">
        <v>60276</v>
      </c>
      <c r="G283" s="606">
        <f t="shared" si="5"/>
        <v>2337520.7999999998</v>
      </c>
    </row>
    <row r="284" spans="1:7" x14ac:dyDescent="0.15">
      <c r="A284" s="602" t="s">
        <v>962</v>
      </c>
      <c r="B284" s="602" t="s">
        <v>963</v>
      </c>
      <c r="C284" s="606">
        <v>775752.6</v>
      </c>
      <c r="D284" s="606">
        <v>440482</v>
      </c>
      <c r="E284" s="606">
        <v>13211</v>
      </c>
      <c r="F284" s="606">
        <v>6862</v>
      </c>
      <c r="G284" s="606">
        <f t="shared" si="5"/>
        <v>1236307.6000000001</v>
      </c>
    </row>
    <row r="285" spans="1:7" x14ac:dyDescent="0.15">
      <c r="A285" s="602" t="s">
        <v>964</v>
      </c>
      <c r="B285" s="602" t="s">
        <v>965</v>
      </c>
      <c r="C285" s="606">
        <v>4002554.3</v>
      </c>
      <c r="D285" s="606">
        <v>1569017.5</v>
      </c>
      <c r="E285" s="606">
        <v>206304</v>
      </c>
      <c r="F285" s="606">
        <v>113617</v>
      </c>
      <c r="G285" s="606">
        <f t="shared" si="5"/>
        <v>5891492.7999999998</v>
      </c>
    </row>
    <row r="286" spans="1:7" x14ac:dyDescent="0.15">
      <c r="A286" s="602" t="s">
        <v>966</v>
      </c>
      <c r="B286" s="602" t="s">
        <v>967</v>
      </c>
      <c r="C286" s="606">
        <v>8431191.5</v>
      </c>
      <c r="D286" s="606">
        <v>3578571</v>
      </c>
      <c r="E286" s="606">
        <v>568403</v>
      </c>
      <c r="F286" s="606">
        <v>321568</v>
      </c>
      <c r="G286" s="606">
        <f t="shared" si="5"/>
        <v>12899733.5</v>
      </c>
    </row>
    <row r="287" spans="1:7" x14ac:dyDescent="0.15">
      <c r="A287" s="602" t="s">
        <v>968</v>
      </c>
      <c r="B287" s="602" t="s">
        <v>969</v>
      </c>
      <c r="C287" s="606">
        <v>1018891.7</v>
      </c>
      <c r="D287" s="606">
        <v>450375.4</v>
      </c>
      <c r="E287" s="606">
        <v>44346</v>
      </c>
      <c r="F287" s="606">
        <v>24729</v>
      </c>
      <c r="G287" s="606">
        <f t="shared" si="5"/>
        <v>1538342.1</v>
      </c>
    </row>
    <row r="288" spans="1:7" x14ac:dyDescent="0.15">
      <c r="A288" s="602" t="s">
        <v>970</v>
      </c>
      <c r="B288" s="602" t="s">
        <v>971</v>
      </c>
      <c r="C288" s="606">
        <v>1110064.2</v>
      </c>
      <c r="D288" s="606">
        <v>457579.5</v>
      </c>
      <c r="E288" s="606">
        <v>33945</v>
      </c>
      <c r="F288" s="606">
        <v>31154</v>
      </c>
      <c r="G288" s="606">
        <f t="shared" si="5"/>
        <v>1632742.7</v>
      </c>
    </row>
    <row r="289" spans="1:7" x14ac:dyDescent="0.15">
      <c r="A289" s="602" t="s">
        <v>972</v>
      </c>
      <c r="B289" s="602" t="s">
        <v>973</v>
      </c>
      <c r="C289" s="606">
        <v>438082.1</v>
      </c>
      <c r="D289" s="606">
        <v>188406.9</v>
      </c>
      <c r="E289" s="606">
        <v>4258</v>
      </c>
      <c r="F289" s="606">
        <v>3450</v>
      </c>
      <c r="G289" s="606">
        <f t="shared" si="5"/>
        <v>634197</v>
      </c>
    </row>
    <row r="290" spans="1:7" x14ac:dyDescent="0.15">
      <c r="A290" s="602" t="s">
        <v>974</v>
      </c>
      <c r="B290" s="602" t="s">
        <v>975</v>
      </c>
      <c r="C290" s="606">
        <v>553298.30000000005</v>
      </c>
      <c r="D290" s="606">
        <v>208344</v>
      </c>
      <c r="E290" s="606">
        <v>12228</v>
      </c>
      <c r="F290" s="606">
        <v>6585</v>
      </c>
      <c r="G290" s="606">
        <f t="shared" si="5"/>
        <v>780455.3</v>
      </c>
    </row>
    <row r="291" spans="1:7" x14ac:dyDescent="0.15">
      <c r="A291" s="602" t="s">
        <v>976</v>
      </c>
      <c r="B291" s="602" t="s">
        <v>977</v>
      </c>
      <c r="C291" s="606">
        <v>613609.9</v>
      </c>
      <c r="D291" s="606">
        <v>336162.6</v>
      </c>
      <c r="E291" s="606">
        <v>15230</v>
      </c>
      <c r="F291" s="606">
        <v>10175</v>
      </c>
      <c r="G291" s="606">
        <f t="shared" si="5"/>
        <v>975177.5</v>
      </c>
    </row>
    <row r="292" spans="1:7" x14ac:dyDescent="0.15">
      <c r="A292" s="602" t="s">
        <v>978</v>
      </c>
      <c r="B292" s="602" t="s">
        <v>979</v>
      </c>
      <c r="C292" s="606">
        <v>2012037.9</v>
      </c>
      <c r="D292" s="606">
        <v>892545.3</v>
      </c>
      <c r="E292" s="606">
        <v>53043</v>
      </c>
      <c r="F292" s="606">
        <v>26117</v>
      </c>
      <c r="G292" s="606">
        <f t="shared" si="5"/>
        <v>2983743.2</v>
      </c>
    </row>
    <row r="293" spans="1:7" x14ac:dyDescent="0.15">
      <c r="A293" s="602" t="s">
        <v>980</v>
      </c>
      <c r="B293" s="602" t="s">
        <v>981</v>
      </c>
      <c r="C293" s="606">
        <v>1090919</v>
      </c>
      <c r="D293" s="606">
        <v>504492</v>
      </c>
      <c r="E293" s="606">
        <v>51780</v>
      </c>
      <c r="F293" s="606">
        <v>27986</v>
      </c>
      <c r="G293" s="606">
        <f t="shared" si="5"/>
        <v>1675177</v>
      </c>
    </row>
    <row r="294" spans="1:7" x14ac:dyDescent="0.15">
      <c r="A294" s="602" t="s">
        <v>982</v>
      </c>
      <c r="B294" s="602" t="s">
        <v>983</v>
      </c>
      <c r="C294" s="606">
        <v>1336987.5</v>
      </c>
      <c r="D294" s="606">
        <v>595964.5</v>
      </c>
      <c r="E294" s="606">
        <v>48805</v>
      </c>
      <c r="F294" s="606">
        <v>27897</v>
      </c>
      <c r="G294" s="606">
        <f t="shared" si="5"/>
        <v>2009654</v>
      </c>
    </row>
    <row r="295" spans="1:7" x14ac:dyDescent="0.15">
      <c r="A295" s="602" t="s">
        <v>984</v>
      </c>
      <c r="B295" s="602" t="s">
        <v>985</v>
      </c>
      <c r="C295" s="606">
        <v>433762.9</v>
      </c>
      <c r="D295" s="606">
        <v>195800.7</v>
      </c>
      <c r="E295" s="606">
        <v>5017</v>
      </c>
      <c r="F295" s="606">
        <v>4434</v>
      </c>
      <c r="G295" s="606">
        <f t="shared" si="5"/>
        <v>639014.60000000009</v>
      </c>
    </row>
    <row r="296" spans="1:7" x14ac:dyDescent="0.15">
      <c r="A296" s="602" t="s">
        <v>986</v>
      </c>
      <c r="B296" s="602" t="s">
        <v>987</v>
      </c>
      <c r="C296" s="606">
        <v>545110.9</v>
      </c>
      <c r="D296" s="606">
        <v>376977.5</v>
      </c>
      <c r="E296" s="606">
        <v>9261</v>
      </c>
      <c r="F296" s="606">
        <v>5049</v>
      </c>
      <c r="G296" s="606">
        <f t="shared" si="5"/>
        <v>936398.4</v>
      </c>
    </row>
    <row r="297" spans="1:7" x14ac:dyDescent="0.15">
      <c r="A297" s="602" t="s">
        <v>988</v>
      </c>
      <c r="B297" s="602" t="s">
        <v>989</v>
      </c>
      <c r="C297" s="606">
        <v>679985.4</v>
      </c>
      <c r="D297" s="606">
        <v>296544</v>
      </c>
      <c r="E297" s="606">
        <v>16923</v>
      </c>
      <c r="F297" s="606">
        <v>9446</v>
      </c>
      <c r="G297" s="606">
        <f t="shared" si="5"/>
        <v>1002898.4</v>
      </c>
    </row>
    <row r="298" spans="1:7" x14ac:dyDescent="0.15">
      <c r="A298" s="602" t="s">
        <v>990</v>
      </c>
      <c r="B298" s="602" t="s">
        <v>991</v>
      </c>
      <c r="C298" s="606">
        <v>539752.80000000005</v>
      </c>
      <c r="D298" s="606">
        <v>241448.8</v>
      </c>
      <c r="E298" s="606">
        <v>14826</v>
      </c>
      <c r="F298" s="606">
        <v>8850</v>
      </c>
      <c r="G298" s="606">
        <f t="shared" si="5"/>
        <v>804877.60000000009</v>
      </c>
    </row>
    <row r="299" spans="1:7" x14ac:dyDescent="0.15">
      <c r="A299" s="602" t="s">
        <v>992</v>
      </c>
      <c r="B299" s="602" t="s">
        <v>993</v>
      </c>
      <c r="C299" s="606">
        <v>1248435.3999999999</v>
      </c>
      <c r="D299" s="606">
        <v>343608</v>
      </c>
      <c r="E299" s="606">
        <v>64381</v>
      </c>
      <c r="F299" s="606">
        <v>34441</v>
      </c>
      <c r="G299" s="606">
        <f t="shared" si="5"/>
        <v>1690865.4</v>
      </c>
    </row>
    <row r="300" spans="1:7" x14ac:dyDescent="0.15">
      <c r="A300" s="602" t="s">
        <v>994</v>
      </c>
      <c r="B300" s="602" t="s">
        <v>995</v>
      </c>
      <c r="C300" s="606">
        <v>728838.6</v>
      </c>
      <c r="D300" s="606">
        <v>301394.90000000002</v>
      </c>
      <c r="E300" s="606">
        <v>22723</v>
      </c>
      <c r="F300" s="606">
        <v>11801</v>
      </c>
      <c r="G300" s="606">
        <f t="shared" si="5"/>
        <v>1064757.5</v>
      </c>
    </row>
    <row r="301" spans="1:7" x14ac:dyDescent="0.15">
      <c r="A301" s="602" t="s">
        <v>996</v>
      </c>
      <c r="B301" s="602" t="s">
        <v>997</v>
      </c>
      <c r="C301" s="606">
        <v>4642881</v>
      </c>
      <c r="D301" s="606">
        <v>2020568</v>
      </c>
      <c r="E301" s="606">
        <v>184342</v>
      </c>
      <c r="F301" s="606">
        <v>228341</v>
      </c>
      <c r="G301" s="606">
        <f t="shared" si="5"/>
        <v>7076132</v>
      </c>
    </row>
    <row r="302" spans="1:7" x14ac:dyDescent="0.15">
      <c r="A302" s="602" t="s">
        <v>998</v>
      </c>
      <c r="B302" s="602" t="s">
        <v>999</v>
      </c>
      <c r="C302" s="606">
        <v>1632474.3</v>
      </c>
      <c r="D302" s="606">
        <v>897775.8</v>
      </c>
      <c r="E302" s="606">
        <v>80785</v>
      </c>
      <c r="F302" s="606">
        <v>58895</v>
      </c>
      <c r="G302" s="606">
        <f t="shared" si="5"/>
        <v>2669930.1</v>
      </c>
    </row>
    <row r="303" spans="1:7" x14ac:dyDescent="0.15">
      <c r="A303" s="602" t="s">
        <v>1000</v>
      </c>
      <c r="B303" s="602" t="s">
        <v>1001</v>
      </c>
      <c r="C303" s="606">
        <v>3216753.8</v>
      </c>
      <c r="D303" s="606">
        <v>1625337</v>
      </c>
      <c r="E303" s="606">
        <v>118516</v>
      </c>
      <c r="F303" s="606">
        <v>97978</v>
      </c>
      <c r="G303" s="606">
        <f t="shared" si="5"/>
        <v>5058584.8</v>
      </c>
    </row>
    <row r="304" spans="1:7" x14ac:dyDescent="0.15">
      <c r="A304" s="602" t="s">
        <v>1002</v>
      </c>
      <c r="B304" s="602" t="s">
        <v>1003</v>
      </c>
      <c r="C304" s="606">
        <v>547923.4</v>
      </c>
      <c r="D304" s="606">
        <v>266802.7</v>
      </c>
      <c r="E304" s="606">
        <v>13584</v>
      </c>
      <c r="F304" s="606">
        <v>8915</v>
      </c>
      <c r="G304" s="606">
        <f t="shared" si="5"/>
        <v>837225.10000000009</v>
      </c>
    </row>
    <row r="305" spans="1:7" x14ac:dyDescent="0.15">
      <c r="A305" s="602" t="s">
        <v>1004</v>
      </c>
      <c r="B305" s="602" t="s">
        <v>1005</v>
      </c>
      <c r="C305" s="606">
        <v>856509.9</v>
      </c>
      <c r="D305" s="606">
        <v>1508696.2</v>
      </c>
      <c r="E305" s="606">
        <v>35536</v>
      </c>
      <c r="F305" s="606">
        <v>19239</v>
      </c>
      <c r="G305" s="606">
        <f t="shared" si="5"/>
        <v>2419981.1</v>
      </c>
    </row>
    <row r="306" spans="1:7" x14ac:dyDescent="0.15">
      <c r="A306" s="602" t="s">
        <v>1006</v>
      </c>
      <c r="B306" s="602" t="s">
        <v>1007</v>
      </c>
      <c r="C306" s="606">
        <v>3409645</v>
      </c>
      <c r="D306" s="606">
        <v>1297029.5</v>
      </c>
      <c r="E306" s="606">
        <v>168938</v>
      </c>
      <c r="F306" s="606">
        <v>121233</v>
      </c>
      <c r="G306" s="606">
        <f t="shared" si="5"/>
        <v>4996845.5</v>
      </c>
    </row>
    <row r="307" spans="1:7" x14ac:dyDescent="0.15">
      <c r="A307" s="602" t="s">
        <v>1008</v>
      </c>
      <c r="B307" s="602" t="s">
        <v>1009</v>
      </c>
      <c r="C307" s="606">
        <v>662971.9</v>
      </c>
      <c r="D307" s="606">
        <v>292968</v>
      </c>
      <c r="E307" s="606">
        <v>16480</v>
      </c>
      <c r="F307" s="606">
        <v>9185</v>
      </c>
      <c r="G307" s="606">
        <f t="shared" si="5"/>
        <v>981604.9</v>
      </c>
    </row>
    <row r="308" spans="1:7" x14ac:dyDescent="0.15">
      <c r="A308" s="602" t="s">
        <v>1010</v>
      </c>
      <c r="B308" s="602" t="s">
        <v>1011</v>
      </c>
      <c r="C308" s="606">
        <v>1588014</v>
      </c>
      <c r="D308" s="606">
        <v>609952.30000000005</v>
      </c>
      <c r="E308" s="606">
        <v>99404</v>
      </c>
      <c r="F308" s="606">
        <v>53917</v>
      </c>
      <c r="G308" s="606">
        <f t="shared" si="5"/>
        <v>2351287.2999999998</v>
      </c>
    </row>
    <row r="309" spans="1:7" x14ac:dyDescent="0.15">
      <c r="A309" s="602" t="s">
        <v>1012</v>
      </c>
      <c r="B309" s="602" t="s">
        <v>1013</v>
      </c>
      <c r="C309" s="606">
        <v>1431474.1</v>
      </c>
      <c r="D309" s="606">
        <v>763575.6</v>
      </c>
      <c r="E309" s="606">
        <v>23993</v>
      </c>
      <c r="F309" s="606">
        <v>18270</v>
      </c>
      <c r="G309" s="606">
        <f t="shared" si="5"/>
        <v>2237312.7000000002</v>
      </c>
    </row>
    <row r="310" spans="1:7" x14ac:dyDescent="0.15">
      <c r="A310" s="602" t="s">
        <v>1014</v>
      </c>
      <c r="B310" s="602" t="s">
        <v>1015</v>
      </c>
      <c r="C310" s="606">
        <v>1484918.8</v>
      </c>
      <c r="D310" s="606">
        <v>396494.7</v>
      </c>
      <c r="E310" s="606">
        <v>65034</v>
      </c>
      <c r="F310" s="606">
        <v>34184</v>
      </c>
      <c r="G310" s="606">
        <f t="shared" si="5"/>
        <v>1980631.5</v>
      </c>
    </row>
    <row r="311" spans="1:7" x14ac:dyDescent="0.15">
      <c r="A311" s="602" t="s">
        <v>1016</v>
      </c>
      <c r="B311" s="602" t="s">
        <v>1017</v>
      </c>
      <c r="C311" s="606">
        <v>561282</v>
      </c>
      <c r="D311" s="606">
        <v>210991</v>
      </c>
      <c r="E311" s="606">
        <v>17330</v>
      </c>
      <c r="F311" s="606">
        <v>12498</v>
      </c>
      <c r="G311" s="606">
        <f t="shared" si="5"/>
        <v>802101</v>
      </c>
    </row>
    <row r="312" spans="1:7" x14ac:dyDescent="0.15">
      <c r="A312" s="602" t="s">
        <v>1018</v>
      </c>
      <c r="B312" s="602" t="s">
        <v>1019</v>
      </c>
      <c r="C312" s="606">
        <v>555950.4</v>
      </c>
      <c r="D312" s="606">
        <v>250255.2</v>
      </c>
      <c r="E312" s="606">
        <v>13286</v>
      </c>
      <c r="F312" s="606">
        <v>7435</v>
      </c>
      <c r="G312" s="606">
        <f t="shared" si="5"/>
        <v>826926.60000000009</v>
      </c>
    </row>
    <row r="313" spans="1:7" x14ac:dyDescent="0.15">
      <c r="A313" s="602" t="s">
        <v>1020</v>
      </c>
      <c r="B313" s="602" t="s">
        <v>1021</v>
      </c>
      <c r="C313" s="606">
        <v>1133161.8999999999</v>
      </c>
      <c r="D313" s="606">
        <v>582900.69999999995</v>
      </c>
      <c r="E313" s="606">
        <v>50501</v>
      </c>
      <c r="F313" s="606">
        <v>32597</v>
      </c>
      <c r="G313" s="606">
        <f t="shared" si="5"/>
        <v>1799160.5999999999</v>
      </c>
    </row>
    <row r="314" spans="1:7" x14ac:dyDescent="0.15">
      <c r="A314" s="602" t="s">
        <v>1022</v>
      </c>
      <c r="B314" s="602" t="s">
        <v>1023</v>
      </c>
      <c r="C314" s="606">
        <v>1273216.1000000001</v>
      </c>
      <c r="D314" s="606">
        <v>547584</v>
      </c>
      <c r="E314" s="606">
        <v>63289</v>
      </c>
      <c r="F314" s="606">
        <v>32505</v>
      </c>
      <c r="G314" s="606">
        <f t="shared" si="5"/>
        <v>1916594.1</v>
      </c>
    </row>
    <row r="315" spans="1:7" x14ac:dyDescent="0.15">
      <c r="A315" s="602" t="s">
        <v>1024</v>
      </c>
      <c r="B315" s="602" t="s">
        <v>1025</v>
      </c>
      <c r="C315" s="606">
        <v>2227073</v>
      </c>
      <c r="D315" s="606">
        <v>386904</v>
      </c>
      <c r="E315" s="606">
        <v>139108</v>
      </c>
      <c r="F315" s="606">
        <v>79295</v>
      </c>
      <c r="G315" s="606">
        <f t="shared" si="5"/>
        <v>2832380</v>
      </c>
    </row>
    <row r="316" spans="1:7" x14ac:dyDescent="0.15">
      <c r="A316" s="602" t="s">
        <v>1026</v>
      </c>
      <c r="B316" s="602" t="s">
        <v>1027</v>
      </c>
      <c r="C316" s="606">
        <v>1141264.3</v>
      </c>
      <c r="D316" s="606">
        <v>827136</v>
      </c>
      <c r="E316" s="606">
        <v>41051</v>
      </c>
      <c r="F316" s="606">
        <v>23464</v>
      </c>
      <c r="G316" s="606">
        <f t="shared" si="5"/>
        <v>2032915.3</v>
      </c>
    </row>
    <row r="317" spans="1:7" x14ac:dyDescent="0.15">
      <c r="A317" s="602" t="s">
        <v>1028</v>
      </c>
      <c r="B317" s="602" t="s">
        <v>1029</v>
      </c>
      <c r="C317" s="606">
        <v>2859352.5</v>
      </c>
      <c r="D317" s="606">
        <v>964293.8</v>
      </c>
      <c r="E317" s="606">
        <v>165614</v>
      </c>
      <c r="F317" s="606">
        <v>89067</v>
      </c>
      <c r="G317" s="606">
        <f t="shared" si="5"/>
        <v>4078327.3</v>
      </c>
    </row>
    <row r="318" spans="1:7" x14ac:dyDescent="0.15">
      <c r="A318" s="602" t="s">
        <v>1030</v>
      </c>
      <c r="B318" s="602" t="s">
        <v>1031</v>
      </c>
      <c r="C318" s="606">
        <v>1690437.4</v>
      </c>
      <c r="D318" s="606">
        <v>678352.1</v>
      </c>
      <c r="E318" s="606">
        <v>98002</v>
      </c>
      <c r="F318" s="606">
        <v>65519</v>
      </c>
      <c r="G318" s="606">
        <f t="shared" si="5"/>
        <v>2532310.5</v>
      </c>
    </row>
    <row r="319" spans="1:7" x14ac:dyDescent="0.15">
      <c r="A319" s="602" t="s">
        <v>1032</v>
      </c>
      <c r="B319" s="602" t="s">
        <v>1033</v>
      </c>
      <c r="C319" s="606">
        <v>625488.6</v>
      </c>
      <c r="D319" s="606">
        <v>314629.8</v>
      </c>
      <c r="E319" s="606">
        <v>6976</v>
      </c>
      <c r="F319" s="606">
        <v>3878</v>
      </c>
      <c r="G319" s="606">
        <f t="shared" si="5"/>
        <v>950972.39999999991</v>
      </c>
    </row>
    <row r="320" spans="1:7" x14ac:dyDescent="0.15">
      <c r="A320" s="602" t="s">
        <v>1034</v>
      </c>
      <c r="B320" s="602" t="s">
        <v>1035</v>
      </c>
      <c r="C320" s="606">
        <v>2646288.7999999998</v>
      </c>
      <c r="D320" s="606">
        <v>592922.69999999995</v>
      </c>
      <c r="E320" s="606">
        <v>189818</v>
      </c>
      <c r="F320" s="606">
        <v>97655</v>
      </c>
      <c r="G320" s="606">
        <f t="shared" si="5"/>
        <v>3526684.5</v>
      </c>
    </row>
    <row r="321" spans="1:7" x14ac:dyDescent="0.15">
      <c r="A321" s="602" t="s">
        <v>1036</v>
      </c>
      <c r="B321" s="602" t="s">
        <v>1037</v>
      </c>
      <c r="C321" s="606">
        <v>683587.8</v>
      </c>
      <c r="D321" s="606">
        <v>316200</v>
      </c>
      <c r="E321" s="606">
        <v>13165</v>
      </c>
      <c r="F321" s="606">
        <v>6893</v>
      </c>
      <c r="G321" s="606">
        <f t="shared" si="5"/>
        <v>1019845.8</v>
      </c>
    </row>
    <row r="322" spans="1:7" x14ac:dyDescent="0.15">
      <c r="A322" s="602" t="s">
        <v>1038</v>
      </c>
      <c r="B322" s="602" t="s">
        <v>1039</v>
      </c>
      <c r="C322" s="606">
        <v>819098.1</v>
      </c>
      <c r="D322" s="606">
        <v>412313.3</v>
      </c>
      <c r="E322" s="606">
        <v>24093</v>
      </c>
      <c r="F322" s="606">
        <v>17824</v>
      </c>
      <c r="G322" s="606">
        <f t="shared" si="5"/>
        <v>1273328.3999999999</v>
      </c>
    </row>
    <row r="323" spans="1:7" x14ac:dyDescent="0.15">
      <c r="A323" s="602" t="s">
        <v>1040</v>
      </c>
      <c r="B323" s="602" t="s">
        <v>1041</v>
      </c>
      <c r="C323" s="606">
        <v>875436.3</v>
      </c>
      <c r="D323" s="606">
        <v>438770.2</v>
      </c>
      <c r="E323" s="606">
        <v>28959</v>
      </c>
      <c r="F323" s="606">
        <v>15425</v>
      </c>
      <c r="G323" s="606">
        <f t="shared" si="5"/>
        <v>1358590.5</v>
      </c>
    </row>
    <row r="324" spans="1:7" x14ac:dyDescent="0.15">
      <c r="A324" s="602" t="s">
        <v>1042</v>
      </c>
      <c r="B324" s="602" t="s">
        <v>1043</v>
      </c>
      <c r="C324" s="606">
        <v>709072.4</v>
      </c>
      <c r="D324" s="606">
        <v>364500.8</v>
      </c>
      <c r="E324" s="606">
        <v>11114</v>
      </c>
      <c r="F324" s="606">
        <v>6602</v>
      </c>
      <c r="G324" s="606">
        <f t="shared" si="5"/>
        <v>1091289.2</v>
      </c>
    </row>
    <row r="325" spans="1:7" x14ac:dyDescent="0.15">
      <c r="A325" s="602" t="s">
        <v>1044</v>
      </c>
      <c r="B325" s="602" t="s">
        <v>1045</v>
      </c>
      <c r="C325" s="606">
        <v>761848.5</v>
      </c>
      <c r="D325" s="606">
        <v>372948.2</v>
      </c>
      <c r="E325" s="606">
        <v>20727</v>
      </c>
      <c r="F325" s="606">
        <v>12903</v>
      </c>
      <c r="G325" s="606">
        <f t="shared" si="5"/>
        <v>1168426.7</v>
      </c>
    </row>
    <row r="326" spans="1:7" x14ac:dyDescent="0.15">
      <c r="A326" s="602" t="s">
        <v>1046</v>
      </c>
      <c r="B326" s="602" t="s">
        <v>1047</v>
      </c>
      <c r="C326" s="606">
        <v>15986578.199999999</v>
      </c>
      <c r="D326" s="606">
        <v>5314877.9000000004</v>
      </c>
      <c r="E326" s="606">
        <v>566915</v>
      </c>
      <c r="F326" s="606">
        <v>590240</v>
      </c>
      <c r="G326" s="606">
        <f t="shared" si="5"/>
        <v>22458611.100000001</v>
      </c>
    </row>
    <row r="327" spans="1:7" x14ac:dyDescent="0.15">
      <c r="A327" s="602" t="s">
        <v>1048</v>
      </c>
      <c r="B327" s="602" t="s">
        <v>1049</v>
      </c>
      <c r="C327" s="606">
        <v>434906</v>
      </c>
      <c r="D327" s="606">
        <v>148776</v>
      </c>
      <c r="E327" s="606">
        <v>17005</v>
      </c>
      <c r="F327" s="606">
        <v>9145</v>
      </c>
      <c r="G327" s="606">
        <f t="shared" si="5"/>
        <v>609832</v>
      </c>
    </row>
    <row r="328" spans="1:7" x14ac:dyDescent="0.15">
      <c r="A328" s="602" t="s">
        <v>1050</v>
      </c>
      <c r="B328" s="602" t="s">
        <v>1051</v>
      </c>
      <c r="C328" s="606">
        <v>415462.1</v>
      </c>
      <c r="D328" s="606">
        <v>161268</v>
      </c>
      <c r="E328" s="606">
        <v>10531</v>
      </c>
      <c r="F328" s="606">
        <v>6102</v>
      </c>
      <c r="G328" s="606">
        <f t="shared" si="5"/>
        <v>593363.1</v>
      </c>
    </row>
    <row r="329" spans="1:7" x14ac:dyDescent="0.15">
      <c r="A329" s="602" t="s">
        <v>1052</v>
      </c>
      <c r="B329" s="602" t="s">
        <v>1053</v>
      </c>
      <c r="C329" s="606">
        <v>575224.80000000005</v>
      </c>
      <c r="D329" s="606">
        <v>289465.2</v>
      </c>
      <c r="E329" s="606">
        <v>13405</v>
      </c>
      <c r="F329" s="606">
        <v>8053</v>
      </c>
      <c r="G329" s="606">
        <f t="shared" si="5"/>
        <v>886148</v>
      </c>
    </row>
    <row r="330" spans="1:7" x14ac:dyDescent="0.15">
      <c r="A330" s="602" t="s">
        <v>1054</v>
      </c>
      <c r="B330" s="602" t="s">
        <v>1055</v>
      </c>
      <c r="C330" s="606">
        <v>709072.5</v>
      </c>
      <c r="D330" s="606">
        <v>341166.5</v>
      </c>
      <c r="E330" s="606">
        <v>14407</v>
      </c>
      <c r="F330" s="606">
        <v>7723</v>
      </c>
      <c r="G330" s="606">
        <f t="shared" ref="G330:G393" si="6">SUM(C330:F330)</f>
        <v>1072369</v>
      </c>
    </row>
    <row r="331" spans="1:7" x14ac:dyDescent="0.15">
      <c r="A331" s="602" t="s">
        <v>1056</v>
      </c>
      <c r="B331" s="602" t="s">
        <v>1057</v>
      </c>
      <c r="C331" s="606">
        <v>899185.6</v>
      </c>
      <c r="D331" s="606">
        <v>269616</v>
      </c>
      <c r="E331" s="606">
        <v>33956</v>
      </c>
      <c r="F331" s="606">
        <v>17926</v>
      </c>
      <c r="G331" s="606">
        <f t="shared" si="6"/>
        <v>1220683.6000000001</v>
      </c>
    </row>
    <row r="332" spans="1:7" x14ac:dyDescent="0.15">
      <c r="A332" s="602" t="s">
        <v>1058</v>
      </c>
      <c r="B332" s="602" t="s">
        <v>1059</v>
      </c>
      <c r="C332" s="606">
        <v>10528000.1</v>
      </c>
      <c r="D332" s="606">
        <v>2986159.6</v>
      </c>
      <c r="E332" s="606">
        <v>646650</v>
      </c>
      <c r="F332" s="606">
        <v>401352</v>
      </c>
      <c r="G332" s="606">
        <f t="shared" si="6"/>
        <v>14562161.699999999</v>
      </c>
    </row>
    <row r="333" spans="1:7" x14ac:dyDescent="0.15">
      <c r="A333" s="602" t="s">
        <v>1060</v>
      </c>
      <c r="B333" s="602" t="s">
        <v>1061</v>
      </c>
      <c r="C333" s="606">
        <v>2677922</v>
      </c>
      <c r="D333" s="606">
        <v>1171908</v>
      </c>
      <c r="E333" s="606">
        <v>171219</v>
      </c>
      <c r="F333" s="606">
        <v>86708</v>
      </c>
      <c r="G333" s="606">
        <f t="shared" si="6"/>
        <v>4107757</v>
      </c>
    </row>
    <row r="334" spans="1:7" x14ac:dyDescent="0.15">
      <c r="A334" s="602" t="s">
        <v>1062</v>
      </c>
      <c r="B334" s="602" t="s">
        <v>1063</v>
      </c>
      <c r="C334" s="606">
        <v>1730681.9</v>
      </c>
      <c r="D334" s="606">
        <v>973330.1</v>
      </c>
      <c r="E334" s="606">
        <v>77975</v>
      </c>
      <c r="F334" s="606">
        <v>42363</v>
      </c>
      <c r="G334" s="606">
        <f t="shared" si="6"/>
        <v>2824350</v>
      </c>
    </row>
    <row r="335" spans="1:7" x14ac:dyDescent="0.15">
      <c r="A335" s="602" t="s">
        <v>1064</v>
      </c>
      <c r="B335" s="602" t="s">
        <v>1065</v>
      </c>
      <c r="C335" s="606">
        <v>7751805.2000000002</v>
      </c>
      <c r="D335" s="606">
        <v>3565038.1</v>
      </c>
      <c r="E335" s="606">
        <v>199456</v>
      </c>
      <c r="F335" s="606">
        <v>151207</v>
      </c>
      <c r="G335" s="606">
        <f t="shared" si="6"/>
        <v>11667506.300000001</v>
      </c>
    </row>
    <row r="336" spans="1:7" x14ac:dyDescent="0.15">
      <c r="A336" s="602" t="s">
        <v>1066</v>
      </c>
      <c r="B336" s="602" t="s">
        <v>1067</v>
      </c>
      <c r="C336" s="606">
        <v>614662.40000000002</v>
      </c>
      <c r="D336" s="606">
        <v>252574.4</v>
      </c>
      <c r="E336" s="606">
        <v>18772</v>
      </c>
      <c r="F336" s="606">
        <v>9949</v>
      </c>
      <c r="G336" s="606">
        <f t="shared" si="6"/>
        <v>895957.8</v>
      </c>
    </row>
    <row r="337" spans="1:7" x14ac:dyDescent="0.15">
      <c r="A337" s="602" t="s">
        <v>1068</v>
      </c>
      <c r="B337" s="602" t="s">
        <v>1069</v>
      </c>
      <c r="C337" s="606">
        <v>702842.8</v>
      </c>
      <c r="D337" s="606">
        <v>295139.7</v>
      </c>
      <c r="E337" s="606">
        <v>20727</v>
      </c>
      <c r="F337" s="606">
        <v>11778</v>
      </c>
      <c r="G337" s="606">
        <f t="shared" si="6"/>
        <v>1030487.5</v>
      </c>
    </row>
    <row r="338" spans="1:7" x14ac:dyDescent="0.15">
      <c r="A338" s="602" t="s">
        <v>1070</v>
      </c>
      <c r="B338" s="602" t="s">
        <v>1071</v>
      </c>
      <c r="C338" s="606">
        <v>1260151.8</v>
      </c>
      <c r="D338" s="606">
        <v>337707</v>
      </c>
      <c r="E338" s="606">
        <v>67051</v>
      </c>
      <c r="F338" s="606">
        <v>35467</v>
      </c>
      <c r="G338" s="606">
        <f t="shared" si="6"/>
        <v>1700376.8</v>
      </c>
    </row>
    <row r="339" spans="1:7" x14ac:dyDescent="0.15">
      <c r="A339" s="602" t="s">
        <v>1072</v>
      </c>
      <c r="B339" s="602" t="s">
        <v>1073</v>
      </c>
      <c r="C339" s="606">
        <v>785266.7</v>
      </c>
      <c r="D339" s="606">
        <v>358149.9</v>
      </c>
      <c r="E339" s="606">
        <v>13734</v>
      </c>
      <c r="F339" s="606">
        <v>8001</v>
      </c>
      <c r="G339" s="606">
        <f t="shared" si="6"/>
        <v>1165151.6000000001</v>
      </c>
    </row>
    <row r="340" spans="1:7" x14ac:dyDescent="0.15">
      <c r="A340" s="602" t="s">
        <v>1074</v>
      </c>
      <c r="B340" s="602" t="s">
        <v>1075</v>
      </c>
      <c r="C340" s="606">
        <v>346157.7</v>
      </c>
      <c r="D340" s="606">
        <v>153000</v>
      </c>
      <c r="E340" s="606">
        <v>5776</v>
      </c>
      <c r="F340" s="606">
        <v>3355</v>
      </c>
      <c r="G340" s="606">
        <f t="shared" si="6"/>
        <v>508288.7</v>
      </c>
    </row>
    <row r="341" spans="1:7" x14ac:dyDescent="0.15">
      <c r="A341" s="602" t="s">
        <v>1076</v>
      </c>
      <c r="B341" s="602" t="s">
        <v>1077</v>
      </c>
      <c r="C341" s="606">
        <v>911996.5</v>
      </c>
      <c r="D341" s="606">
        <v>238983.9</v>
      </c>
      <c r="E341" s="606">
        <v>35957</v>
      </c>
      <c r="F341" s="606">
        <v>22209</v>
      </c>
      <c r="G341" s="606">
        <f t="shared" si="6"/>
        <v>1209146.3999999999</v>
      </c>
    </row>
    <row r="342" spans="1:7" x14ac:dyDescent="0.15">
      <c r="A342" s="602" t="s">
        <v>1078</v>
      </c>
      <c r="B342" s="602" t="s">
        <v>1079</v>
      </c>
      <c r="C342" s="606">
        <v>9619861.5</v>
      </c>
      <c r="D342" s="606">
        <v>2491244.1</v>
      </c>
      <c r="E342" s="606">
        <v>647474</v>
      </c>
      <c r="F342" s="606">
        <v>386019</v>
      </c>
      <c r="G342" s="606">
        <f t="shared" si="6"/>
        <v>13144598.6</v>
      </c>
    </row>
    <row r="343" spans="1:7" x14ac:dyDescent="0.15">
      <c r="A343" s="602" t="s">
        <v>1080</v>
      </c>
      <c r="B343" s="602" t="s">
        <v>1081</v>
      </c>
      <c r="C343" s="606">
        <v>695516.3</v>
      </c>
      <c r="D343" s="606">
        <v>303144</v>
      </c>
      <c r="E343" s="606">
        <v>16063</v>
      </c>
      <c r="F343" s="606">
        <v>8351</v>
      </c>
      <c r="G343" s="606">
        <f t="shared" si="6"/>
        <v>1023074.3</v>
      </c>
    </row>
    <row r="344" spans="1:7" x14ac:dyDescent="0.15">
      <c r="A344" s="602" t="s">
        <v>1082</v>
      </c>
      <c r="B344" s="602" t="s">
        <v>1083</v>
      </c>
      <c r="C344" s="606">
        <v>1147258</v>
      </c>
      <c r="D344" s="606">
        <v>549600</v>
      </c>
      <c r="E344" s="606">
        <v>36065</v>
      </c>
      <c r="F344" s="606">
        <v>21464</v>
      </c>
      <c r="G344" s="606">
        <f t="shared" si="6"/>
        <v>1754387</v>
      </c>
    </row>
    <row r="345" spans="1:7" x14ac:dyDescent="0.15">
      <c r="A345" s="602" t="s">
        <v>1084</v>
      </c>
      <c r="B345" s="602" t="s">
        <v>1085</v>
      </c>
      <c r="C345" s="606">
        <v>1825343.3</v>
      </c>
      <c r="D345" s="606">
        <v>622000.4</v>
      </c>
      <c r="E345" s="606">
        <v>94562</v>
      </c>
      <c r="F345" s="606">
        <v>54704</v>
      </c>
      <c r="G345" s="606">
        <f t="shared" si="6"/>
        <v>2596609.7000000002</v>
      </c>
    </row>
    <row r="346" spans="1:7" x14ac:dyDescent="0.15">
      <c r="A346" s="602" t="s">
        <v>1086</v>
      </c>
      <c r="B346" s="602" t="s">
        <v>1087</v>
      </c>
      <c r="C346" s="606">
        <v>2784772.7</v>
      </c>
      <c r="D346" s="606">
        <v>1621960.5</v>
      </c>
      <c r="E346" s="606">
        <v>115907</v>
      </c>
      <c r="F346" s="606">
        <v>129583</v>
      </c>
      <c r="G346" s="606">
        <f t="shared" si="6"/>
        <v>4652223.2</v>
      </c>
    </row>
    <row r="347" spans="1:7" x14ac:dyDescent="0.15">
      <c r="A347" s="602" t="s">
        <v>1088</v>
      </c>
      <c r="B347" s="602" t="s">
        <v>1089</v>
      </c>
      <c r="C347" s="606">
        <v>2036452.2</v>
      </c>
      <c r="D347" s="606">
        <v>763021.9</v>
      </c>
      <c r="E347" s="606">
        <v>54324</v>
      </c>
      <c r="F347" s="606">
        <v>38374</v>
      </c>
      <c r="G347" s="606">
        <f t="shared" si="6"/>
        <v>2892172.1</v>
      </c>
    </row>
    <row r="348" spans="1:7" x14ac:dyDescent="0.15">
      <c r="A348" s="602" t="s">
        <v>1090</v>
      </c>
      <c r="B348" s="602" t="s">
        <v>1091</v>
      </c>
      <c r="C348" s="606">
        <v>784397.1</v>
      </c>
      <c r="D348" s="606">
        <v>230806.3</v>
      </c>
      <c r="E348" s="606">
        <v>27681</v>
      </c>
      <c r="F348" s="606">
        <v>16136</v>
      </c>
      <c r="G348" s="606">
        <f t="shared" si="6"/>
        <v>1059020.3999999999</v>
      </c>
    </row>
    <row r="349" spans="1:7" x14ac:dyDescent="0.15">
      <c r="A349" s="602" t="s">
        <v>1092</v>
      </c>
      <c r="B349" s="602" t="s">
        <v>1093</v>
      </c>
      <c r="C349" s="606">
        <v>486020</v>
      </c>
      <c r="D349" s="606">
        <v>211517.5</v>
      </c>
      <c r="E349" s="606">
        <v>3190</v>
      </c>
      <c r="F349" s="606">
        <v>1917</v>
      </c>
      <c r="G349" s="606">
        <f t="shared" si="6"/>
        <v>702644.5</v>
      </c>
    </row>
    <row r="350" spans="1:7" x14ac:dyDescent="0.15">
      <c r="A350" s="602" t="s">
        <v>1094</v>
      </c>
      <c r="B350" s="602" t="s">
        <v>1095</v>
      </c>
      <c r="C350" s="606">
        <v>2251023.4</v>
      </c>
      <c r="D350" s="606">
        <v>712789.6</v>
      </c>
      <c r="E350" s="606">
        <v>28125</v>
      </c>
      <c r="F350" s="606">
        <v>44872</v>
      </c>
      <c r="G350" s="606">
        <f t="shared" si="6"/>
        <v>3036810</v>
      </c>
    </row>
    <row r="351" spans="1:7" x14ac:dyDescent="0.15">
      <c r="A351" s="602" t="s">
        <v>1096</v>
      </c>
      <c r="B351" s="602" t="s">
        <v>1097</v>
      </c>
      <c r="C351" s="606">
        <v>902919.8</v>
      </c>
      <c r="D351" s="606">
        <v>428354.4</v>
      </c>
      <c r="E351" s="606">
        <v>25978</v>
      </c>
      <c r="F351" s="606">
        <v>18613</v>
      </c>
      <c r="G351" s="606">
        <f t="shared" si="6"/>
        <v>1375865.2000000002</v>
      </c>
    </row>
    <row r="352" spans="1:7" x14ac:dyDescent="0.15">
      <c r="A352" s="602" t="s">
        <v>1098</v>
      </c>
      <c r="B352" s="602" t="s">
        <v>1099</v>
      </c>
      <c r="C352" s="606">
        <v>1060001.3</v>
      </c>
      <c r="D352" s="606">
        <v>540228</v>
      </c>
      <c r="E352" s="606">
        <v>39792</v>
      </c>
      <c r="F352" s="606">
        <v>21597</v>
      </c>
      <c r="G352" s="606">
        <f t="shared" si="6"/>
        <v>1661618.3</v>
      </c>
    </row>
    <row r="353" spans="1:7" x14ac:dyDescent="0.15">
      <c r="A353" s="602" t="s">
        <v>1100</v>
      </c>
      <c r="B353" s="602" t="s">
        <v>1101</v>
      </c>
      <c r="C353" s="606">
        <v>1230189</v>
      </c>
      <c r="D353" s="606">
        <v>324696</v>
      </c>
      <c r="E353" s="606">
        <v>59394</v>
      </c>
      <c r="F353" s="606">
        <v>32823</v>
      </c>
      <c r="G353" s="606">
        <f t="shared" si="6"/>
        <v>1647102</v>
      </c>
    </row>
    <row r="354" spans="1:7" x14ac:dyDescent="0.15">
      <c r="A354" s="602" t="s">
        <v>1102</v>
      </c>
      <c r="B354" s="602" t="s">
        <v>1103</v>
      </c>
      <c r="C354" s="606">
        <v>844678.3</v>
      </c>
      <c r="D354" s="606">
        <v>285552</v>
      </c>
      <c r="E354" s="606">
        <v>21481</v>
      </c>
      <c r="F354" s="606">
        <v>12905</v>
      </c>
      <c r="G354" s="606">
        <f t="shared" si="6"/>
        <v>1164616.3</v>
      </c>
    </row>
    <row r="355" spans="1:7" x14ac:dyDescent="0.15">
      <c r="A355" s="602" t="s">
        <v>1104</v>
      </c>
      <c r="B355" s="602" t="s">
        <v>1105</v>
      </c>
      <c r="C355" s="606">
        <v>1111298.6000000001</v>
      </c>
      <c r="D355" s="606">
        <v>325020</v>
      </c>
      <c r="E355" s="606">
        <v>59202</v>
      </c>
      <c r="F355" s="606">
        <v>30435</v>
      </c>
      <c r="G355" s="606">
        <f t="shared" si="6"/>
        <v>1525955.6</v>
      </c>
    </row>
    <row r="356" spans="1:7" x14ac:dyDescent="0.15">
      <c r="A356" s="602" t="s">
        <v>1106</v>
      </c>
      <c r="B356" s="602" t="s">
        <v>1107</v>
      </c>
      <c r="C356" s="606">
        <v>2596351.6</v>
      </c>
      <c r="D356" s="606">
        <v>1241855.3</v>
      </c>
      <c r="E356" s="606">
        <v>125863</v>
      </c>
      <c r="F356" s="606">
        <v>68642</v>
      </c>
      <c r="G356" s="606">
        <f t="shared" si="6"/>
        <v>4032711.9000000004</v>
      </c>
    </row>
    <row r="357" spans="1:7" x14ac:dyDescent="0.15">
      <c r="A357" s="602" t="s">
        <v>1108</v>
      </c>
      <c r="B357" s="602" t="s">
        <v>1109</v>
      </c>
      <c r="C357" s="606">
        <v>766828.3</v>
      </c>
      <c r="D357" s="606">
        <v>292054.5</v>
      </c>
      <c r="E357" s="606">
        <v>29073</v>
      </c>
      <c r="F357" s="606">
        <v>16331</v>
      </c>
      <c r="G357" s="606">
        <f t="shared" si="6"/>
        <v>1104286.8</v>
      </c>
    </row>
    <row r="358" spans="1:7" x14ac:dyDescent="0.15">
      <c r="A358" s="602" t="s">
        <v>1110</v>
      </c>
      <c r="B358" s="602" t="s">
        <v>1111</v>
      </c>
      <c r="C358" s="606">
        <v>5551607.0999999996</v>
      </c>
      <c r="D358" s="606">
        <v>2141700.5</v>
      </c>
      <c r="E358" s="606">
        <v>186557</v>
      </c>
      <c r="F358" s="606">
        <v>211433</v>
      </c>
      <c r="G358" s="606">
        <f t="shared" si="6"/>
        <v>8091297.5999999996</v>
      </c>
    </row>
    <row r="359" spans="1:7" x14ac:dyDescent="0.15">
      <c r="A359" s="602" t="s">
        <v>1112</v>
      </c>
      <c r="B359" s="602" t="s">
        <v>1113</v>
      </c>
      <c r="C359" s="606">
        <v>970070.5</v>
      </c>
      <c r="D359" s="606">
        <v>456772.6</v>
      </c>
      <c r="E359" s="606">
        <v>40324</v>
      </c>
      <c r="F359" s="606">
        <v>22705</v>
      </c>
      <c r="G359" s="606">
        <f t="shared" si="6"/>
        <v>1489872.1</v>
      </c>
    </row>
    <row r="360" spans="1:7" x14ac:dyDescent="0.15">
      <c r="A360" s="602" t="s">
        <v>1114</v>
      </c>
      <c r="B360" s="602" t="s">
        <v>1115</v>
      </c>
      <c r="C360" s="606">
        <v>1149111</v>
      </c>
      <c r="D360" s="606">
        <v>356148</v>
      </c>
      <c r="E360" s="606">
        <v>65615</v>
      </c>
      <c r="F360" s="606">
        <v>31794</v>
      </c>
      <c r="G360" s="606">
        <f t="shared" si="6"/>
        <v>1602668</v>
      </c>
    </row>
    <row r="361" spans="1:7" x14ac:dyDescent="0.15">
      <c r="A361" s="602" t="s">
        <v>1116</v>
      </c>
      <c r="B361" s="602" t="s">
        <v>1117</v>
      </c>
      <c r="C361" s="606">
        <v>849416.7</v>
      </c>
      <c r="D361" s="606">
        <v>674789.9</v>
      </c>
      <c r="E361" s="606">
        <v>29980</v>
      </c>
      <c r="F361" s="606">
        <v>16997</v>
      </c>
      <c r="G361" s="606">
        <f t="shared" si="6"/>
        <v>1571183.6</v>
      </c>
    </row>
    <row r="362" spans="1:7" x14ac:dyDescent="0.15">
      <c r="A362" s="602" t="s">
        <v>1118</v>
      </c>
      <c r="B362" s="602" t="s">
        <v>1119</v>
      </c>
      <c r="C362" s="606">
        <v>574727.5</v>
      </c>
      <c r="D362" s="606">
        <v>276330.2</v>
      </c>
      <c r="E362" s="606">
        <v>8838</v>
      </c>
      <c r="F362" s="606">
        <v>4684</v>
      </c>
      <c r="G362" s="606">
        <f t="shared" si="6"/>
        <v>864579.7</v>
      </c>
    </row>
    <row r="363" spans="1:7" x14ac:dyDescent="0.15">
      <c r="A363" s="602" t="s">
        <v>1120</v>
      </c>
      <c r="B363" s="602" t="s">
        <v>1121</v>
      </c>
      <c r="C363" s="606">
        <v>562940.6</v>
      </c>
      <c r="D363" s="606">
        <v>276746.8</v>
      </c>
      <c r="E363" s="606">
        <v>11955</v>
      </c>
      <c r="F363" s="606">
        <v>6128</v>
      </c>
      <c r="G363" s="606">
        <f t="shared" si="6"/>
        <v>857770.39999999991</v>
      </c>
    </row>
    <row r="364" spans="1:7" x14ac:dyDescent="0.15">
      <c r="A364" s="602" t="s">
        <v>1122</v>
      </c>
      <c r="B364" s="602" t="s">
        <v>1123</v>
      </c>
      <c r="C364" s="606">
        <v>1114531.8999999999</v>
      </c>
      <c r="D364" s="606">
        <v>388321.8</v>
      </c>
      <c r="E364" s="606">
        <v>29382</v>
      </c>
      <c r="F364" s="606">
        <v>20136</v>
      </c>
      <c r="G364" s="606">
        <f t="shared" si="6"/>
        <v>1552371.7</v>
      </c>
    </row>
    <row r="365" spans="1:7" x14ac:dyDescent="0.15">
      <c r="A365" s="602" t="s">
        <v>1124</v>
      </c>
      <c r="B365" s="602" t="s">
        <v>1125</v>
      </c>
      <c r="C365" s="606">
        <v>742778.6</v>
      </c>
      <c r="D365" s="606">
        <v>320663.09999999998</v>
      </c>
      <c r="E365" s="606">
        <v>13289</v>
      </c>
      <c r="F365" s="606">
        <v>7893</v>
      </c>
      <c r="G365" s="606">
        <f t="shared" si="6"/>
        <v>1084623.7</v>
      </c>
    </row>
    <row r="366" spans="1:7" x14ac:dyDescent="0.15">
      <c r="A366" s="602" t="s">
        <v>1126</v>
      </c>
      <c r="B366" s="602" t="s">
        <v>1127</v>
      </c>
      <c r="C366" s="606">
        <v>1128991.1000000001</v>
      </c>
      <c r="D366" s="606">
        <v>494256.2</v>
      </c>
      <c r="E366" s="606">
        <v>28011</v>
      </c>
      <c r="F366" s="606">
        <v>17988</v>
      </c>
      <c r="G366" s="606">
        <f t="shared" si="6"/>
        <v>1669246.3</v>
      </c>
    </row>
    <row r="367" spans="1:7" x14ac:dyDescent="0.15">
      <c r="A367" s="602" t="s">
        <v>1128</v>
      </c>
      <c r="B367" s="602" t="s">
        <v>1129</v>
      </c>
      <c r="C367" s="606">
        <v>686323.8</v>
      </c>
      <c r="D367" s="606">
        <v>323863</v>
      </c>
      <c r="E367" s="606">
        <v>11955</v>
      </c>
      <c r="F367" s="606">
        <v>7517</v>
      </c>
      <c r="G367" s="606">
        <f t="shared" si="6"/>
        <v>1029658.8</v>
      </c>
    </row>
    <row r="368" spans="1:7" x14ac:dyDescent="0.15">
      <c r="A368" s="602" t="s">
        <v>1130</v>
      </c>
      <c r="B368" s="602" t="s">
        <v>1131</v>
      </c>
      <c r="C368" s="606">
        <v>1419395.6</v>
      </c>
      <c r="D368" s="606">
        <v>720333</v>
      </c>
      <c r="E368" s="606">
        <v>54911</v>
      </c>
      <c r="F368" s="606">
        <v>32755</v>
      </c>
      <c r="G368" s="606">
        <f t="shared" si="6"/>
        <v>2227394.6</v>
      </c>
    </row>
    <row r="369" spans="1:7" x14ac:dyDescent="0.15">
      <c r="A369" s="602" t="s">
        <v>1132</v>
      </c>
      <c r="B369" s="602" t="s">
        <v>1133</v>
      </c>
      <c r="C369" s="606">
        <v>704985</v>
      </c>
      <c r="D369" s="606">
        <v>366871.7</v>
      </c>
      <c r="E369" s="606">
        <v>14269</v>
      </c>
      <c r="F369" s="606">
        <v>7851</v>
      </c>
      <c r="G369" s="606">
        <f t="shared" si="6"/>
        <v>1093976.7</v>
      </c>
    </row>
    <row r="370" spans="1:7" x14ac:dyDescent="0.15">
      <c r="A370" s="602" t="s">
        <v>1134</v>
      </c>
      <c r="B370" s="602" t="s">
        <v>1135</v>
      </c>
      <c r="C370" s="606">
        <v>811029.7</v>
      </c>
      <c r="D370" s="606">
        <v>356100.7</v>
      </c>
      <c r="E370" s="606">
        <v>22065</v>
      </c>
      <c r="F370" s="606">
        <v>13683</v>
      </c>
      <c r="G370" s="606">
        <f t="shared" si="6"/>
        <v>1202878.3999999999</v>
      </c>
    </row>
    <row r="371" spans="1:7" x14ac:dyDescent="0.15">
      <c r="A371" s="602" t="s">
        <v>1136</v>
      </c>
      <c r="B371" s="602" t="s">
        <v>1137</v>
      </c>
      <c r="C371" s="606">
        <v>952805.7</v>
      </c>
      <c r="D371" s="606">
        <v>403425.4</v>
      </c>
      <c r="E371" s="606">
        <v>37124</v>
      </c>
      <c r="F371" s="606">
        <v>23317</v>
      </c>
      <c r="G371" s="606">
        <f t="shared" si="6"/>
        <v>1416672.1</v>
      </c>
    </row>
    <row r="372" spans="1:7" x14ac:dyDescent="0.15">
      <c r="A372" s="602" t="s">
        <v>1138</v>
      </c>
      <c r="B372" s="602" t="s">
        <v>1139</v>
      </c>
      <c r="C372" s="606">
        <v>4123917.8</v>
      </c>
      <c r="D372" s="606">
        <v>2430766</v>
      </c>
      <c r="E372" s="606">
        <v>221634</v>
      </c>
      <c r="F372" s="606">
        <v>143872</v>
      </c>
      <c r="G372" s="606">
        <f t="shared" si="6"/>
        <v>6920189.7999999998</v>
      </c>
    </row>
    <row r="373" spans="1:7" x14ac:dyDescent="0.15">
      <c r="A373" s="602" t="s">
        <v>1140</v>
      </c>
      <c r="B373" s="602" t="s">
        <v>1141</v>
      </c>
      <c r="C373" s="606">
        <v>594666.1</v>
      </c>
      <c r="D373" s="606">
        <v>231404.79999999999</v>
      </c>
      <c r="E373" s="606">
        <v>18746</v>
      </c>
      <c r="F373" s="606">
        <v>10802</v>
      </c>
      <c r="G373" s="606">
        <f t="shared" si="6"/>
        <v>855618.89999999991</v>
      </c>
    </row>
    <row r="374" spans="1:7" x14ac:dyDescent="0.15">
      <c r="A374" s="602" t="s">
        <v>1142</v>
      </c>
      <c r="B374" s="602" t="s">
        <v>1143</v>
      </c>
      <c r="C374" s="606">
        <v>1706683.2</v>
      </c>
      <c r="D374" s="606">
        <v>979856.6</v>
      </c>
      <c r="E374" s="606">
        <v>66047</v>
      </c>
      <c r="F374" s="606">
        <v>36238</v>
      </c>
      <c r="G374" s="606">
        <f t="shared" si="6"/>
        <v>2788824.8</v>
      </c>
    </row>
    <row r="375" spans="1:7" x14ac:dyDescent="0.15">
      <c r="A375" s="602" t="s">
        <v>1144</v>
      </c>
      <c r="B375" s="602" t="s">
        <v>1145</v>
      </c>
      <c r="C375" s="606">
        <v>1331006</v>
      </c>
      <c r="D375" s="606">
        <v>438588</v>
      </c>
      <c r="E375" s="606">
        <v>73536</v>
      </c>
      <c r="F375" s="606">
        <v>37549</v>
      </c>
      <c r="G375" s="606">
        <f t="shared" si="6"/>
        <v>1880679</v>
      </c>
    </row>
    <row r="376" spans="1:7" x14ac:dyDescent="0.15">
      <c r="A376" s="602" t="s">
        <v>1146</v>
      </c>
      <c r="B376" s="602" t="s">
        <v>1147</v>
      </c>
      <c r="C376" s="606">
        <v>1731241.7</v>
      </c>
      <c r="D376" s="606">
        <v>952075.9</v>
      </c>
      <c r="E376" s="606">
        <v>26648</v>
      </c>
      <c r="F376" s="606">
        <v>16117</v>
      </c>
      <c r="G376" s="606">
        <f t="shared" si="6"/>
        <v>2726082.6</v>
      </c>
    </row>
    <row r="377" spans="1:7" x14ac:dyDescent="0.15">
      <c r="A377" s="602" t="s">
        <v>1148</v>
      </c>
      <c r="B377" s="602" t="s">
        <v>1149</v>
      </c>
      <c r="C377" s="606">
        <v>674487.9</v>
      </c>
      <c r="D377" s="606">
        <v>482463.1</v>
      </c>
      <c r="E377" s="606">
        <v>25042</v>
      </c>
      <c r="F377" s="606">
        <v>16851</v>
      </c>
      <c r="G377" s="606">
        <f t="shared" si="6"/>
        <v>1198844</v>
      </c>
    </row>
    <row r="378" spans="1:7" x14ac:dyDescent="0.15">
      <c r="A378" s="602" t="s">
        <v>1150</v>
      </c>
      <c r="B378" s="602" t="s">
        <v>1151</v>
      </c>
      <c r="C378" s="606">
        <v>602653.80000000005</v>
      </c>
      <c r="D378" s="606">
        <v>312768.59999999998</v>
      </c>
      <c r="E378" s="606">
        <v>9721</v>
      </c>
      <c r="F378" s="606">
        <v>6421</v>
      </c>
      <c r="G378" s="606">
        <f t="shared" si="6"/>
        <v>931564.4</v>
      </c>
    </row>
    <row r="379" spans="1:7" x14ac:dyDescent="0.15">
      <c r="A379" s="602" t="s">
        <v>1152</v>
      </c>
      <c r="B379" s="602" t="s">
        <v>1153</v>
      </c>
      <c r="C379" s="606">
        <v>752383.7</v>
      </c>
      <c r="D379" s="606">
        <v>352976.9</v>
      </c>
      <c r="E379" s="606">
        <v>14696</v>
      </c>
      <c r="F379" s="606">
        <v>10840</v>
      </c>
      <c r="G379" s="606">
        <f t="shared" si="6"/>
        <v>1130896.6000000001</v>
      </c>
    </row>
    <row r="380" spans="1:7" x14ac:dyDescent="0.15">
      <c r="A380" s="602" t="s">
        <v>1154</v>
      </c>
      <c r="B380" s="602" t="s">
        <v>1155</v>
      </c>
      <c r="C380" s="606">
        <v>891743.8</v>
      </c>
      <c r="D380" s="606">
        <v>415598.6</v>
      </c>
      <c r="E380" s="606">
        <v>29678</v>
      </c>
      <c r="F380" s="606">
        <v>16324</v>
      </c>
      <c r="G380" s="606">
        <f t="shared" si="6"/>
        <v>1353344.4</v>
      </c>
    </row>
    <row r="381" spans="1:7" x14ac:dyDescent="0.15">
      <c r="A381" s="602" t="s">
        <v>1156</v>
      </c>
      <c r="B381" s="602" t="s">
        <v>1157</v>
      </c>
      <c r="C381" s="606">
        <v>477493.3</v>
      </c>
      <c r="D381" s="606">
        <v>222516</v>
      </c>
      <c r="E381" s="606">
        <v>6884</v>
      </c>
      <c r="F381" s="606">
        <v>3722</v>
      </c>
      <c r="G381" s="606">
        <f t="shared" si="6"/>
        <v>710615.3</v>
      </c>
    </row>
    <row r="382" spans="1:7" x14ac:dyDescent="0.15">
      <c r="A382" s="602" t="s">
        <v>1158</v>
      </c>
      <c r="B382" s="602" t="s">
        <v>1159</v>
      </c>
      <c r="C382" s="606">
        <v>665348.80000000005</v>
      </c>
      <c r="D382" s="606">
        <v>257585.6</v>
      </c>
      <c r="E382" s="606">
        <v>24778</v>
      </c>
      <c r="F382" s="606">
        <v>12167</v>
      </c>
      <c r="G382" s="606">
        <f t="shared" si="6"/>
        <v>959879.4</v>
      </c>
    </row>
    <row r="383" spans="1:7" x14ac:dyDescent="0.15">
      <c r="A383" s="602" t="s">
        <v>1160</v>
      </c>
      <c r="B383" s="602" t="s">
        <v>1161</v>
      </c>
      <c r="C383" s="606">
        <v>3142766.9</v>
      </c>
      <c r="D383" s="606">
        <v>1409252.8</v>
      </c>
      <c r="E383" s="606">
        <v>124926</v>
      </c>
      <c r="F383" s="606">
        <v>138965</v>
      </c>
      <c r="G383" s="606">
        <f t="shared" si="6"/>
        <v>4815910.7</v>
      </c>
    </row>
    <row r="384" spans="1:7" x14ac:dyDescent="0.15">
      <c r="A384" s="602" t="s">
        <v>1162</v>
      </c>
      <c r="B384" s="602" t="s">
        <v>1163</v>
      </c>
      <c r="C384" s="606">
        <v>399555.8</v>
      </c>
      <c r="D384" s="606">
        <v>203234.4</v>
      </c>
      <c r="E384" s="606">
        <v>5417</v>
      </c>
      <c r="F384" s="606">
        <v>3234</v>
      </c>
      <c r="G384" s="606">
        <f t="shared" si="6"/>
        <v>611441.19999999995</v>
      </c>
    </row>
    <row r="385" spans="1:7" x14ac:dyDescent="0.15">
      <c r="A385" s="602" t="s">
        <v>1164</v>
      </c>
      <c r="B385" s="602" t="s">
        <v>1165</v>
      </c>
      <c r="C385" s="606">
        <v>2744244.9</v>
      </c>
      <c r="D385" s="606">
        <v>961960.9</v>
      </c>
      <c r="E385" s="606">
        <v>179399</v>
      </c>
      <c r="F385" s="606">
        <v>92576</v>
      </c>
      <c r="G385" s="606">
        <f t="shared" si="6"/>
        <v>3978180.8</v>
      </c>
    </row>
    <row r="386" spans="1:7" x14ac:dyDescent="0.15">
      <c r="A386" s="602" t="s">
        <v>1166</v>
      </c>
      <c r="B386" s="602" t="s">
        <v>1167</v>
      </c>
      <c r="C386" s="606">
        <v>1041909.2</v>
      </c>
      <c r="D386" s="606">
        <v>661780.1</v>
      </c>
      <c r="E386" s="606">
        <v>53319</v>
      </c>
      <c r="F386" s="606">
        <v>30664</v>
      </c>
      <c r="G386" s="606">
        <f t="shared" si="6"/>
        <v>1787672.2999999998</v>
      </c>
    </row>
    <row r="387" spans="1:7" x14ac:dyDescent="0.15">
      <c r="A387" s="602" t="s">
        <v>1168</v>
      </c>
      <c r="B387" s="602" t="s">
        <v>1169</v>
      </c>
      <c r="C387" s="606">
        <v>968118.8</v>
      </c>
      <c r="D387" s="606">
        <v>286054.7</v>
      </c>
      <c r="E387" s="606">
        <v>47161</v>
      </c>
      <c r="F387" s="606">
        <v>24457</v>
      </c>
      <c r="G387" s="606">
        <f t="shared" si="6"/>
        <v>1325791.5</v>
      </c>
    </row>
    <row r="388" spans="1:7" x14ac:dyDescent="0.15">
      <c r="A388" s="602" t="s">
        <v>1170</v>
      </c>
      <c r="B388" s="602" t="s">
        <v>1171</v>
      </c>
      <c r="C388" s="606">
        <v>718235</v>
      </c>
      <c r="D388" s="606">
        <v>243752.3</v>
      </c>
      <c r="E388" s="606">
        <v>28460</v>
      </c>
      <c r="F388" s="606">
        <v>19507</v>
      </c>
      <c r="G388" s="606">
        <f t="shared" si="6"/>
        <v>1009954.3</v>
      </c>
    </row>
    <row r="389" spans="1:7" x14ac:dyDescent="0.15">
      <c r="A389" s="602" t="s">
        <v>1172</v>
      </c>
      <c r="B389" s="602" t="s">
        <v>1173</v>
      </c>
      <c r="C389" s="606">
        <v>851700.8</v>
      </c>
      <c r="D389" s="606">
        <v>658192.69999999995</v>
      </c>
      <c r="E389" s="606">
        <v>36377</v>
      </c>
      <c r="F389" s="606">
        <v>21544</v>
      </c>
      <c r="G389" s="606">
        <f t="shared" si="6"/>
        <v>1567814.5</v>
      </c>
    </row>
    <row r="390" spans="1:7" x14ac:dyDescent="0.15">
      <c r="A390" s="602" t="s">
        <v>1174</v>
      </c>
      <c r="B390" s="602" t="s">
        <v>1175</v>
      </c>
      <c r="C390" s="606">
        <v>680934.5</v>
      </c>
      <c r="D390" s="606">
        <v>316241.09999999998</v>
      </c>
      <c r="E390" s="606">
        <v>19240</v>
      </c>
      <c r="F390" s="606">
        <v>9928</v>
      </c>
      <c r="G390" s="606">
        <f t="shared" si="6"/>
        <v>1026343.6</v>
      </c>
    </row>
    <row r="391" spans="1:7" x14ac:dyDescent="0.15">
      <c r="A391" s="602" t="s">
        <v>1176</v>
      </c>
      <c r="B391" s="602" t="s">
        <v>1177</v>
      </c>
      <c r="C391" s="606">
        <v>490490.6</v>
      </c>
      <c r="D391" s="606">
        <v>202384.7</v>
      </c>
      <c r="E391" s="606">
        <v>8769</v>
      </c>
      <c r="F391" s="606">
        <v>5283</v>
      </c>
      <c r="G391" s="606">
        <f t="shared" si="6"/>
        <v>706927.3</v>
      </c>
    </row>
    <row r="392" spans="1:7" x14ac:dyDescent="0.15">
      <c r="A392" s="602" t="s">
        <v>1178</v>
      </c>
      <c r="B392" s="602" t="s">
        <v>1179</v>
      </c>
      <c r="C392" s="606">
        <v>1304772</v>
      </c>
      <c r="D392" s="606">
        <v>387377.9</v>
      </c>
      <c r="E392" s="606">
        <v>70715</v>
      </c>
      <c r="F392" s="606">
        <v>38051</v>
      </c>
      <c r="G392" s="606">
        <f t="shared" si="6"/>
        <v>1800915.9</v>
      </c>
    </row>
    <row r="393" spans="1:7" x14ac:dyDescent="0.15">
      <c r="A393" s="602" t="s">
        <v>1180</v>
      </c>
      <c r="B393" s="602" t="s">
        <v>1181</v>
      </c>
      <c r="C393" s="606">
        <v>27162219.100000001</v>
      </c>
      <c r="D393" s="606">
        <v>6134387</v>
      </c>
      <c r="E393" s="606">
        <v>977724</v>
      </c>
      <c r="F393" s="606">
        <v>1152424</v>
      </c>
      <c r="G393" s="606">
        <f t="shared" si="6"/>
        <v>35426754.100000001</v>
      </c>
    </row>
    <row r="394" spans="1:7" x14ac:dyDescent="0.15">
      <c r="A394" s="602" t="s">
        <v>1182</v>
      </c>
      <c r="B394" s="602" t="s">
        <v>1183</v>
      </c>
      <c r="C394" s="606">
        <v>6109220</v>
      </c>
      <c r="D394" s="606">
        <v>827824.6</v>
      </c>
      <c r="E394" s="606">
        <v>302543</v>
      </c>
      <c r="F394" s="606">
        <v>161951</v>
      </c>
      <c r="G394" s="606">
        <f t="shared" ref="G394:G457" si="7">SUM(C394:F394)</f>
        <v>7401538.5999999996</v>
      </c>
    </row>
    <row r="395" spans="1:7" x14ac:dyDescent="0.15">
      <c r="A395" s="602" t="s">
        <v>1184</v>
      </c>
      <c r="B395" s="602" t="s">
        <v>1185</v>
      </c>
      <c r="C395" s="606">
        <v>988479.2</v>
      </c>
      <c r="D395" s="606">
        <v>441131.8</v>
      </c>
      <c r="E395" s="606">
        <v>41203</v>
      </c>
      <c r="F395" s="606">
        <v>25963</v>
      </c>
      <c r="G395" s="606">
        <f t="shared" si="7"/>
        <v>1496777</v>
      </c>
    </row>
    <row r="396" spans="1:7" x14ac:dyDescent="0.15">
      <c r="A396" s="602" t="s">
        <v>1186</v>
      </c>
      <c r="B396" s="602" t="s">
        <v>1187</v>
      </c>
      <c r="C396" s="606">
        <v>1006189</v>
      </c>
      <c r="D396" s="606">
        <v>1078740</v>
      </c>
      <c r="E396" s="606">
        <v>41573</v>
      </c>
      <c r="F396" s="606">
        <v>20952</v>
      </c>
      <c r="G396" s="606">
        <f t="shared" si="7"/>
        <v>2147454</v>
      </c>
    </row>
    <row r="397" spans="1:7" x14ac:dyDescent="0.15">
      <c r="A397" s="602" t="s">
        <v>1188</v>
      </c>
      <c r="B397" s="602" t="s">
        <v>1189</v>
      </c>
      <c r="C397" s="606">
        <v>860256.9</v>
      </c>
      <c r="D397" s="606">
        <v>416853</v>
      </c>
      <c r="E397" s="606">
        <v>14656</v>
      </c>
      <c r="F397" s="606">
        <v>8676</v>
      </c>
      <c r="G397" s="606">
        <f t="shared" si="7"/>
        <v>1300441.8999999999</v>
      </c>
    </row>
    <row r="398" spans="1:7" x14ac:dyDescent="0.15">
      <c r="A398" s="602" t="s">
        <v>1190</v>
      </c>
      <c r="B398" s="602" t="s">
        <v>1191</v>
      </c>
      <c r="C398" s="606">
        <v>11664223.9</v>
      </c>
      <c r="D398" s="606">
        <v>2980312.3</v>
      </c>
      <c r="E398" s="606">
        <v>561843</v>
      </c>
      <c r="F398" s="606">
        <v>590290</v>
      </c>
      <c r="G398" s="606">
        <f t="shared" si="7"/>
        <v>15796669.199999999</v>
      </c>
    </row>
    <row r="399" spans="1:7" x14ac:dyDescent="0.15">
      <c r="A399" s="602" t="s">
        <v>1192</v>
      </c>
      <c r="B399" s="602" t="s">
        <v>1193</v>
      </c>
      <c r="C399" s="606">
        <v>1193193.6000000001</v>
      </c>
      <c r="D399" s="606">
        <v>501911.1</v>
      </c>
      <c r="E399" s="606">
        <v>59428</v>
      </c>
      <c r="F399" s="606">
        <v>28499</v>
      </c>
      <c r="G399" s="606">
        <f t="shared" si="7"/>
        <v>1783031.7000000002</v>
      </c>
    </row>
    <row r="400" spans="1:7" x14ac:dyDescent="0.15">
      <c r="A400" s="602" t="s">
        <v>1194</v>
      </c>
      <c r="B400" s="602" t="s">
        <v>1195</v>
      </c>
      <c r="C400" s="606">
        <v>1975558.3</v>
      </c>
      <c r="D400" s="606">
        <v>767843.5</v>
      </c>
      <c r="E400" s="606">
        <v>111540</v>
      </c>
      <c r="F400" s="606">
        <v>58461</v>
      </c>
      <c r="G400" s="606">
        <f t="shared" si="7"/>
        <v>2913402.8</v>
      </c>
    </row>
    <row r="401" spans="1:7" x14ac:dyDescent="0.15">
      <c r="A401" s="602" t="s">
        <v>1196</v>
      </c>
      <c r="B401" s="602" t="s">
        <v>1197</v>
      </c>
      <c r="C401" s="606">
        <v>1231784.1000000001</v>
      </c>
      <c r="D401" s="606">
        <v>401619.1</v>
      </c>
      <c r="E401" s="606">
        <v>54562</v>
      </c>
      <c r="F401" s="606">
        <v>31361</v>
      </c>
      <c r="G401" s="606">
        <f t="shared" si="7"/>
        <v>1719326.2000000002</v>
      </c>
    </row>
    <row r="402" spans="1:7" x14ac:dyDescent="0.15">
      <c r="A402" s="602" t="s">
        <v>1198</v>
      </c>
      <c r="B402" s="602" t="s">
        <v>1199</v>
      </c>
      <c r="C402" s="606">
        <v>839678.3</v>
      </c>
      <c r="D402" s="606">
        <v>233772</v>
      </c>
      <c r="E402" s="606">
        <v>41152</v>
      </c>
      <c r="F402" s="606">
        <v>22961</v>
      </c>
      <c r="G402" s="606">
        <f t="shared" si="7"/>
        <v>1137563.3</v>
      </c>
    </row>
    <row r="403" spans="1:7" x14ac:dyDescent="0.15">
      <c r="A403" s="602" t="s">
        <v>1200</v>
      </c>
      <c r="B403" s="602" t="s">
        <v>1201</v>
      </c>
      <c r="C403" s="606">
        <v>934227.8</v>
      </c>
      <c r="D403" s="606">
        <v>349248</v>
      </c>
      <c r="E403" s="606">
        <v>31985</v>
      </c>
      <c r="F403" s="606">
        <v>16022</v>
      </c>
      <c r="G403" s="606">
        <f t="shared" si="7"/>
        <v>1331482.8</v>
      </c>
    </row>
    <row r="404" spans="1:7" x14ac:dyDescent="0.15">
      <c r="A404" s="602" t="s">
        <v>1202</v>
      </c>
      <c r="B404" s="602" t="s">
        <v>1203</v>
      </c>
      <c r="C404" s="606">
        <v>1192289.3</v>
      </c>
      <c r="D404" s="606">
        <v>380325</v>
      </c>
      <c r="E404" s="606">
        <v>56169</v>
      </c>
      <c r="F404" s="606">
        <v>27212</v>
      </c>
      <c r="G404" s="606">
        <f t="shared" si="7"/>
        <v>1655995.3</v>
      </c>
    </row>
    <row r="405" spans="1:7" x14ac:dyDescent="0.15">
      <c r="A405" s="602" t="s">
        <v>1204</v>
      </c>
      <c r="B405" s="602" t="s">
        <v>1205</v>
      </c>
      <c r="C405" s="606">
        <v>11814407.800000001</v>
      </c>
      <c r="D405" s="606">
        <v>4802488.5</v>
      </c>
      <c r="E405" s="606">
        <v>531496</v>
      </c>
      <c r="F405" s="606">
        <v>414522</v>
      </c>
      <c r="G405" s="606">
        <f t="shared" si="7"/>
        <v>17562914.300000001</v>
      </c>
    </row>
    <row r="406" spans="1:7" x14ac:dyDescent="0.15">
      <c r="A406" s="602" t="s">
        <v>1206</v>
      </c>
      <c r="B406" s="602" t="s">
        <v>1207</v>
      </c>
      <c r="C406" s="606">
        <v>1665709.8</v>
      </c>
      <c r="D406" s="606">
        <v>758780.1</v>
      </c>
      <c r="E406" s="606">
        <v>66050</v>
      </c>
      <c r="F406" s="606">
        <v>43407</v>
      </c>
      <c r="G406" s="606">
        <f t="shared" si="7"/>
        <v>2533946.9</v>
      </c>
    </row>
    <row r="407" spans="1:7" x14ac:dyDescent="0.15">
      <c r="A407" s="602" t="s">
        <v>1208</v>
      </c>
      <c r="B407" s="602" t="s">
        <v>1209</v>
      </c>
      <c r="C407" s="606">
        <v>6656669.0999999996</v>
      </c>
      <c r="D407" s="606">
        <v>2130400.5</v>
      </c>
      <c r="E407" s="606">
        <v>354934</v>
      </c>
      <c r="F407" s="606">
        <v>241024</v>
      </c>
      <c r="G407" s="606">
        <f t="shared" si="7"/>
        <v>9383027.5999999996</v>
      </c>
    </row>
    <row r="408" spans="1:7" x14ac:dyDescent="0.15">
      <c r="A408" s="602" t="s">
        <v>1210</v>
      </c>
      <c r="B408" s="602" t="s">
        <v>1211</v>
      </c>
      <c r="C408" s="606">
        <v>961406.1</v>
      </c>
      <c r="D408" s="606">
        <v>318008.5</v>
      </c>
      <c r="E408" s="606">
        <v>23228</v>
      </c>
      <c r="F408" s="606">
        <v>13489</v>
      </c>
      <c r="G408" s="606">
        <f t="shared" si="7"/>
        <v>1316131.6000000001</v>
      </c>
    </row>
    <row r="409" spans="1:7" x14ac:dyDescent="0.15">
      <c r="A409" s="602" t="s">
        <v>1212</v>
      </c>
      <c r="B409" s="602" t="s">
        <v>1213</v>
      </c>
      <c r="C409" s="606">
        <v>6099009</v>
      </c>
      <c r="D409" s="606">
        <v>2434664.9</v>
      </c>
      <c r="E409" s="606">
        <v>313839</v>
      </c>
      <c r="F409" s="606">
        <v>258096</v>
      </c>
      <c r="G409" s="606">
        <f t="shared" si="7"/>
        <v>9105608.9000000004</v>
      </c>
    </row>
    <row r="410" spans="1:7" x14ac:dyDescent="0.15">
      <c r="A410" s="602" t="s">
        <v>1214</v>
      </c>
      <c r="B410" s="602" t="s">
        <v>1215</v>
      </c>
      <c r="C410" s="606">
        <v>587223.19999999995</v>
      </c>
      <c r="D410" s="606">
        <v>244020</v>
      </c>
      <c r="E410" s="606">
        <v>15962</v>
      </c>
      <c r="F410" s="606">
        <v>8951</v>
      </c>
      <c r="G410" s="606">
        <f t="shared" si="7"/>
        <v>856156.2</v>
      </c>
    </row>
    <row r="411" spans="1:7" x14ac:dyDescent="0.15">
      <c r="A411" s="602" t="s">
        <v>1216</v>
      </c>
      <c r="B411" s="602" t="s">
        <v>1217</v>
      </c>
      <c r="C411" s="606">
        <v>1019231.3</v>
      </c>
      <c r="D411" s="606">
        <v>518597.2</v>
      </c>
      <c r="E411" s="606">
        <v>36113</v>
      </c>
      <c r="F411" s="606">
        <v>32255</v>
      </c>
      <c r="G411" s="606">
        <f t="shared" si="7"/>
        <v>1606196.5</v>
      </c>
    </row>
    <row r="412" spans="1:7" x14ac:dyDescent="0.15">
      <c r="A412" s="602" t="s">
        <v>1218</v>
      </c>
      <c r="B412" s="602" t="s">
        <v>1219</v>
      </c>
      <c r="C412" s="606">
        <v>589872.6</v>
      </c>
      <c r="D412" s="606">
        <v>348558.3</v>
      </c>
      <c r="E412" s="606">
        <v>10452</v>
      </c>
      <c r="F412" s="606">
        <v>9245</v>
      </c>
      <c r="G412" s="606">
        <f t="shared" si="7"/>
        <v>958127.89999999991</v>
      </c>
    </row>
    <row r="413" spans="1:7" x14ac:dyDescent="0.15">
      <c r="A413" s="602" t="s">
        <v>1220</v>
      </c>
      <c r="B413" s="602" t="s">
        <v>1221</v>
      </c>
      <c r="C413" s="606">
        <v>944961.9</v>
      </c>
      <c r="D413" s="606">
        <v>391090.7</v>
      </c>
      <c r="E413" s="606">
        <v>28054</v>
      </c>
      <c r="F413" s="606">
        <v>24474</v>
      </c>
      <c r="G413" s="606">
        <f t="shared" si="7"/>
        <v>1388580.6</v>
      </c>
    </row>
    <row r="414" spans="1:7" x14ac:dyDescent="0.15">
      <c r="A414" s="602" t="s">
        <v>1222</v>
      </c>
      <c r="B414" s="602" t="s">
        <v>1223</v>
      </c>
      <c r="C414" s="606">
        <v>5420760.5</v>
      </c>
      <c r="D414" s="606">
        <v>1519752</v>
      </c>
      <c r="E414" s="606">
        <v>364206</v>
      </c>
      <c r="F414" s="606">
        <v>173223</v>
      </c>
      <c r="G414" s="606">
        <f t="shared" si="7"/>
        <v>7477941.5</v>
      </c>
    </row>
    <row r="415" spans="1:7" x14ac:dyDescent="0.15">
      <c r="A415" s="602" t="s">
        <v>1224</v>
      </c>
      <c r="B415" s="602" t="s">
        <v>1225</v>
      </c>
      <c r="C415" s="606">
        <v>2202122.7000000002</v>
      </c>
      <c r="D415" s="606">
        <v>432444</v>
      </c>
      <c r="E415" s="606">
        <v>136238</v>
      </c>
      <c r="F415" s="606">
        <v>70303</v>
      </c>
      <c r="G415" s="606">
        <f t="shared" si="7"/>
        <v>2841107.7</v>
      </c>
    </row>
    <row r="416" spans="1:7" x14ac:dyDescent="0.15">
      <c r="A416" s="602" t="s">
        <v>1226</v>
      </c>
      <c r="B416" s="602" t="s">
        <v>1227</v>
      </c>
      <c r="C416" s="606">
        <v>468712.9</v>
      </c>
      <c r="D416" s="606">
        <v>296039.8</v>
      </c>
      <c r="E416" s="606">
        <v>7063</v>
      </c>
      <c r="F416" s="606">
        <v>4397</v>
      </c>
      <c r="G416" s="606">
        <f t="shared" si="7"/>
        <v>776212.7</v>
      </c>
    </row>
    <row r="417" spans="1:7" x14ac:dyDescent="0.15">
      <c r="A417" s="602" t="s">
        <v>1228</v>
      </c>
      <c r="B417" s="602" t="s">
        <v>1229</v>
      </c>
      <c r="C417" s="606">
        <v>2907981.4</v>
      </c>
      <c r="D417" s="606">
        <v>991796.6</v>
      </c>
      <c r="E417" s="606">
        <v>95682</v>
      </c>
      <c r="F417" s="606">
        <v>122766</v>
      </c>
      <c r="G417" s="606">
        <f t="shared" si="7"/>
        <v>4118226</v>
      </c>
    </row>
    <row r="418" spans="1:7" x14ac:dyDescent="0.15">
      <c r="A418" s="602" t="s">
        <v>1230</v>
      </c>
      <c r="B418" s="602" t="s">
        <v>1231</v>
      </c>
      <c r="C418" s="606">
        <v>1180053.3</v>
      </c>
      <c r="D418" s="606">
        <v>376608</v>
      </c>
      <c r="E418" s="606">
        <v>50442</v>
      </c>
      <c r="F418" s="606">
        <v>28745</v>
      </c>
      <c r="G418" s="606">
        <f t="shared" si="7"/>
        <v>1635848.3</v>
      </c>
    </row>
    <row r="419" spans="1:7" x14ac:dyDescent="0.15">
      <c r="A419" s="602" t="s">
        <v>1232</v>
      </c>
      <c r="B419" s="602" t="s">
        <v>1233</v>
      </c>
      <c r="C419" s="606">
        <v>556184.4</v>
      </c>
      <c r="D419" s="606">
        <v>286435.90000000002</v>
      </c>
      <c r="E419" s="606">
        <v>11029</v>
      </c>
      <c r="F419" s="606">
        <v>6973</v>
      </c>
      <c r="G419" s="606">
        <f t="shared" si="7"/>
        <v>860622.3</v>
      </c>
    </row>
    <row r="420" spans="1:7" x14ac:dyDescent="0.15">
      <c r="A420" s="602" t="s">
        <v>1234</v>
      </c>
      <c r="B420" s="602" t="s">
        <v>1235</v>
      </c>
      <c r="C420" s="606">
        <v>1493969</v>
      </c>
      <c r="D420" s="606">
        <v>340809.9</v>
      </c>
      <c r="E420" s="606">
        <v>48964</v>
      </c>
      <c r="F420" s="606">
        <v>26216</v>
      </c>
      <c r="G420" s="606">
        <f t="shared" si="7"/>
        <v>1909958.9</v>
      </c>
    </row>
    <row r="421" spans="1:7" x14ac:dyDescent="0.15">
      <c r="A421" s="602" t="s">
        <v>1236</v>
      </c>
      <c r="B421" s="602" t="s">
        <v>1237</v>
      </c>
      <c r="C421" s="606">
        <v>40203063.5</v>
      </c>
      <c r="D421" s="606">
        <v>14405060.699999999</v>
      </c>
      <c r="E421" s="606">
        <v>511928</v>
      </c>
      <c r="F421" s="606">
        <v>1444421</v>
      </c>
      <c r="G421" s="606">
        <f t="shared" si="7"/>
        <v>56564473.200000003</v>
      </c>
    </row>
    <row r="422" spans="1:7" x14ac:dyDescent="0.15">
      <c r="A422" s="602" t="s">
        <v>1238</v>
      </c>
      <c r="B422" s="602" t="s">
        <v>1239</v>
      </c>
      <c r="C422" s="606">
        <v>2713259</v>
      </c>
      <c r="D422" s="606">
        <v>964970.7</v>
      </c>
      <c r="E422" s="606">
        <v>162458</v>
      </c>
      <c r="F422" s="606">
        <v>92588</v>
      </c>
      <c r="G422" s="606">
        <f t="shared" si="7"/>
        <v>3933275.7</v>
      </c>
    </row>
    <row r="423" spans="1:7" x14ac:dyDescent="0.15">
      <c r="A423" s="602" t="s">
        <v>1240</v>
      </c>
      <c r="B423" s="602" t="s">
        <v>1241</v>
      </c>
      <c r="C423" s="606">
        <v>1323558</v>
      </c>
      <c r="D423" s="606">
        <v>323712</v>
      </c>
      <c r="E423" s="606">
        <v>72570</v>
      </c>
      <c r="F423" s="606">
        <v>41053</v>
      </c>
      <c r="G423" s="606">
        <f t="shared" si="7"/>
        <v>1760893</v>
      </c>
    </row>
    <row r="424" spans="1:7" x14ac:dyDescent="0.15">
      <c r="A424" s="602" t="s">
        <v>1242</v>
      </c>
      <c r="B424" s="602" t="s">
        <v>1243</v>
      </c>
      <c r="C424" s="606">
        <v>594224.30000000005</v>
      </c>
      <c r="D424" s="606">
        <v>320815.40000000002</v>
      </c>
      <c r="E424" s="606">
        <v>8020</v>
      </c>
      <c r="F424" s="606">
        <v>5604</v>
      </c>
      <c r="G424" s="606">
        <f t="shared" si="7"/>
        <v>928663.70000000007</v>
      </c>
    </row>
    <row r="425" spans="1:7" x14ac:dyDescent="0.15">
      <c r="A425" s="602" t="s">
        <v>1244</v>
      </c>
      <c r="B425" s="602" t="s">
        <v>1245</v>
      </c>
      <c r="C425" s="606">
        <v>2711276.2</v>
      </c>
      <c r="D425" s="606">
        <v>1355724.2</v>
      </c>
      <c r="E425" s="606">
        <v>137588</v>
      </c>
      <c r="F425" s="606">
        <v>81887</v>
      </c>
      <c r="G425" s="606">
        <f t="shared" si="7"/>
        <v>4286475.4000000004</v>
      </c>
    </row>
    <row r="426" spans="1:7" x14ac:dyDescent="0.15">
      <c r="A426" s="602" t="s">
        <v>1246</v>
      </c>
      <c r="B426" s="602" t="s">
        <v>1247</v>
      </c>
      <c r="C426" s="606">
        <v>2561586</v>
      </c>
      <c r="D426" s="606">
        <v>794040.6</v>
      </c>
      <c r="E426" s="606">
        <v>163944</v>
      </c>
      <c r="F426" s="606">
        <v>103425</v>
      </c>
      <c r="G426" s="606">
        <f t="shared" si="7"/>
        <v>3622995.6</v>
      </c>
    </row>
    <row r="427" spans="1:7" x14ac:dyDescent="0.15">
      <c r="A427" s="602" t="s">
        <v>1248</v>
      </c>
      <c r="B427" s="602" t="s">
        <v>1249</v>
      </c>
      <c r="C427" s="606">
        <v>536753.6</v>
      </c>
      <c r="D427" s="606">
        <v>293637.2</v>
      </c>
      <c r="E427" s="606">
        <v>7716</v>
      </c>
      <c r="F427" s="606">
        <v>5595</v>
      </c>
      <c r="G427" s="606">
        <f t="shared" si="7"/>
        <v>843701.8</v>
      </c>
    </row>
    <row r="428" spans="1:7" x14ac:dyDescent="0.15">
      <c r="A428" s="602" t="s">
        <v>1250</v>
      </c>
      <c r="B428" s="602" t="s">
        <v>1251</v>
      </c>
      <c r="C428" s="606">
        <v>858913.6</v>
      </c>
      <c r="D428" s="606">
        <v>296164.40000000002</v>
      </c>
      <c r="E428" s="606">
        <v>26202</v>
      </c>
      <c r="F428" s="606">
        <v>14244</v>
      </c>
      <c r="G428" s="606">
        <f t="shared" si="7"/>
        <v>1195524</v>
      </c>
    </row>
    <row r="429" spans="1:7" x14ac:dyDescent="0.15">
      <c r="A429" s="602" t="s">
        <v>1252</v>
      </c>
      <c r="B429" s="602" t="s">
        <v>1253</v>
      </c>
      <c r="C429" s="606">
        <v>2346556.2999999998</v>
      </c>
      <c r="D429" s="606">
        <v>1004010</v>
      </c>
      <c r="E429" s="606">
        <v>62833</v>
      </c>
      <c r="F429" s="606">
        <v>36714</v>
      </c>
      <c r="G429" s="606">
        <f t="shared" si="7"/>
        <v>3450113.3</v>
      </c>
    </row>
    <row r="430" spans="1:7" x14ac:dyDescent="0.15">
      <c r="A430" s="602" t="s">
        <v>1254</v>
      </c>
      <c r="B430" s="602" t="s">
        <v>1255</v>
      </c>
      <c r="C430" s="606">
        <v>619103.80000000005</v>
      </c>
      <c r="D430" s="606">
        <v>258758.3</v>
      </c>
      <c r="E430" s="606">
        <v>10015</v>
      </c>
      <c r="F430" s="606">
        <v>6498</v>
      </c>
      <c r="G430" s="606">
        <f t="shared" si="7"/>
        <v>894375.10000000009</v>
      </c>
    </row>
    <row r="431" spans="1:7" x14ac:dyDescent="0.15">
      <c r="A431" s="602" t="s">
        <v>1256</v>
      </c>
      <c r="B431" s="602" t="s">
        <v>1257</v>
      </c>
      <c r="C431" s="606">
        <v>491029.9</v>
      </c>
      <c r="D431" s="606">
        <v>200460</v>
      </c>
      <c r="E431" s="606">
        <v>8445</v>
      </c>
      <c r="F431" s="606">
        <v>4666</v>
      </c>
      <c r="G431" s="606">
        <f t="shared" si="7"/>
        <v>704600.9</v>
      </c>
    </row>
    <row r="432" spans="1:7" x14ac:dyDescent="0.15">
      <c r="A432" s="602" t="s">
        <v>1258</v>
      </c>
      <c r="B432" s="602" t="s">
        <v>1259</v>
      </c>
      <c r="C432" s="606">
        <v>1368115.8</v>
      </c>
      <c r="D432" s="606">
        <v>1061815.7</v>
      </c>
      <c r="E432" s="606">
        <v>64172</v>
      </c>
      <c r="F432" s="606">
        <v>34100</v>
      </c>
      <c r="G432" s="606">
        <f t="shared" si="7"/>
        <v>2528203.5</v>
      </c>
    </row>
    <row r="433" spans="1:7" x14ac:dyDescent="0.15">
      <c r="A433" s="602" t="s">
        <v>1260</v>
      </c>
      <c r="B433" s="602" t="s">
        <v>1261</v>
      </c>
      <c r="C433" s="606">
        <v>1033259.1</v>
      </c>
      <c r="D433" s="606">
        <v>443675.7</v>
      </c>
      <c r="E433" s="606">
        <v>35146</v>
      </c>
      <c r="F433" s="606">
        <v>19568</v>
      </c>
      <c r="G433" s="606">
        <f t="shared" si="7"/>
        <v>1531648.8</v>
      </c>
    </row>
    <row r="434" spans="1:7" x14ac:dyDescent="0.15">
      <c r="A434" s="602" t="s">
        <v>1262</v>
      </c>
      <c r="B434" s="602" t="s">
        <v>1263</v>
      </c>
      <c r="C434" s="606">
        <v>2192934.4</v>
      </c>
      <c r="D434" s="606">
        <v>506338.7</v>
      </c>
      <c r="E434" s="606">
        <v>130927</v>
      </c>
      <c r="F434" s="606">
        <v>65315</v>
      </c>
      <c r="G434" s="606">
        <f t="shared" si="7"/>
        <v>2895515.1</v>
      </c>
    </row>
    <row r="435" spans="1:7" x14ac:dyDescent="0.15">
      <c r="A435" s="602" t="s">
        <v>1264</v>
      </c>
      <c r="B435" s="602" t="s">
        <v>1265</v>
      </c>
      <c r="C435" s="606">
        <v>3207466</v>
      </c>
      <c r="D435" s="606">
        <v>1027338.1</v>
      </c>
      <c r="E435" s="606">
        <v>221122</v>
      </c>
      <c r="F435" s="606">
        <v>137461</v>
      </c>
      <c r="G435" s="606">
        <f t="shared" si="7"/>
        <v>4593387.0999999996</v>
      </c>
    </row>
    <row r="436" spans="1:7" x14ac:dyDescent="0.15">
      <c r="A436" s="602" t="s">
        <v>1266</v>
      </c>
      <c r="B436" s="602" t="s">
        <v>1267</v>
      </c>
      <c r="C436" s="606">
        <v>834266</v>
      </c>
      <c r="D436" s="606">
        <v>329424</v>
      </c>
      <c r="E436" s="606">
        <v>28352</v>
      </c>
      <c r="F436" s="606">
        <v>14798</v>
      </c>
      <c r="G436" s="606">
        <f t="shared" si="7"/>
        <v>1206840</v>
      </c>
    </row>
    <row r="437" spans="1:7" x14ac:dyDescent="0.15">
      <c r="A437" s="602" t="s">
        <v>1268</v>
      </c>
      <c r="B437" s="602" t="s">
        <v>1269</v>
      </c>
      <c r="C437" s="606">
        <v>773571.1</v>
      </c>
      <c r="D437" s="606">
        <v>307092</v>
      </c>
      <c r="E437" s="606">
        <v>24149</v>
      </c>
      <c r="F437" s="606">
        <v>12596</v>
      </c>
      <c r="G437" s="606">
        <f t="shared" si="7"/>
        <v>1117408.1000000001</v>
      </c>
    </row>
    <row r="438" spans="1:7" x14ac:dyDescent="0.15">
      <c r="A438" s="602" t="s">
        <v>1270</v>
      </c>
      <c r="B438" s="602" t="s">
        <v>1271</v>
      </c>
      <c r="C438" s="606">
        <v>467407.2</v>
      </c>
      <c r="D438" s="606">
        <v>280825.5</v>
      </c>
      <c r="E438" s="606">
        <v>3820</v>
      </c>
      <c r="F438" s="606">
        <v>3047</v>
      </c>
      <c r="G438" s="606">
        <f t="shared" si="7"/>
        <v>755099.7</v>
      </c>
    </row>
    <row r="439" spans="1:7" x14ac:dyDescent="0.15">
      <c r="A439" s="602" t="s">
        <v>1272</v>
      </c>
      <c r="B439" s="602" t="s">
        <v>1273</v>
      </c>
      <c r="C439" s="606">
        <v>630186.1</v>
      </c>
      <c r="D439" s="606">
        <v>270955.5</v>
      </c>
      <c r="E439" s="606">
        <v>25190</v>
      </c>
      <c r="F439" s="606">
        <v>15233</v>
      </c>
      <c r="G439" s="606">
        <f t="shared" si="7"/>
        <v>941564.6</v>
      </c>
    </row>
    <row r="440" spans="1:7" x14ac:dyDescent="0.15">
      <c r="A440" s="602" t="s">
        <v>1274</v>
      </c>
      <c r="B440" s="602" t="s">
        <v>1275</v>
      </c>
      <c r="C440" s="606">
        <v>681719.9</v>
      </c>
      <c r="D440" s="606">
        <v>337272</v>
      </c>
      <c r="E440" s="606">
        <v>14010</v>
      </c>
      <c r="F440" s="606">
        <v>8524</v>
      </c>
      <c r="G440" s="606">
        <f t="shared" si="7"/>
        <v>1041525.9</v>
      </c>
    </row>
    <row r="441" spans="1:7" x14ac:dyDescent="0.15">
      <c r="A441" s="602" t="s">
        <v>1276</v>
      </c>
      <c r="B441" s="602" t="s">
        <v>1277</v>
      </c>
      <c r="C441" s="606">
        <v>957412.6</v>
      </c>
      <c r="D441" s="606">
        <v>288780</v>
      </c>
      <c r="E441" s="606">
        <v>43078</v>
      </c>
      <c r="F441" s="606">
        <v>21778</v>
      </c>
      <c r="G441" s="606">
        <f t="shared" si="7"/>
        <v>1311048.6000000001</v>
      </c>
    </row>
    <row r="442" spans="1:7" x14ac:dyDescent="0.15">
      <c r="A442" s="602" t="s">
        <v>1278</v>
      </c>
      <c r="B442" s="602" t="s">
        <v>1279</v>
      </c>
      <c r="C442" s="606">
        <v>1461040.7</v>
      </c>
      <c r="D442" s="606">
        <v>404700</v>
      </c>
      <c r="E442" s="606">
        <v>73963</v>
      </c>
      <c r="F442" s="606">
        <v>39030</v>
      </c>
      <c r="G442" s="606">
        <f t="shared" si="7"/>
        <v>1978733.7</v>
      </c>
    </row>
    <row r="443" spans="1:7" x14ac:dyDescent="0.15">
      <c r="A443" s="602" t="s">
        <v>1280</v>
      </c>
      <c r="B443" s="602" t="s">
        <v>1281</v>
      </c>
      <c r="C443" s="606">
        <v>1135308.3</v>
      </c>
      <c r="D443" s="606">
        <v>611118.19999999995</v>
      </c>
      <c r="E443" s="606">
        <v>57185</v>
      </c>
      <c r="F443" s="606">
        <v>30381</v>
      </c>
      <c r="G443" s="606">
        <f t="shared" si="7"/>
        <v>1833992.5</v>
      </c>
    </row>
    <row r="444" spans="1:7" x14ac:dyDescent="0.15">
      <c r="A444" s="602" t="s">
        <v>1282</v>
      </c>
      <c r="B444" s="602" t="s">
        <v>1283</v>
      </c>
      <c r="C444" s="606">
        <v>622118.30000000005</v>
      </c>
      <c r="D444" s="606">
        <v>264172.3</v>
      </c>
      <c r="E444" s="606">
        <v>16824</v>
      </c>
      <c r="F444" s="606">
        <v>9199</v>
      </c>
      <c r="G444" s="606">
        <f t="shared" si="7"/>
        <v>912313.60000000009</v>
      </c>
    </row>
    <row r="445" spans="1:7" x14ac:dyDescent="0.15">
      <c r="A445" s="602" t="s">
        <v>1284</v>
      </c>
      <c r="B445" s="602" t="s">
        <v>1285</v>
      </c>
      <c r="C445" s="606">
        <v>3980291.5</v>
      </c>
      <c r="D445" s="606">
        <v>432852</v>
      </c>
      <c r="E445" s="606">
        <v>154959</v>
      </c>
      <c r="F445" s="606">
        <v>82265</v>
      </c>
      <c r="G445" s="606">
        <f t="shared" si="7"/>
        <v>4650367.5</v>
      </c>
    </row>
    <row r="446" spans="1:7" x14ac:dyDescent="0.15">
      <c r="A446" s="602" t="s">
        <v>1286</v>
      </c>
      <c r="B446" s="602" t="s">
        <v>1287</v>
      </c>
      <c r="C446" s="606">
        <v>850717.6</v>
      </c>
      <c r="D446" s="606">
        <v>315828</v>
      </c>
      <c r="E446" s="606">
        <v>27998</v>
      </c>
      <c r="F446" s="606">
        <v>14498</v>
      </c>
      <c r="G446" s="606">
        <f t="shared" si="7"/>
        <v>1209041.6000000001</v>
      </c>
    </row>
    <row r="447" spans="1:7" x14ac:dyDescent="0.15">
      <c r="A447" s="602" t="s">
        <v>1288</v>
      </c>
      <c r="B447" s="602" t="s">
        <v>1289</v>
      </c>
      <c r="C447" s="606">
        <v>5593123.4000000004</v>
      </c>
      <c r="D447" s="606">
        <v>13638264</v>
      </c>
      <c r="E447" s="606">
        <v>390211</v>
      </c>
      <c r="F447" s="606">
        <v>204199</v>
      </c>
      <c r="G447" s="606">
        <f t="shared" si="7"/>
        <v>19825797.399999999</v>
      </c>
    </row>
    <row r="448" spans="1:7" x14ac:dyDescent="0.15">
      <c r="A448" s="602" t="s">
        <v>1290</v>
      </c>
      <c r="B448" s="602" t="s">
        <v>1291</v>
      </c>
      <c r="C448" s="606">
        <v>688326.4</v>
      </c>
      <c r="D448" s="606">
        <v>475008</v>
      </c>
      <c r="E448" s="606">
        <v>13116</v>
      </c>
      <c r="F448" s="606">
        <v>9639</v>
      </c>
      <c r="G448" s="606">
        <f t="shared" si="7"/>
        <v>1186089.3999999999</v>
      </c>
    </row>
    <row r="449" spans="1:7" x14ac:dyDescent="0.15">
      <c r="A449" s="602" t="s">
        <v>1292</v>
      </c>
      <c r="B449" s="602" t="s">
        <v>1293</v>
      </c>
      <c r="C449" s="606">
        <v>1787698.8</v>
      </c>
      <c r="D449" s="606">
        <v>981649.6</v>
      </c>
      <c r="E449" s="606">
        <v>111997</v>
      </c>
      <c r="F449" s="606">
        <v>68632</v>
      </c>
      <c r="G449" s="606">
        <f t="shared" si="7"/>
        <v>2949977.4</v>
      </c>
    </row>
    <row r="450" spans="1:7" x14ac:dyDescent="0.15">
      <c r="A450" s="602" t="s">
        <v>1294</v>
      </c>
      <c r="B450" s="602" t="s">
        <v>1295</v>
      </c>
      <c r="C450" s="606">
        <v>380912.7</v>
      </c>
      <c r="D450" s="606">
        <v>203453.3</v>
      </c>
      <c r="E450" s="606">
        <v>5202</v>
      </c>
      <c r="F450" s="606">
        <v>3386</v>
      </c>
      <c r="G450" s="606">
        <f t="shared" si="7"/>
        <v>592954</v>
      </c>
    </row>
    <row r="451" spans="1:7" x14ac:dyDescent="0.15">
      <c r="A451" s="602" t="s">
        <v>1296</v>
      </c>
      <c r="B451" s="602" t="s">
        <v>1297</v>
      </c>
      <c r="C451" s="606">
        <v>396969.2</v>
      </c>
      <c r="D451" s="606">
        <v>174958.8</v>
      </c>
      <c r="E451" s="606">
        <v>6002</v>
      </c>
      <c r="F451" s="606">
        <v>3702</v>
      </c>
      <c r="G451" s="606">
        <f t="shared" si="7"/>
        <v>581632</v>
      </c>
    </row>
    <row r="452" spans="1:7" x14ac:dyDescent="0.15">
      <c r="A452" s="602" t="s">
        <v>1298</v>
      </c>
      <c r="B452" s="602" t="s">
        <v>1299</v>
      </c>
      <c r="C452" s="606">
        <v>483587.4</v>
      </c>
      <c r="D452" s="606">
        <v>233825.2</v>
      </c>
      <c r="E452" s="606">
        <v>7494</v>
      </c>
      <c r="F452" s="606">
        <v>3877</v>
      </c>
      <c r="G452" s="606">
        <f t="shared" si="7"/>
        <v>728783.60000000009</v>
      </c>
    </row>
    <row r="453" spans="1:7" x14ac:dyDescent="0.15">
      <c r="A453" s="602" t="s">
        <v>1300</v>
      </c>
      <c r="B453" s="602" t="s">
        <v>1301</v>
      </c>
      <c r="C453" s="606">
        <v>800824.8</v>
      </c>
      <c r="D453" s="606">
        <v>310428</v>
      </c>
      <c r="E453" s="606">
        <v>24453</v>
      </c>
      <c r="F453" s="606">
        <v>13810</v>
      </c>
      <c r="G453" s="606">
        <f t="shared" si="7"/>
        <v>1149515.8</v>
      </c>
    </row>
    <row r="454" spans="1:7" x14ac:dyDescent="0.15">
      <c r="A454" s="602" t="s">
        <v>1302</v>
      </c>
      <c r="B454" s="602" t="s">
        <v>1303</v>
      </c>
      <c r="C454" s="606">
        <v>1725740.1</v>
      </c>
      <c r="D454" s="606">
        <v>558697.9</v>
      </c>
      <c r="E454" s="606">
        <v>94237</v>
      </c>
      <c r="F454" s="606">
        <v>54145</v>
      </c>
      <c r="G454" s="606">
        <f t="shared" si="7"/>
        <v>2432820</v>
      </c>
    </row>
    <row r="455" spans="1:7" x14ac:dyDescent="0.15">
      <c r="A455" s="602" t="s">
        <v>1304</v>
      </c>
      <c r="B455" s="602" t="s">
        <v>1305</v>
      </c>
      <c r="C455" s="606">
        <v>3453100.4</v>
      </c>
      <c r="D455" s="606">
        <v>1703665.1</v>
      </c>
      <c r="E455" s="606">
        <v>229179</v>
      </c>
      <c r="F455" s="606">
        <v>127843</v>
      </c>
      <c r="G455" s="606">
        <f t="shared" si="7"/>
        <v>5513787.5</v>
      </c>
    </row>
    <row r="456" spans="1:7" x14ac:dyDescent="0.15">
      <c r="A456" s="602" t="s">
        <v>1306</v>
      </c>
      <c r="B456" s="602" t="s">
        <v>1307</v>
      </c>
      <c r="C456" s="606">
        <v>793900.6</v>
      </c>
      <c r="D456" s="606">
        <v>255828</v>
      </c>
      <c r="E456" s="606">
        <v>33342</v>
      </c>
      <c r="F456" s="606">
        <v>16926</v>
      </c>
      <c r="G456" s="606">
        <f t="shared" si="7"/>
        <v>1099996.6000000001</v>
      </c>
    </row>
    <row r="457" spans="1:7" x14ac:dyDescent="0.15">
      <c r="A457" s="602" t="s">
        <v>1308</v>
      </c>
      <c r="B457" s="602" t="s">
        <v>1309</v>
      </c>
      <c r="C457" s="606">
        <v>1049102.8</v>
      </c>
      <c r="D457" s="606">
        <v>342545.3</v>
      </c>
      <c r="E457" s="606">
        <v>51394</v>
      </c>
      <c r="F457" s="606">
        <v>28419</v>
      </c>
      <c r="G457" s="606">
        <f t="shared" si="7"/>
        <v>1471461.1</v>
      </c>
    </row>
    <row r="458" spans="1:7" x14ac:dyDescent="0.15">
      <c r="A458" s="602" t="s">
        <v>1310</v>
      </c>
      <c r="B458" s="602" t="s">
        <v>1311</v>
      </c>
      <c r="C458" s="606">
        <v>3101718</v>
      </c>
      <c r="D458" s="606">
        <v>510900</v>
      </c>
      <c r="E458" s="606">
        <v>219326</v>
      </c>
      <c r="F458" s="606">
        <v>102363</v>
      </c>
      <c r="G458" s="606">
        <f t="shared" ref="G458:G521" si="8">SUM(C458:F458)</f>
        <v>3934307</v>
      </c>
    </row>
    <row r="459" spans="1:7" x14ac:dyDescent="0.15">
      <c r="A459" s="602" t="s">
        <v>1312</v>
      </c>
      <c r="B459" s="602" t="s">
        <v>1313</v>
      </c>
      <c r="C459" s="606">
        <v>723459.2</v>
      </c>
      <c r="D459" s="606">
        <v>279636</v>
      </c>
      <c r="E459" s="606">
        <v>17167</v>
      </c>
      <c r="F459" s="606">
        <v>8703</v>
      </c>
      <c r="G459" s="606">
        <f t="shared" si="8"/>
        <v>1028965.2</v>
      </c>
    </row>
    <row r="460" spans="1:7" x14ac:dyDescent="0.15">
      <c r="A460" s="602" t="s">
        <v>1314</v>
      </c>
      <c r="B460" s="602" t="s">
        <v>1315</v>
      </c>
      <c r="C460" s="606">
        <v>1684617.6</v>
      </c>
      <c r="D460" s="606">
        <v>663550.6</v>
      </c>
      <c r="E460" s="606">
        <v>67637</v>
      </c>
      <c r="F460" s="606">
        <v>39197</v>
      </c>
      <c r="G460" s="606">
        <f t="shared" si="8"/>
        <v>2455002.2000000002</v>
      </c>
    </row>
    <row r="461" spans="1:7" x14ac:dyDescent="0.15">
      <c r="A461" s="602" t="s">
        <v>1316</v>
      </c>
      <c r="B461" s="602" t="s">
        <v>1317</v>
      </c>
      <c r="C461" s="606">
        <v>970343.1</v>
      </c>
      <c r="D461" s="606">
        <v>204576</v>
      </c>
      <c r="E461" s="606">
        <v>56151</v>
      </c>
      <c r="F461" s="606">
        <v>34948</v>
      </c>
      <c r="G461" s="606">
        <f t="shared" si="8"/>
        <v>1266018.1000000001</v>
      </c>
    </row>
    <row r="462" spans="1:7" x14ac:dyDescent="0.15">
      <c r="A462" s="602" t="s">
        <v>1318</v>
      </c>
      <c r="B462" s="602" t="s">
        <v>1319</v>
      </c>
      <c r="C462" s="606">
        <v>1012196.6</v>
      </c>
      <c r="D462" s="606">
        <v>278916</v>
      </c>
      <c r="E462" s="606">
        <v>49065</v>
      </c>
      <c r="F462" s="606">
        <v>26284</v>
      </c>
      <c r="G462" s="606">
        <f t="shared" si="8"/>
        <v>1366461.6</v>
      </c>
    </row>
    <row r="463" spans="1:7" x14ac:dyDescent="0.15">
      <c r="A463" s="602" t="s">
        <v>1320</v>
      </c>
      <c r="B463" s="602" t="s">
        <v>1321</v>
      </c>
      <c r="C463" s="606">
        <v>1021783.6</v>
      </c>
      <c r="D463" s="606">
        <v>481905.2</v>
      </c>
      <c r="E463" s="606">
        <v>42165</v>
      </c>
      <c r="F463" s="606">
        <v>25477</v>
      </c>
      <c r="G463" s="606">
        <f t="shared" si="8"/>
        <v>1571330.8</v>
      </c>
    </row>
    <row r="464" spans="1:7" x14ac:dyDescent="0.15">
      <c r="A464" s="602" t="s">
        <v>1322</v>
      </c>
      <c r="B464" s="602" t="s">
        <v>1323</v>
      </c>
      <c r="C464" s="606">
        <v>691607.4</v>
      </c>
      <c r="D464" s="606">
        <v>428366.9</v>
      </c>
      <c r="E464" s="606">
        <v>24719</v>
      </c>
      <c r="F464" s="606">
        <v>15211</v>
      </c>
      <c r="G464" s="606">
        <f t="shared" si="8"/>
        <v>1159904.3</v>
      </c>
    </row>
    <row r="465" spans="1:7" x14ac:dyDescent="0.15">
      <c r="A465" s="602" t="s">
        <v>1324</v>
      </c>
      <c r="B465" s="602" t="s">
        <v>1325</v>
      </c>
      <c r="C465" s="606">
        <v>1173694.5</v>
      </c>
      <c r="D465" s="606">
        <v>340500</v>
      </c>
      <c r="E465" s="606">
        <v>55838</v>
      </c>
      <c r="F465" s="606">
        <v>28060</v>
      </c>
      <c r="G465" s="606">
        <f t="shared" si="8"/>
        <v>1598092.5</v>
      </c>
    </row>
    <row r="466" spans="1:7" x14ac:dyDescent="0.15">
      <c r="A466" s="602" t="s">
        <v>1326</v>
      </c>
      <c r="B466" s="602" t="s">
        <v>1327</v>
      </c>
      <c r="C466" s="606">
        <v>880471.7</v>
      </c>
      <c r="D466" s="606">
        <v>339772.7</v>
      </c>
      <c r="E466" s="606">
        <v>15940</v>
      </c>
      <c r="F466" s="606">
        <v>10573</v>
      </c>
      <c r="G466" s="606">
        <f t="shared" si="8"/>
        <v>1246757.3999999999</v>
      </c>
    </row>
    <row r="467" spans="1:7" x14ac:dyDescent="0.15">
      <c r="A467" s="602" t="s">
        <v>1328</v>
      </c>
      <c r="B467" s="602" t="s">
        <v>1329</v>
      </c>
      <c r="C467" s="606">
        <v>1554886</v>
      </c>
      <c r="D467" s="606">
        <v>688286.5</v>
      </c>
      <c r="E467" s="606">
        <v>62637</v>
      </c>
      <c r="F467" s="606">
        <v>44713</v>
      </c>
      <c r="G467" s="606">
        <f t="shared" si="8"/>
        <v>2350522.5</v>
      </c>
    </row>
    <row r="468" spans="1:7" x14ac:dyDescent="0.15">
      <c r="A468" s="602" t="s">
        <v>1330</v>
      </c>
      <c r="B468" s="602" t="s">
        <v>1331</v>
      </c>
      <c r="C468" s="606">
        <v>1628511.9</v>
      </c>
      <c r="D468" s="606">
        <v>404796</v>
      </c>
      <c r="E468" s="606">
        <v>85631</v>
      </c>
      <c r="F468" s="606">
        <v>44739</v>
      </c>
      <c r="G468" s="606">
        <f t="shared" si="8"/>
        <v>2163677.9</v>
      </c>
    </row>
    <row r="469" spans="1:7" x14ac:dyDescent="0.15">
      <c r="A469" s="602" t="s">
        <v>1332</v>
      </c>
      <c r="B469" s="602" t="s">
        <v>1333</v>
      </c>
      <c r="C469" s="606">
        <v>553761.4</v>
      </c>
      <c r="D469" s="606">
        <v>310675.5</v>
      </c>
      <c r="E469" s="606">
        <v>9848</v>
      </c>
      <c r="F469" s="606">
        <v>5613</v>
      </c>
      <c r="G469" s="606">
        <f t="shared" si="8"/>
        <v>879897.9</v>
      </c>
    </row>
    <row r="470" spans="1:7" x14ac:dyDescent="0.15">
      <c r="A470" s="602" t="s">
        <v>1334</v>
      </c>
      <c r="B470" s="602" t="s">
        <v>1335</v>
      </c>
      <c r="C470" s="606">
        <v>1472807.9</v>
      </c>
      <c r="D470" s="606">
        <v>654942.9</v>
      </c>
      <c r="E470" s="606">
        <v>60004</v>
      </c>
      <c r="F470" s="606">
        <v>35953</v>
      </c>
      <c r="G470" s="606">
        <f t="shared" si="8"/>
        <v>2223707.7999999998</v>
      </c>
    </row>
    <row r="471" spans="1:7" x14ac:dyDescent="0.15">
      <c r="A471" s="602" t="s">
        <v>1336</v>
      </c>
      <c r="B471" s="602" t="s">
        <v>1337</v>
      </c>
      <c r="C471" s="606">
        <v>492377.59999999998</v>
      </c>
      <c r="D471" s="606">
        <v>220922.3</v>
      </c>
      <c r="E471" s="606">
        <v>10064</v>
      </c>
      <c r="F471" s="606">
        <v>6041</v>
      </c>
      <c r="G471" s="606">
        <f t="shared" si="8"/>
        <v>729404.89999999991</v>
      </c>
    </row>
    <row r="472" spans="1:7" x14ac:dyDescent="0.15">
      <c r="A472" s="602" t="s">
        <v>1338</v>
      </c>
      <c r="B472" s="602" t="s">
        <v>1339</v>
      </c>
      <c r="C472" s="606">
        <v>466016.4</v>
      </c>
      <c r="D472" s="606">
        <v>210694.1</v>
      </c>
      <c r="E472" s="606">
        <v>7170</v>
      </c>
      <c r="F472" s="606">
        <v>5784</v>
      </c>
      <c r="G472" s="606">
        <f t="shared" si="8"/>
        <v>689664.5</v>
      </c>
    </row>
    <row r="473" spans="1:7" x14ac:dyDescent="0.15">
      <c r="A473" s="602" t="s">
        <v>1340</v>
      </c>
      <c r="B473" s="602" t="s">
        <v>1341</v>
      </c>
      <c r="C473" s="606">
        <v>673090.1</v>
      </c>
      <c r="D473" s="606">
        <v>267684</v>
      </c>
      <c r="E473" s="606">
        <v>23668</v>
      </c>
      <c r="F473" s="606">
        <v>13264</v>
      </c>
      <c r="G473" s="606">
        <f t="shared" si="8"/>
        <v>977706.1</v>
      </c>
    </row>
    <row r="474" spans="1:7" x14ac:dyDescent="0.15">
      <c r="A474" s="602" t="s">
        <v>1342</v>
      </c>
      <c r="B474" s="602" t="s">
        <v>1343</v>
      </c>
      <c r="C474" s="606">
        <v>2956233.6</v>
      </c>
      <c r="D474" s="606">
        <v>496212</v>
      </c>
      <c r="E474" s="606">
        <v>199857</v>
      </c>
      <c r="F474" s="606">
        <v>98495</v>
      </c>
      <c r="G474" s="606">
        <f t="shared" si="8"/>
        <v>3750797.6</v>
      </c>
    </row>
    <row r="475" spans="1:7" x14ac:dyDescent="0.15">
      <c r="A475" s="602" t="s">
        <v>1344</v>
      </c>
      <c r="B475" s="602" t="s">
        <v>1345</v>
      </c>
      <c r="C475" s="606">
        <v>4300764.0999999996</v>
      </c>
      <c r="D475" s="606">
        <v>9140828.0999999996</v>
      </c>
      <c r="E475" s="606">
        <v>262772</v>
      </c>
      <c r="F475" s="606">
        <v>157738</v>
      </c>
      <c r="G475" s="606">
        <f t="shared" si="8"/>
        <v>13862102.199999999</v>
      </c>
    </row>
    <row r="476" spans="1:7" x14ac:dyDescent="0.15">
      <c r="A476" s="602" t="s">
        <v>1346</v>
      </c>
      <c r="B476" s="602" t="s">
        <v>1347</v>
      </c>
      <c r="C476" s="606">
        <v>3333435.9</v>
      </c>
      <c r="D476" s="606">
        <v>1511856</v>
      </c>
      <c r="E476" s="606">
        <v>213399</v>
      </c>
      <c r="F476" s="606">
        <v>112140</v>
      </c>
      <c r="G476" s="606">
        <f t="shared" si="8"/>
        <v>5170830.9000000004</v>
      </c>
    </row>
    <row r="477" spans="1:7" x14ac:dyDescent="0.15">
      <c r="A477" s="602" t="s">
        <v>1348</v>
      </c>
      <c r="B477" s="602" t="s">
        <v>1349</v>
      </c>
      <c r="C477" s="606">
        <v>8573494</v>
      </c>
      <c r="D477" s="606">
        <v>2897688</v>
      </c>
      <c r="E477" s="606">
        <v>530243</v>
      </c>
      <c r="F477" s="606">
        <v>272143</v>
      </c>
      <c r="G477" s="606">
        <f t="shared" si="8"/>
        <v>12273568</v>
      </c>
    </row>
    <row r="478" spans="1:7" x14ac:dyDescent="0.15">
      <c r="A478" s="602" t="s">
        <v>1350</v>
      </c>
      <c r="B478" s="602" t="s">
        <v>1351</v>
      </c>
      <c r="C478" s="606">
        <v>1377681.3</v>
      </c>
      <c r="D478" s="606">
        <v>319500</v>
      </c>
      <c r="E478" s="606">
        <v>72521</v>
      </c>
      <c r="F478" s="606">
        <v>39509</v>
      </c>
      <c r="G478" s="606">
        <f t="shared" si="8"/>
        <v>1809211.3</v>
      </c>
    </row>
    <row r="479" spans="1:7" x14ac:dyDescent="0.15">
      <c r="A479" s="602" t="s">
        <v>1352</v>
      </c>
      <c r="B479" s="602" t="s">
        <v>1353</v>
      </c>
      <c r="C479" s="606">
        <v>572255</v>
      </c>
      <c r="D479" s="606">
        <v>315323</v>
      </c>
      <c r="E479" s="606">
        <v>7495</v>
      </c>
      <c r="F479" s="606">
        <v>4435</v>
      </c>
      <c r="G479" s="606">
        <f t="shared" si="8"/>
        <v>899508</v>
      </c>
    </row>
    <row r="480" spans="1:7" x14ac:dyDescent="0.15">
      <c r="A480" s="602" t="s">
        <v>1354</v>
      </c>
      <c r="B480" s="602" t="s">
        <v>1355</v>
      </c>
      <c r="C480" s="606">
        <v>2369471.4</v>
      </c>
      <c r="D480" s="606">
        <v>1098223.2</v>
      </c>
      <c r="E480" s="606">
        <v>44467</v>
      </c>
      <c r="F480" s="606">
        <v>28018</v>
      </c>
      <c r="G480" s="606">
        <f t="shared" si="8"/>
        <v>3540179.5999999996</v>
      </c>
    </row>
    <row r="481" spans="1:7" x14ac:dyDescent="0.15">
      <c r="A481" s="602" t="s">
        <v>1356</v>
      </c>
      <c r="B481" s="602" t="s">
        <v>1357</v>
      </c>
      <c r="C481" s="606">
        <v>698039.7</v>
      </c>
      <c r="D481" s="606">
        <v>302128.59999999998</v>
      </c>
      <c r="E481" s="606">
        <v>20368</v>
      </c>
      <c r="F481" s="606">
        <v>12453</v>
      </c>
      <c r="G481" s="606">
        <f t="shared" si="8"/>
        <v>1032989.2999999999</v>
      </c>
    </row>
    <row r="482" spans="1:7" x14ac:dyDescent="0.15">
      <c r="A482" s="602" t="s">
        <v>1358</v>
      </c>
      <c r="B482" s="602" t="s">
        <v>1359</v>
      </c>
      <c r="C482" s="606">
        <v>987137.4</v>
      </c>
      <c r="D482" s="606">
        <v>291288</v>
      </c>
      <c r="E482" s="606">
        <v>47867</v>
      </c>
      <c r="F482" s="606">
        <v>27839</v>
      </c>
      <c r="G482" s="606">
        <f t="shared" si="8"/>
        <v>1354131.4</v>
      </c>
    </row>
    <row r="483" spans="1:7" x14ac:dyDescent="0.15">
      <c r="A483" s="602" t="s">
        <v>1360</v>
      </c>
      <c r="B483" s="602" t="s">
        <v>1361</v>
      </c>
      <c r="C483" s="606">
        <v>3258830</v>
      </c>
      <c r="D483" s="606">
        <v>2110307.6</v>
      </c>
      <c r="E483" s="606">
        <v>150222</v>
      </c>
      <c r="F483" s="606">
        <v>89635</v>
      </c>
      <c r="G483" s="606">
        <f t="shared" si="8"/>
        <v>5608994.5999999996</v>
      </c>
    </row>
    <row r="484" spans="1:7" x14ac:dyDescent="0.15">
      <c r="A484" s="602" t="s">
        <v>1362</v>
      </c>
      <c r="B484" s="602" t="s">
        <v>1363</v>
      </c>
      <c r="C484" s="606">
        <v>427462.1</v>
      </c>
      <c r="D484" s="606">
        <v>209914.9</v>
      </c>
      <c r="E484" s="606">
        <v>5840</v>
      </c>
      <c r="F484" s="606">
        <v>4610</v>
      </c>
      <c r="G484" s="606">
        <f t="shared" si="8"/>
        <v>647827</v>
      </c>
    </row>
    <row r="485" spans="1:7" x14ac:dyDescent="0.15">
      <c r="A485" s="602" t="s">
        <v>1364</v>
      </c>
      <c r="B485" s="602" t="s">
        <v>1365</v>
      </c>
      <c r="C485" s="606">
        <v>799094</v>
      </c>
      <c r="D485" s="606">
        <v>407121.7</v>
      </c>
      <c r="E485" s="606">
        <v>23201</v>
      </c>
      <c r="F485" s="606">
        <v>12402</v>
      </c>
      <c r="G485" s="606">
        <f t="shared" si="8"/>
        <v>1241818.7</v>
      </c>
    </row>
    <row r="486" spans="1:7" x14ac:dyDescent="0.15">
      <c r="A486" s="602" t="s">
        <v>1366</v>
      </c>
      <c r="B486" s="602" t="s">
        <v>1367</v>
      </c>
      <c r="C486" s="606">
        <v>794065.3</v>
      </c>
      <c r="D486" s="606">
        <v>229440</v>
      </c>
      <c r="E486" s="606">
        <v>28261</v>
      </c>
      <c r="F486" s="606">
        <v>15904</v>
      </c>
      <c r="G486" s="606">
        <f t="shared" si="8"/>
        <v>1067670.3</v>
      </c>
    </row>
    <row r="487" spans="1:7" x14ac:dyDescent="0.15">
      <c r="A487" s="602" t="s">
        <v>1368</v>
      </c>
      <c r="B487" s="602" t="s">
        <v>1369</v>
      </c>
      <c r="C487" s="606">
        <v>370433.6</v>
      </c>
      <c r="D487" s="606">
        <v>187209</v>
      </c>
      <c r="E487" s="606">
        <v>3263</v>
      </c>
      <c r="F487" s="606">
        <v>1840</v>
      </c>
      <c r="G487" s="606">
        <f t="shared" si="8"/>
        <v>562745.59999999998</v>
      </c>
    </row>
    <row r="488" spans="1:7" x14ac:dyDescent="0.15">
      <c r="A488" s="602" t="s">
        <v>1370</v>
      </c>
      <c r="B488" s="602" t="s">
        <v>1371</v>
      </c>
      <c r="C488" s="606">
        <v>709512.1</v>
      </c>
      <c r="D488" s="606">
        <v>296520</v>
      </c>
      <c r="E488" s="606">
        <v>15422</v>
      </c>
      <c r="F488" s="606">
        <v>9382</v>
      </c>
      <c r="G488" s="606">
        <f t="shared" si="8"/>
        <v>1030836.1</v>
      </c>
    </row>
    <row r="489" spans="1:7" x14ac:dyDescent="0.15">
      <c r="A489" s="602" t="s">
        <v>1372</v>
      </c>
      <c r="B489" s="602" t="s">
        <v>1373</v>
      </c>
      <c r="C489" s="606">
        <v>882308.2</v>
      </c>
      <c r="D489" s="606">
        <v>348876</v>
      </c>
      <c r="E489" s="606">
        <v>29372</v>
      </c>
      <c r="F489" s="606">
        <v>18070</v>
      </c>
      <c r="G489" s="606">
        <f t="shared" si="8"/>
        <v>1278626.2</v>
      </c>
    </row>
    <row r="490" spans="1:7" x14ac:dyDescent="0.15">
      <c r="A490" s="602" t="s">
        <v>1374</v>
      </c>
      <c r="B490" s="602" t="s">
        <v>1375</v>
      </c>
      <c r="C490" s="606">
        <v>18786855.899999999</v>
      </c>
      <c r="D490" s="606">
        <v>4596995.8</v>
      </c>
      <c r="E490" s="606">
        <v>734127</v>
      </c>
      <c r="F490" s="606">
        <v>613777</v>
      </c>
      <c r="G490" s="606">
        <f t="shared" si="8"/>
        <v>24731755.699999999</v>
      </c>
    </row>
    <row r="491" spans="1:7" x14ac:dyDescent="0.15">
      <c r="A491" s="602" t="s">
        <v>1376</v>
      </c>
      <c r="B491" s="602" t="s">
        <v>1377</v>
      </c>
      <c r="C491" s="606">
        <v>2365587.9</v>
      </c>
      <c r="D491" s="606">
        <v>1090255</v>
      </c>
      <c r="E491" s="606">
        <v>125710</v>
      </c>
      <c r="F491" s="606">
        <v>94218</v>
      </c>
      <c r="G491" s="606">
        <f t="shared" si="8"/>
        <v>3675770.9</v>
      </c>
    </row>
    <row r="492" spans="1:7" x14ac:dyDescent="0.15">
      <c r="A492" s="602" t="s">
        <v>1378</v>
      </c>
      <c r="B492" s="602" t="s">
        <v>1379</v>
      </c>
      <c r="C492" s="606">
        <v>1527129.2</v>
      </c>
      <c r="D492" s="606">
        <v>599746.19999999995</v>
      </c>
      <c r="E492" s="606">
        <v>64345</v>
      </c>
      <c r="F492" s="606">
        <v>37295</v>
      </c>
      <c r="G492" s="606">
        <f t="shared" si="8"/>
        <v>2228515.4</v>
      </c>
    </row>
    <row r="493" spans="1:7" x14ac:dyDescent="0.15">
      <c r="A493" s="602" t="s">
        <v>1380</v>
      </c>
      <c r="B493" s="602" t="s">
        <v>1381</v>
      </c>
      <c r="C493" s="606">
        <v>1098231.3999999999</v>
      </c>
      <c r="D493" s="606">
        <v>483298.7</v>
      </c>
      <c r="E493" s="606">
        <v>49269</v>
      </c>
      <c r="F493" s="606">
        <v>27253</v>
      </c>
      <c r="G493" s="606">
        <f t="shared" si="8"/>
        <v>1658052.0999999999</v>
      </c>
    </row>
    <row r="494" spans="1:7" x14ac:dyDescent="0.15">
      <c r="A494" s="602" t="s">
        <v>1382</v>
      </c>
      <c r="B494" s="602" t="s">
        <v>1383</v>
      </c>
      <c r="C494" s="606">
        <v>906190</v>
      </c>
      <c r="D494" s="606">
        <v>1241563.7</v>
      </c>
      <c r="E494" s="606">
        <v>35370</v>
      </c>
      <c r="F494" s="606">
        <v>21076</v>
      </c>
      <c r="G494" s="606">
        <f t="shared" si="8"/>
        <v>2204199.7000000002</v>
      </c>
    </row>
    <row r="495" spans="1:7" x14ac:dyDescent="0.15">
      <c r="A495" s="602" t="s">
        <v>1384</v>
      </c>
      <c r="B495" s="602" t="s">
        <v>1385</v>
      </c>
      <c r="C495" s="606">
        <v>1171928</v>
      </c>
      <c r="D495" s="606">
        <v>442152.1</v>
      </c>
      <c r="E495" s="606">
        <v>27672</v>
      </c>
      <c r="F495" s="606">
        <v>18674</v>
      </c>
      <c r="G495" s="606">
        <f t="shared" si="8"/>
        <v>1660426.1</v>
      </c>
    </row>
    <row r="496" spans="1:7" x14ac:dyDescent="0.15">
      <c r="A496" s="602" t="s">
        <v>1386</v>
      </c>
      <c r="B496" s="602" t="s">
        <v>1387</v>
      </c>
      <c r="C496" s="606">
        <v>407940.9</v>
      </c>
      <c r="D496" s="606">
        <v>238385.9</v>
      </c>
      <c r="E496" s="606">
        <v>1855</v>
      </c>
      <c r="F496" s="606">
        <v>1579</v>
      </c>
      <c r="G496" s="606">
        <f t="shared" si="8"/>
        <v>649760.80000000005</v>
      </c>
    </row>
    <row r="497" spans="1:7" x14ac:dyDescent="0.15">
      <c r="A497" s="602" t="s">
        <v>1388</v>
      </c>
      <c r="B497" s="602" t="s">
        <v>1389</v>
      </c>
      <c r="C497" s="606">
        <v>1573213</v>
      </c>
      <c r="D497" s="606">
        <v>422707.4</v>
      </c>
      <c r="E497" s="606">
        <v>78884</v>
      </c>
      <c r="F497" s="606">
        <v>40937</v>
      </c>
      <c r="G497" s="606">
        <f t="shared" si="8"/>
        <v>2115741.4</v>
      </c>
    </row>
    <row r="498" spans="1:7" x14ac:dyDescent="0.15">
      <c r="A498" s="602" t="s">
        <v>1390</v>
      </c>
      <c r="B498" s="602" t="s">
        <v>1391</v>
      </c>
      <c r="C498" s="606">
        <v>1013893.5</v>
      </c>
      <c r="D498" s="606">
        <v>361472.2</v>
      </c>
      <c r="E498" s="606">
        <v>50108</v>
      </c>
      <c r="F498" s="606">
        <v>29150</v>
      </c>
      <c r="G498" s="606">
        <f t="shared" si="8"/>
        <v>1454623.7</v>
      </c>
    </row>
    <row r="499" spans="1:7" x14ac:dyDescent="0.15">
      <c r="A499" s="602" t="s">
        <v>1392</v>
      </c>
      <c r="B499" s="602" t="s">
        <v>1393</v>
      </c>
      <c r="C499" s="606">
        <v>1188802.7</v>
      </c>
      <c r="D499" s="606">
        <v>341736</v>
      </c>
      <c r="E499" s="606">
        <v>63312</v>
      </c>
      <c r="F499" s="606">
        <v>35300</v>
      </c>
      <c r="G499" s="606">
        <f t="shared" si="8"/>
        <v>1629150.7</v>
      </c>
    </row>
    <row r="500" spans="1:7" x14ac:dyDescent="0.15">
      <c r="A500" s="602" t="s">
        <v>1394</v>
      </c>
      <c r="B500" s="602" t="s">
        <v>1395</v>
      </c>
      <c r="C500" s="606">
        <v>1499203.4</v>
      </c>
      <c r="D500" s="606">
        <v>551916.69999999995</v>
      </c>
      <c r="E500" s="606">
        <v>51771</v>
      </c>
      <c r="F500" s="606">
        <v>27550</v>
      </c>
      <c r="G500" s="606">
        <f t="shared" si="8"/>
        <v>2130441.0999999996</v>
      </c>
    </row>
    <row r="501" spans="1:7" x14ac:dyDescent="0.15">
      <c r="A501" s="602" t="s">
        <v>1396</v>
      </c>
      <c r="B501" s="602" t="s">
        <v>1397</v>
      </c>
      <c r="C501" s="606">
        <v>410084.6</v>
      </c>
      <c r="D501" s="606">
        <v>205055.1</v>
      </c>
      <c r="E501" s="606">
        <v>7665</v>
      </c>
      <c r="F501" s="606">
        <v>5256</v>
      </c>
      <c r="G501" s="606">
        <f t="shared" si="8"/>
        <v>628060.69999999995</v>
      </c>
    </row>
    <row r="502" spans="1:7" x14ac:dyDescent="0.15">
      <c r="A502" s="602" t="s">
        <v>1398</v>
      </c>
      <c r="B502" s="602" t="s">
        <v>1399</v>
      </c>
      <c r="C502" s="606">
        <v>1485655.1</v>
      </c>
      <c r="D502" s="606">
        <v>602936.19999999995</v>
      </c>
      <c r="E502" s="606">
        <v>80127</v>
      </c>
      <c r="F502" s="606">
        <v>40470</v>
      </c>
      <c r="G502" s="606">
        <f t="shared" si="8"/>
        <v>2209188.2999999998</v>
      </c>
    </row>
    <row r="503" spans="1:7" x14ac:dyDescent="0.15">
      <c r="A503" s="602" t="s">
        <v>1400</v>
      </c>
      <c r="B503" s="602" t="s">
        <v>1401</v>
      </c>
      <c r="C503" s="606">
        <v>1103618.5</v>
      </c>
      <c r="D503" s="606">
        <v>363826.7</v>
      </c>
      <c r="E503" s="606">
        <v>46513</v>
      </c>
      <c r="F503" s="606">
        <v>24385</v>
      </c>
      <c r="G503" s="606">
        <f t="shared" si="8"/>
        <v>1538343.2</v>
      </c>
    </row>
    <row r="504" spans="1:7" x14ac:dyDescent="0.15">
      <c r="A504" s="602" t="s">
        <v>1402</v>
      </c>
      <c r="B504" s="602" t="s">
        <v>1403</v>
      </c>
      <c r="C504" s="606">
        <v>681697.9</v>
      </c>
      <c r="D504" s="606">
        <v>282983.59999999998</v>
      </c>
      <c r="E504" s="606">
        <v>28488</v>
      </c>
      <c r="F504" s="606">
        <v>18368</v>
      </c>
      <c r="G504" s="606">
        <f t="shared" si="8"/>
        <v>1011537.5</v>
      </c>
    </row>
    <row r="505" spans="1:7" x14ac:dyDescent="0.15">
      <c r="A505" s="602" t="s">
        <v>1404</v>
      </c>
      <c r="B505" s="602" t="s">
        <v>1405</v>
      </c>
      <c r="C505" s="606">
        <v>1328034.5</v>
      </c>
      <c r="D505" s="606">
        <v>540324.19999999995</v>
      </c>
      <c r="E505" s="606">
        <v>68546</v>
      </c>
      <c r="F505" s="606">
        <v>34317</v>
      </c>
      <c r="G505" s="606">
        <f t="shared" si="8"/>
        <v>1971221.7</v>
      </c>
    </row>
    <row r="506" spans="1:7" x14ac:dyDescent="0.15">
      <c r="A506" s="602" t="s">
        <v>1406</v>
      </c>
      <c r="B506" s="602" t="s">
        <v>1407</v>
      </c>
      <c r="C506" s="606">
        <v>2050692.5</v>
      </c>
      <c r="D506" s="606">
        <v>667826</v>
      </c>
      <c r="E506" s="606">
        <v>105828</v>
      </c>
      <c r="F506" s="606">
        <v>55087</v>
      </c>
      <c r="G506" s="606">
        <f t="shared" si="8"/>
        <v>2879433.5</v>
      </c>
    </row>
    <row r="507" spans="1:7" x14ac:dyDescent="0.15">
      <c r="A507" s="602" t="s">
        <v>1408</v>
      </c>
      <c r="B507" s="602" t="s">
        <v>1409</v>
      </c>
      <c r="C507" s="606">
        <v>970648.2</v>
      </c>
      <c r="D507" s="606">
        <v>408012.7</v>
      </c>
      <c r="E507" s="606">
        <v>27027</v>
      </c>
      <c r="F507" s="606">
        <v>33995</v>
      </c>
      <c r="G507" s="606">
        <f t="shared" si="8"/>
        <v>1439682.9</v>
      </c>
    </row>
    <row r="508" spans="1:7" x14ac:dyDescent="0.15">
      <c r="A508" s="602" t="s">
        <v>1410</v>
      </c>
      <c r="B508" s="602" t="s">
        <v>1411</v>
      </c>
      <c r="C508" s="606">
        <v>2157116.5</v>
      </c>
      <c r="D508" s="606">
        <v>557148</v>
      </c>
      <c r="E508" s="606">
        <v>117584</v>
      </c>
      <c r="F508" s="606">
        <v>65152</v>
      </c>
      <c r="G508" s="606">
        <f t="shared" si="8"/>
        <v>2897000.5</v>
      </c>
    </row>
    <row r="509" spans="1:7" x14ac:dyDescent="0.15">
      <c r="A509" s="602" t="s">
        <v>1412</v>
      </c>
      <c r="B509" s="602" t="s">
        <v>1413</v>
      </c>
      <c r="C509" s="606">
        <v>555894.6</v>
      </c>
      <c r="D509" s="606">
        <v>267869.90000000002</v>
      </c>
      <c r="E509" s="606">
        <v>14202</v>
      </c>
      <c r="F509" s="606">
        <v>7932</v>
      </c>
      <c r="G509" s="606">
        <f t="shared" si="8"/>
        <v>845898.5</v>
      </c>
    </row>
    <row r="510" spans="1:7" x14ac:dyDescent="0.15">
      <c r="A510" s="602" t="s">
        <v>1414</v>
      </c>
      <c r="B510" s="602" t="s">
        <v>1415</v>
      </c>
      <c r="C510" s="606">
        <v>1580475.1</v>
      </c>
      <c r="D510" s="606">
        <v>372312</v>
      </c>
      <c r="E510" s="606">
        <v>90696</v>
      </c>
      <c r="F510" s="606">
        <v>47552</v>
      </c>
      <c r="G510" s="606">
        <f t="shared" si="8"/>
        <v>2091035.1</v>
      </c>
    </row>
    <row r="511" spans="1:7" x14ac:dyDescent="0.15">
      <c r="A511" s="602" t="s">
        <v>1416</v>
      </c>
      <c r="B511" s="602" t="s">
        <v>1417</v>
      </c>
      <c r="C511" s="606">
        <v>781732.2</v>
      </c>
      <c r="D511" s="606">
        <v>277725.09999999998</v>
      </c>
      <c r="E511" s="606">
        <v>5443</v>
      </c>
      <c r="F511" s="606">
        <v>4313</v>
      </c>
      <c r="G511" s="606">
        <f t="shared" si="8"/>
        <v>1069213.2999999998</v>
      </c>
    </row>
    <row r="512" spans="1:7" x14ac:dyDescent="0.15">
      <c r="A512" s="602" t="s">
        <v>1418</v>
      </c>
      <c r="B512" s="602" t="s">
        <v>1419</v>
      </c>
      <c r="C512" s="606">
        <v>886714</v>
      </c>
      <c r="D512" s="606">
        <v>388748.5</v>
      </c>
      <c r="E512" s="606">
        <v>24082</v>
      </c>
      <c r="F512" s="606">
        <v>16138</v>
      </c>
      <c r="G512" s="606">
        <f t="shared" si="8"/>
        <v>1315682.5</v>
      </c>
    </row>
    <row r="513" spans="1:7" x14ac:dyDescent="0.15">
      <c r="A513" s="602" t="s">
        <v>1420</v>
      </c>
      <c r="B513" s="602" t="s">
        <v>1421</v>
      </c>
      <c r="C513" s="606">
        <v>1597010.8</v>
      </c>
      <c r="D513" s="606">
        <v>454802.9</v>
      </c>
      <c r="E513" s="606">
        <v>101186</v>
      </c>
      <c r="F513" s="606">
        <v>64298</v>
      </c>
      <c r="G513" s="606">
        <f t="shared" si="8"/>
        <v>2217297.7000000002</v>
      </c>
    </row>
    <row r="514" spans="1:7" x14ac:dyDescent="0.15">
      <c r="A514" s="602" t="s">
        <v>1422</v>
      </c>
      <c r="B514" s="602" t="s">
        <v>1423</v>
      </c>
      <c r="C514" s="606">
        <v>519308.7</v>
      </c>
      <c r="D514" s="606">
        <v>241346.6</v>
      </c>
      <c r="E514" s="606">
        <v>11816</v>
      </c>
      <c r="F514" s="606">
        <v>6812</v>
      </c>
      <c r="G514" s="606">
        <f t="shared" si="8"/>
        <v>779283.3</v>
      </c>
    </row>
    <row r="515" spans="1:7" x14ac:dyDescent="0.15">
      <c r="A515" s="602" t="s">
        <v>1424</v>
      </c>
      <c r="B515" s="602" t="s">
        <v>1425</v>
      </c>
      <c r="C515" s="606">
        <v>1051273.3</v>
      </c>
      <c r="D515" s="606">
        <v>457655.8</v>
      </c>
      <c r="E515" s="606">
        <v>51098</v>
      </c>
      <c r="F515" s="606">
        <v>27836</v>
      </c>
      <c r="G515" s="606">
        <f t="shared" si="8"/>
        <v>1587863.1</v>
      </c>
    </row>
    <row r="516" spans="1:7" x14ac:dyDescent="0.15">
      <c r="A516" s="602" t="s">
        <v>1426</v>
      </c>
      <c r="B516" s="602" t="s">
        <v>1427</v>
      </c>
      <c r="C516" s="606">
        <v>591186.80000000005</v>
      </c>
      <c r="D516" s="606">
        <v>200762.8</v>
      </c>
      <c r="E516" s="606">
        <v>20683</v>
      </c>
      <c r="F516" s="606">
        <v>14810</v>
      </c>
      <c r="G516" s="606">
        <f t="shared" si="8"/>
        <v>827442.60000000009</v>
      </c>
    </row>
    <row r="517" spans="1:7" x14ac:dyDescent="0.15">
      <c r="A517" s="602" t="s">
        <v>1428</v>
      </c>
      <c r="B517" s="602" t="s">
        <v>1429</v>
      </c>
      <c r="C517" s="606">
        <v>2508920</v>
      </c>
      <c r="D517" s="606">
        <v>777996</v>
      </c>
      <c r="E517" s="606">
        <v>177141</v>
      </c>
      <c r="F517" s="606">
        <v>87172</v>
      </c>
      <c r="G517" s="606">
        <f t="shared" si="8"/>
        <v>3551229</v>
      </c>
    </row>
    <row r="518" spans="1:7" x14ac:dyDescent="0.15">
      <c r="A518" s="602" t="s">
        <v>1430</v>
      </c>
      <c r="B518" s="602" t="s">
        <v>1431</v>
      </c>
      <c r="C518" s="606">
        <v>614729.6</v>
      </c>
      <c r="D518" s="606">
        <v>212688</v>
      </c>
      <c r="E518" s="606">
        <v>14124</v>
      </c>
      <c r="F518" s="606">
        <v>7444</v>
      </c>
      <c r="G518" s="606">
        <f t="shared" si="8"/>
        <v>848985.59999999998</v>
      </c>
    </row>
    <row r="519" spans="1:7" x14ac:dyDescent="0.15">
      <c r="A519" s="602" t="s">
        <v>1432</v>
      </c>
      <c r="B519" s="602" t="s">
        <v>1433</v>
      </c>
      <c r="C519" s="606">
        <v>1125679.1000000001</v>
      </c>
      <c r="D519" s="606">
        <v>525350.6</v>
      </c>
      <c r="E519" s="606">
        <v>60211</v>
      </c>
      <c r="F519" s="606">
        <v>30035</v>
      </c>
      <c r="G519" s="606">
        <f t="shared" si="8"/>
        <v>1741275.7000000002</v>
      </c>
    </row>
    <row r="520" spans="1:7" x14ac:dyDescent="0.15">
      <c r="A520" s="602" t="s">
        <v>1434</v>
      </c>
      <c r="B520" s="602" t="s">
        <v>1435</v>
      </c>
      <c r="C520" s="606">
        <v>619393</v>
      </c>
      <c r="D520" s="606">
        <v>267600</v>
      </c>
      <c r="E520" s="606">
        <v>14352</v>
      </c>
      <c r="F520" s="606">
        <v>7602</v>
      </c>
      <c r="G520" s="606">
        <f t="shared" si="8"/>
        <v>908947</v>
      </c>
    </row>
    <row r="521" spans="1:7" x14ac:dyDescent="0.15">
      <c r="A521" s="602" t="s">
        <v>1436</v>
      </c>
      <c r="B521" s="602" t="s">
        <v>1437</v>
      </c>
      <c r="C521" s="606">
        <v>2121249.1</v>
      </c>
      <c r="D521" s="606">
        <v>483120</v>
      </c>
      <c r="E521" s="606">
        <v>119684</v>
      </c>
      <c r="F521" s="606">
        <v>69378</v>
      </c>
      <c r="G521" s="606">
        <f t="shared" si="8"/>
        <v>2793431.1</v>
      </c>
    </row>
    <row r="522" spans="1:7" x14ac:dyDescent="0.15">
      <c r="A522" s="602" t="s">
        <v>1438</v>
      </c>
      <c r="B522" s="602" t="s">
        <v>1439</v>
      </c>
      <c r="C522" s="606">
        <v>704498.2</v>
      </c>
      <c r="D522" s="606">
        <v>343417.9</v>
      </c>
      <c r="E522" s="606">
        <v>16814</v>
      </c>
      <c r="F522" s="606">
        <v>8296</v>
      </c>
      <c r="G522" s="606">
        <f t="shared" ref="G522:G578" si="9">SUM(C522:F522)</f>
        <v>1073026.1000000001</v>
      </c>
    </row>
    <row r="523" spans="1:7" x14ac:dyDescent="0.15">
      <c r="A523" s="602" t="s">
        <v>1440</v>
      </c>
      <c r="B523" s="602" t="s">
        <v>1441</v>
      </c>
      <c r="C523" s="606">
        <v>18898109.399999999</v>
      </c>
      <c r="D523" s="606">
        <v>7260143.7999999998</v>
      </c>
      <c r="E523" s="606">
        <v>843164</v>
      </c>
      <c r="F523" s="606">
        <v>723706</v>
      </c>
      <c r="G523" s="606">
        <f t="shared" si="9"/>
        <v>27725123.199999999</v>
      </c>
    </row>
    <row r="524" spans="1:7" x14ac:dyDescent="0.15">
      <c r="A524" s="602" t="s">
        <v>1442</v>
      </c>
      <c r="B524" s="602" t="s">
        <v>1443</v>
      </c>
      <c r="C524" s="606">
        <v>1485381.3</v>
      </c>
      <c r="D524" s="606">
        <v>407152.8</v>
      </c>
      <c r="E524" s="606">
        <v>70995</v>
      </c>
      <c r="F524" s="606">
        <v>39257</v>
      </c>
      <c r="G524" s="606">
        <f t="shared" si="9"/>
        <v>2002786.1</v>
      </c>
    </row>
    <row r="525" spans="1:7" x14ac:dyDescent="0.15">
      <c r="A525" s="602" t="s">
        <v>1444</v>
      </c>
      <c r="B525" s="602" t="s">
        <v>1445</v>
      </c>
      <c r="C525" s="606">
        <v>1407867.4</v>
      </c>
      <c r="D525" s="606">
        <v>350553</v>
      </c>
      <c r="E525" s="606">
        <v>86174</v>
      </c>
      <c r="F525" s="606">
        <v>43231</v>
      </c>
      <c r="G525" s="606">
        <f t="shared" si="9"/>
        <v>1887825.4</v>
      </c>
    </row>
    <row r="526" spans="1:7" x14ac:dyDescent="0.15">
      <c r="A526" s="602" t="s">
        <v>1446</v>
      </c>
      <c r="B526" s="602" t="s">
        <v>1447</v>
      </c>
      <c r="C526" s="606">
        <v>357764.1</v>
      </c>
      <c r="D526" s="606">
        <v>207709.6</v>
      </c>
      <c r="E526" s="606">
        <v>2105</v>
      </c>
      <c r="F526" s="606">
        <v>1625</v>
      </c>
      <c r="G526" s="606">
        <f t="shared" si="9"/>
        <v>569203.69999999995</v>
      </c>
    </row>
    <row r="527" spans="1:7" x14ac:dyDescent="0.15">
      <c r="A527" s="602" t="s">
        <v>1448</v>
      </c>
      <c r="B527" s="602" t="s">
        <v>1449</v>
      </c>
      <c r="C527" s="606">
        <v>972444.3</v>
      </c>
      <c r="D527" s="606">
        <v>475144.1</v>
      </c>
      <c r="E527" s="606">
        <v>39573</v>
      </c>
      <c r="F527" s="606">
        <v>26846</v>
      </c>
      <c r="G527" s="606">
        <f t="shared" si="9"/>
        <v>1514007.4</v>
      </c>
    </row>
    <row r="528" spans="1:7" x14ac:dyDescent="0.15">
      <c r="A528" s="602" t="s">
        <v>1450</v>
      </c>
      <c r="B528" s="602" t="s">
        <v>1451</v>
      </c>
      <c r="C528" s="606">
        <v>2308347.9</v>
      </c>
      <c r="D528" s="606">
        <v>1154237</v>
      </c>
      <c r="E528" s="606">
        <v>105467</v>
      </c>
      <c r="F528" s="606">
        <v>65252</v>
      </c>
      <c r="G528" s="606">
        <f t="shared" si="9"/>
        <v>3633303.9</v>
      </c>
    </row>
    <row r="529" spans="1:7" x14ac:dyDescent="0.15">
      <c r="A529" s="602" t="s">
        <v>1452</v>
      </c>
      <c r="B529" s="602" t="s">
        <v>1453</v>
      </c>
      <c r="C529" s="606">
        <v>474997.4</v>
      </c>
      <c r="D529" s="606">
        <v>227739.8</v>
      </c>
      <c r="E529" s="606">
        <v>4325</v>
      </c>
      <c r="F529" s="606">
        <v>2882</v>
      </c>
      <c r="G529" s="606">
        <f t="shared" si="9"/>
        <v>709944.2</v>
      </c>
    </row>
    <row r="530" spans="1:7" x14ac:dyDescent="0.15">
      <c r="A530" s="602" t="s">
        <v>1454</v>
      </c>
      <c r="B530" s="602" t="s">
        <v>1455</v>
      </c>
      <c r="C530" s="606">
        <v>602777.9</v>
      </c>
      <c r="D530" s="606">
        <v>246468</v>
      </c>
      <c r="E530" s="606">
        <v>19370</v>
      </c>
      <c r="F530" s="606">
        <v>10025</v>
      </c>
      <c r="G530" s="606">
        <f t="shared" si="9"/>
        <v>878640.9</v>
      </c>
    </row>
    <row r="531" spans="1:7" x14ac:dyDescent="0.15">
      <c r="A531" s="602" t="s">
        <v>1456</v>
      </c>
      <c r="B531" s="602" t="s">
        <v>1457</v>
      </c>
      <c r="C531" s="606">
        <v>1031689.2</v>
      </c>
      <c r="D531" s="606">
        <v>361104</v>
      </c>
      <c r="E531" s="606">
        <v>22764</v>
      </c>
      <c r="F531" s="606">
        <v>13298</v>
      </c>
      <c r="G531" s="606">
        <f t="shared" si="9"/>
        <v>1428855.2</v>
      </c>
    </row>
    <row r="532" spans="1:7" x14ac:dyDescent="0.15">
      <c r="A532" s="602" t="s">
        <v>1458</v>
      </c>
      <c r="B532" s="602" t="s">
        <v>1459</v>
      </c>
      <c r="C532" s="606">
        <v>441643.5</v>
      </c>
      <c r="D532" s="606">
        <v>199585</v>
      </c>
      <c r="E532" s="606">
        <v>5359</v>
      </c>
      <c r="F532" s="606">
        <v>3316</v>
      </c>
      <c r="G532" s="606">
        <f t="shared" si="9"/>
        <v>649903.5</v>
      </c>
    </row>
    <row r="533" spans="1:7" x14ac:dyDescent="0.15">
      <c r="A533" s="602" t="s">
        <v>1460</v>
      </c>
      <c r="B533" s="602" t="s">
        <v>1461</v>
      </c>
      <c r="C533" s="606">
        <v>4014587.9</v>
      </c>
      <c r="D533" s="606">
        <v>1174639.8</v>
      </c>
      <c r="E533" s="606">
        <v>157704</v>
      </c>
      <c r="F533" s="606">
        <v>116530</v>
      </c>
      <c r="G533" s="606">
        <f t="shared" si="9"/>
        <v>5463461.7000000002</v>
      </c>
    </row>
    <row r="534" spans="1:7" x14ac:dyDescent="0.15">
      <c r="A534" s="602" t="s">
        <v>1462</v>
      </c>
      <c r="B534" s="602" t="s">
        <v>1463</v>
      </c>
      <c r="C534" s="606">
        <v>3597893.5</v>
      </c>
      <c r="D534" s="606">
        <v>997563.5</v>
      </c>
      <c r="E534" s="606">
        <v>246996</v>
      </c>
      <c r="F534" s="606">
        <v>143226</v>
      </c>
      <c r="G534" s="606">
        <f t="shared" si="9"/>
        <v>4985679</v>
      </c>
    </row>
    <row r="535" spans="1:7" x14ac:dyDescent="0.15">
      <c r="A535" s="602" t="s">
        <v>1464</v>
      </c>
      <c r="B535" s="602" t="s">
        <v>1465</v>
      </c>
      <c r="C535" s="606">
        <v>1080400.2</v>
      </c>
      <c r="D535" s="606">
        <v>565126.19999999995</v>
      </c>
      <c r="E535" s="606">
        <v>43008</v>
      </c>
      <c r="F535" s="606">
        <v>24145</v>
      </c>
      <c r="G535" s="606">
        <f t="shared" si="9"/>
        <v>1712679.4</v>
      </c>
    </row>
    <row r="536" spans="1:7" x14ac:dyDescent="0.15">
      <c r="A536" s="602" t="s">
        <v>1466</v>
      </c>
      <c r="B536" s="602" t="s">
        <v>1467</v>
      </c>
      <c r="C536" s="606">
        <v>679720.3</v>
      </c>
      <c r="D536" s="606">
        <v>630401.6</v>
      </c>
      <c r="E536" s="606">
        <v>18744</v>
      </c>
      <c r="F536" s="606">
        <v>12939</v>
      </c>
      <c r="G536" s="606">
        <f t="shared" si="9"/>
        <v>1341804.8999999999</v>
      </c>
    </row>
    <row r="537" spans="1:7" x14ac:dyDescent="0.15">
      <c r="A537" s="602" t="s">
        <v>1468</v>
      </c>
      <c r="B537" s="602" t="s">
        <v>1469</v>
      </c>
      <c r="C537" s="606">
        <v>738838.1</v>
      </c>
      <c r="D537" s="606">
        <v>295760.59999999998</v>
      </c>
      <c r="E537" s="606">
        <v>22448</v>
      </c>
      <c r="F537" s="606">
        <v>11190</v>
      </c>
      <c r="G537" s="606">
        <f t="shared" si="9"/>
        <v>1068236.7</v>
      </c>
    </row>
    <row r="538" spans="1:7" x14ac:dyDescent="0.15">
      <c r="A538" s="602" t="s">
        <v>1470</v>
      </c>
      <c r="B538" s="602" t="s">
        <v>1471</v>
      </c>
      <c r="C538" s="606">
        <v>1302854.3999999999</v>
      </c>
      <c r="D538" s="606">
        <v>558700.6</v>
      </c>
      <c r="E538" s="606">
        <v>51792</v>
      </c>
      <c r="F538" s="606">
        <v>31568</v>
      </c>
      <c r="G538" s="606">
        <f t="shared" si="9"/>
        <v>1944915</v>
      </c>
    </row>
    <row r="539" spans="1:7" x14ac:dyDescent="0.15">
      <c r="A539" s="602" t="s">
        <v>1472</v>
      </c>
      <c r="B539" s="602" t="s">
        <v>1473</v>
      </c>
      <c r="C539" s="606">
        <v>839866.3</v>
      </c>
      <c r="D539" s="606">
        <v>290736</v>
      </c>
      <c r="E539" s="606">
        <v>31973</v>
      </c>
      <c r="F539" s="606">
        <v>19507</v>
      </c>
      <c r="G539" s="606">
        <f t="shared" si="9"/>
        <v>1182082.3</v>
      </c>
    </row>
    <row r="540" spans="1:7" x14ac:dyDescent="0.15">
      <c r="A540" s="602" t="s">
        <v>1474</v>
      </c>
      <c r="B540" s="602" t="s">
        <v>1475</v>
      </c>
      <c r="C540" s="606">
        <v>1215488.3</v>
      </c>
      <c r="D540" s="606">
        <v>700025.6</v>
      </c>
      <c r="E540" s="606">
        <v>63071</v>
      </c>
      <c r="F540" s="606">
        <v>34996</v>
      </c>
      <c r="G540" s="606">
        <f t="shared" si="9"/>
        <v>2013580.9</v>
      </c>
    </row>
    <row r="541" spans="1:7" x14ac:dyDescent="0.15">
      <c r="A541" s="602" t="s">
        <v>1476</v>
      </c>
      <c r="B541" s="602" t="s">
        <v>1477</v>
      </c>
      <c r="C541" s="606">
        <v>989241.5</v>
      </c>
      <c r="D541" s="606">
        <v>455360.4</v>
      </c>
      <c r="E541" s="606">
        <v>32053</v>
      </c>
      <c r="F541" s="606">
        <v>20220</v>
      </c>
      <c r="G541" s="606">
        <f t="shared" si="9"/>
        <v>1496874.9</v>
      </c>
    </row>
    <row r="542" spans="1:7" x14ac:dyDescent="0.15">
      <c r="A542" s="602" t="s">
        <v>1478</v>
      </c>
      <c r="B542" s="602" t="s">
        <v>1479</v>
      </c>
      <c r="C542" s="606">
        <v>1242305.1000000001</v>
      </c>
      <c r="D542" s="606">
        <v>428712</v>
      </c>
      <c r="E542" s="606">
        <v>63391</v>
      </c>
      <c r="F542" s="606">
        <v>34861</v>
      </c>
      <c r="G542" s="606">
        <f t="shared" si="9"/>
        <v>1769269.1</v>
      </c>
    </row>
    <row r="543" spans="1:7" x14ac:dyDescent="0.15">
      <c r="A543" s="602" t="s">
        <v>1480</v>
      </c>
      <c r="B543" s="602" t="s">
        <v>1481</v>
      </c>
      <c r="C543" s="606">
        <v>1223695.6000000001</v>
      </c>
      <c r="D543" s="606">
        <v>331452</v>
      </c>
      <c r="E543" s="606">
        <v>46455</v>
      </c>
      <c r="F543" s="606">
        <v>25241</v>
      </c>
      <c r="G543" s="606">
        <f t="shared" si="9"/>
        <v>1626843.6</v>
      </c>
    </row>
    <row r="544" spans="1:7" x14ac:dyDescent="0.15">
      <c r="A544" s="602" t="s">
        <v>1482</v>
      </c>
      <c r="B544" s="602" t="s">
        <v>1483</v>
      </c>
      <c r="C544" s="606">
        <v>472716.1</v>
      </c>
      <c r="D544" s="606">
        <v>229674</v>
      </c>
      <c r="E544" s="606">
        <v>7101</v>
      </c>
      <c r="F544" s="606">
        <v>4725</v>
      </c>
      <c r="G544" s="606">
        <f t="shared" si="9"/>
        <v>714216.1</v>
      </c>
    </row>
    <row r="545" spans="1:7" x14ac:dyDescent="0.15">
      <c r="A545" s="602" t="s">
        <v>1484</v>
      </c>
      <c r="B545" s="602" t="s">
        <v>1485</v>
      </c>
      <c r="C545" s="606">
        <v>2626835.1</v>
      </c>
      <c r="D545" s="606">
        <v>1024669.6</v>
      </c>
      <c r="E545" s="606">
        <v>101192</v>
      </c>
      <c r="F545" s="606">
        <v>60667</v>
      </c>
      <c r="G545" s="606">
        <f t="shared" si="9"/>
        <v>3813363.7</v>
      </c>
    </row>
    <row r="546" spans="1:7" x14ac:dyDescent="0.15">
      <c r="A546" s="602" t="s">
        <v>1486</v>
      </c>
      <c r="B546" s="602" t="s">
        <v>1487</v>
      </c>
      <c r="C546" s="606">
        <v>587528.5</v>
      </c>
      <c r="D546" s="606">
        <v>312532.5</v>
      </c>
      <c r="E546" s="606">
        <v>10668</v>
      </c>
      <c r="F546" s="606">
        <v>6023</v>
      </c>
      <c r="G546" s="606">
        <f t="shared" si="9"/>
        <v>916752</v>
      </c>
    </row>
    <row r="547" spans="1:7" x14ac:dyDescent="0.15">
      <c r="A547" s="602" t="s">
        <v>1488</v>
      </c>
      <c r="B547" s="602" t="s">
        <v>1489</v>
      </c>
      <c r="C547" s="606">
        <v>1246410.5</v>
      </c>
      <c r="D547" s="606">
        <v>795891.19999999995</v>
      </c>
      <c r="E547" s="606">
        <v>64906</v>
      </c>
      <c r="F547" s="606">
        <v>48498</v>
      </c>
      <c r="G547" s="606">
        <f t="shared" si="9"/>
        <v>2155705.7000000002</v>
      </c>
    </row>
    <row r="548" spans="1:7" x14ac:dyDescent="0.15">
      <c r="A548" s="602" t="s">
        <v>1490</v>
      </c>
      <c r="B548" s="602" t="s">
        <v>1491</v>
      </c>
      <c r="C548" s="606">
        <v>2394732.6</v>
      </c>
      <c r="D548" s="606">
        <v>1100610.8</v>
      </c>
      <c r="E548" s="606">
        <v>92863</v>
      </c>
      <c r="F548" s="606">
        <v>81967</v>
      </c>
      <c r="G548" s="606">
        <f t="shared" si="9"/>
        <v>3670173.4000000004</v>
      </c>
    </row>
    <row r="549" spans="1:7" x14ac:dyDescent="0.15">
      <c r="A549" s="602" t="s">
        <v>1492</v>
      </c>
      <c r="B549" s="602" t="s">
        <v>1493</v>
      </c>
      <c r="C549" s="606">
        <v>742687.3</v>
      </c>
      <c r="D549" s="606">
        <v>355194.6</v>
      </c>
      <c r="E549" s="606">
        <v>25015</v>
      </c>
      <c r="F549" s="606">
        <v>14108</v>
      </c>
      <c r="G549" s="606">
        <f t="shared" si="9"/>
        <v>1137004.8999999999</v>
      </c>
    </row>
    <row r="550" spans="1:7" x14ac:dyDescent="0.15">
      <c r="A550" s="602" t="s">
        <v>1494</v>
      </c>
      <c r="B550" s="602" t="s">
        <v>1495</v>
      </c>
      <c r="C550" s="606">
        <v>627388.30000000005</v>
      </c>
      <c r="D550" s="606">
        <v>338517.5</v>
      </c>
      <c r="E550" s="606">
        <v>11171</v>
      </c>
      <c r="F550" s="606">
        <v>7269</v>
      </c>
      <c r="G550" s="606">
        <f t="shared" si="9"/>
        <v>984345.8</v>
      </c>
    </row>
    <row r="551" spans="1:7" x14ac:dyDescent="0.15">
      <c r="A551" s="602" t="s">
        <v>1496</v>
      </c>
      <c r="B551" s="602" t="s">
        <v>1497</v>
      </c>
      <c r="C551" s="606">
        <v>1498558.7</v>
      </c>
      <c r="D551" s="606">
        <v>376649.2</v>
      </c>
      <c r="E551" s="606">
        <v>87306</v>
      </c>
      <c r="F551" s="606">
        <v>46825</v>
      </c>
      <c r="G551" s="606">
        <f t="shared" si="9"/>
        <v>2009338.9</v>
      </c>
    </row>
    <row r="552" spans="1:7" x14ac:dyDescent="0.15">
      <c r="A552" s="602" t="s">
        <v>1498</v>
      </c>
      <c r="B552" s="602" t="s">
        <v>1499</v>
      </c>
      <c r="C552" s="606">
        <v>666152.19999999995</v>
      </c>
      <c r="D552" s="606">
        <v>296139.59999999998</v>
      </c>
      <c r="E552" s="606">
        <v>15776</v>
      </c>
      <c r="F552" s="606">
        <v>11140</v>
      </c>
      <c r="G552" s="606">
        <f t="shared" si="9"/>
        <v>989207.79999999993</v>
      </c>
    </row>
    <row r="553" spans="1:7" x14ac:dyDescent="0.15">
      <c r="A553" s="602" t="s">
        <v>1500</v>
      </c>
      <c r="B553" s="602" t="s">
        <v>1501</v>
      </c>
      <c r="C553" s="606">
        <v>4352832.8</v>
      </c>
      <c r="D553" s="606">
        <v>2194169.2000000002</v>
      </c>
      <c r="E553" s="606">
        <v>118538</v>
      </c>
      <c r="F553" s="606">
        <v>86105</v>
      </c>
      <c r="G553" s="606">
        <f t="shared" si="9"/>
        <v>6751645</v>
      </c>
    </row>
    <row r="554" spans="1:7" x14ac:dyDescent="0.15">
      <c r="A554" s="602" t="s">
        <v>1502</v>
      </c>
      <c r="B554" s="602" t="s">
        <v>1503</v>
      </c>
      <c r="C554" s="606">
        <v>1593463.1</v>
      </c>
      <c r="D554" s="606">
        <v>665992.5</v>
      </c>
      <c r="E554" s="606">
        <v>83282</v>
      </c>
      <c r="F554" s="606">
        <v>48536</v>
      </c>
      <c r="G554" s="606">
        <f t="shared" si="9"/>
        <v>2391273.6</v>
      </c>
    </row>
    <row r="555" spans="1:7" x14ac:dyDescent="0.15">
      <c r="A555" s="602" t="s">
        <v>1504</v>
      </c>
      <c r="B555" s="602" t="s">
        <v>1505</v>
      </c>
      <c r="C555" s="606">
        <v>676228.2</v>
      </c>
      <c r="D555" s="606">
        <v>317518.40000000002</v>
      </c>
      <c r="E555" s="606">
        <v>13659</v>
      </c>
      <c r="F555" s="606">
        <v>8938</v>
      </c>
      <c r="G555" s="606">
        <f t="shared" si="9"/>
        <v>1016343.6</v>
      </c>
    </row>
    <row r="556" spans="1:7" x14ac:dyDescent="0.15">
      <c r="A556" s="602" t="s">
        <v>1506</v>
      </c>
      <c r="B556" s="602" t="s">
        <v>1507</v>
      </c>
      <c r="C556" s="606">
        <v>1177580.5</v>
      </c>
      <c r="D556" s="606">
        <v>525162.6</v>
      </c>
      <c r="E556" s="606">
        <v>26422</v>
      </c>
      <c r="F556" s="606">
        <v>23683</v>
      </c>
      <c r="G556" s="606">
        <f t="shared" si="9"/>
        <v>1752848.1</v>
      </c>
    </row>
    <row r="557" spans="1:7" x14ac:dyDescent="0.15">
      <c r="A557" s="602" t="s">
        <v>1508</v>
      </c>
      <c r="B557" s="602" t="s">
        <v>1509</v>
      </c>
      <c r="C557" s="606">
        <v>3822910</v>
      </c>
      <c r="D557" s="606">
        <v>1668863.3</v>
      </c>
      <c r="E557" s="606">
        <v>174143</v>
      </c>
      <c r="F557" s="606">
        <v>104612</v>
      </c>
      <c r="G557" s="606">
        <f t="shared" si="9"/>
        <v>5770528.2999999998</v>
      </c>
    </row>
    <row r="558" spans="1:7" x14ac:dyDescent="0.15">
      <c r="A558" s="602" t="s">
        <v>1510</v>
      </c>
      <c r="B558" s="602" t="s">
        <v>1511</v>
      </c>
      <c r="C558" s="606">
        <v>2034290.5</v>
      </c>
      <c r="D558" s="606">
        <v>490001</v>
      </c>
      <c r="E558" s="606">
        <v>70445</v>
      </c>
      <c r="F558" s="606">
        <v>41954</v>
      </c>
      <c r="G558" s="606">
        <f t="shared" si="9"/>
        <v>2636690.5</v>
      </c>
    </row>
    <row r="559" spans="1:7" x14ac:dyDescent="0.15">
      <c r="A559" s="602" t="s">
        <v>1512</v>
      </c>
      <c r="B559" s="602" t="s">
        <v>1513</v>
      </c>
      <c r="C559" s="606">
        <v>8392781.6999999993</v>
      </c>
      <c r="D559" s="606">
        <v>3498169.3</v>
      </c>
      <c r="E559" s="606">
        <v>260753</v>
      </c>
      <c r="F559" s="606">
        <v>319399</v>
      </c>
      <c r="G559" s="606">
        <f t="shared" si="9"/>
        <v>12471103</v>
      </c>
    </row>
    <row r="560" spans="1:7" x14ac:dyDescent="0.15">
      <c r="A560" s="602" t="s">
        <v>1514</v>
      </c>
      <c r="B560" s="602" t="s">
        <v>1515</v>
      </c>
      <c r="C560" s="606">
        <v>412603.6</v>
      </c>
      <c r="D560" s="606">
        <v>325290.09999999998</v>
      </c>
      <c r="E560" s="606">
        <v>7299</v>
      </c>
      <c r="F560" s="606">
        <v>5450</v>
      </c>
      <c r="G560" s="606">
        <f t="shared" si="9"/>
        <v>750642.7</v>
      </c>
    </row>
    <row r="561" spans="1:7" x14ac:dyDescent="0.15">
      <c r="A561" s="602" t="s">
        <v>1516</v>
      </c>
      <c r="B561" s="602" t="s">
        <v>1517</v>
      </c>
      <c r="C561" s="606">
        <v>4059048.6</v>
      </c>
      <c r="D561" s="606">
        <v>1387949.4</v>
      </c>
      <c r="E561" s="606">
        <v>125392</v>
      </c>
      <c r="F561" s="606">
        <v>105983</v>
      </c>
      <c r="G561" s="606">
        <f t="shared" si="9"/>
        <v>5678373</v>
      </c>
    </row>
    <row r="562" spans="1:7" x14ac:dyDescent="0.15">
      <c r="A562" s="602" t="s">
        <v>1518</v>
      </c>
      <c r="B562" s="602" t="s">
        <v>1519</v>
      </c>
      <c r="C562" s="606">
        <v>1857621.7</v>
      </c>
      <c r="D562" s="606">
        <v>699612</v>
      </c>
      <c r="E562" s="606">
        <v>85849</v>
      </c>
      <c r="F562" s="606">
        <v>46267</v>
      </c>
      <c r="G562" s="606">
        <f t="shared" si="9"/>
        <v>2689349.7</v>
      </c>
    </row>
    <row r="563" spans="1:7" x14ac:dyDescent="0.15">
      <c r="A563" s="602" t="s">
        <v>1520</v>
      </c>
      <c r="B563" s="602" t="s">
        <v>1521</v>
      </c>
      <c r="C563" s="606">
        <v>940169.7</v>
      </c>
      <c r="D563" s="606">
        <v>473122.6</v>
      </c>
      <c r="E563" s="606">
        <v>39450</v>
      </c>
      <c r="F563" s="606">
        <v>23444</v>
      </c>
      <c r="G563" s="606">
        <f t="shared" si="9"/>
        <v>1476186.2999999998</v>
      </c>
    </row>
    <row r="564" spans="1:7" x14ac:dyDescent="0.15">
      <c r="A564" s="602" t="s">
        <v>1522</v>
      </c>
      <c r="B564" s="602" t="s">
        <v>1523</v>
      </c>
      <c r="C564" s="606">
        <v>419351.3</v>
      </c>
      <c r="D564" s="606">
        <v>239221.7</v>
      </c>
      <c r="E564" s="606">
        <v>3560</v>
      </c>
      <c r="F564" s="606">
        <v>3200</v>
      </c>
      <c r="G564" s="606">
        <f t="shared" si="9"/>
        <v>665333</v>
      </c>
    </row>
    <row r="565" spans="1:7" x14ac:dyDescent="0.15">
      <c r="A565" s="602" t="s">
        <v>1524</v>
      </c>
      <c r="B565" s="602" t="s">
        <v>1525</v>
      </c>
      <c r="C565" s="606">
        <v>5075255.5999999996</v>
      </c>
      <c r="D565" s="606">
        <v>2391549.9</v>
      </c>
      <c r="E565" s="606">
        <v>180693</v>
      </c>
      <c r="F565" s="606">
        <v>183964</v>
      </c>
      <c r="G565" s="606">
        <f t="shared" si="9"/>
        <v>7831462.5</v>
      </c>
    </row>
    <row r="566" spans="1:7" x14ac:dyDescent="0.15">
      <c r="A566" s="602" t="s">
        <v>1526</v>
      </c>
      <c r="B566" s="602" t="s">
        <v>1527</v>
      </c>
      <c r="C566" s="606">
        <v>580155.80000000005</v>
      </c>
      <c r="D566" s="606">
        <v>192000</v>
      </c>
      <c r="E566" s="606">
        <v>21889</v>
      </c>
      <c r="F566" s="606">
        <v>12766</v>
      </c>
      <c r="G566" s="606">
        <f t="shared" si="9"/>
        <v>806810.8</v>
      </c>
    </row>
    <row r="567" spans="1:7" x14ac:dyDescent="0.15">
      <c r="A567" s="602" t="s">
        <v>1528</v>
      </c>
      <c r="B567" s="602" t="s">
        <v>1529</v>
      </c>
      <c r="C567" s="606">
        <v>5111357.9000000004</v>
      </c>
      <c r="D567" s="606">
        <v>1023396</v>
      </c>
      <c r="E567" s="606">
        <v>329810</v>
      </c>
      <c r="F567" s="606">
        <v>185517</v>
      </c>
      <c r="G567" s="606">
        <f t="shared" si="9"/>
        <v>6650080.9000000004</v>
      </c>
    </row>
    <row r="568" spans="1:7" x14ac:dyDescent="0.15">
      <c r="A568" s="602" t="s">
        <v>1530</v>
      </c>
      <c r="B568" s="602" t="s">
        <v>1531</v>
      </c>
      <c r="C568" s="606">
        <v>2001516.8</v>
      </c>
      <c r="D568" s="606">
        <v>877902.3</v>
      </c>
      <c r="E568" s="606">
        <v>92526</v>
      </c>
      <c r="F568" s="606">
        <v>57013</v>
      </c>
      <c r="G568" s="606">
        <f t="shared" si="9"/>
        <v>3028958.1</v>
      </c>
    </row>
    <row r="569" spans="1:7" x14ac:dyDescent="0.15">
      <c r="A569" s="602" t="s">
        <v>1532</v>
      </c>
      <c r="B569" s="602" t="s">
        <v>1533</v>
      </c>
      <c r="C569" s="606">
        <v>2020149.5</v>
      </c>
      <c r="D569" s="606">
        <v>1053469</v>
      </c>
      <c r="E569" s="606">
        <v>40131</v>
      </c>
      <c r="F569" s="606">
        <v>23558</v>
      </c>
      <c r="G569" s="606">
        <f t="shared" si="9"/>
        <v>3137307.5</v>
      </c>
    </row>
    <row r="570" spans="1:7" x14ac:dyDescent="0.15">
      <c r="A570" s="602" t="s">
        <v>1534</v>
      </c>
      <c r="B570" s="602" t="s">
        <v>1535</v>
      </c>
      <c r="C570" s="606">
        <v>693082.9</v>
      </c>
      <c r="D570" s="606">
        <v>337516.3</v>
      </c>
      <c r="E570" s="606">
        <v>20385</v>
      </c>
      <c r="F570" s="606">
        <v>13246</v>
      </c>
      <c r="G570" s="606">
        <f t="shared" si="9"/>
        <v>1064230.2</v>
      </c>
    </row>
    <row r="571" spans="1:7" x14ac:dyDescent="0.15">
      <c r="A571" s="602" t="s">
        <v>1536</v>
      </c>
      <c r="B571" s="602" t="s">
        <v>1537</v>
      </c>
      <c r="C571" s="606">
        <v>677774.4</v>
      </c>
      <c r="D571" s="606">
        <v>271464</v>
      </c>
      <c r="E571" s="606">
        <v>21749</v>
      </c>
      <c r="F571" s="606">
        <v>10811</v>
      </c>
      <c r="G571" s="606">
        <f t="shared" si="9"/>
        <v>981798.40000000002</v>
      </c>
    </row>
    <row r="572" spans="1:7" x14ac:dyDescent="0.15">
      <c r="A572" s="602" t="s">
        <v>1538</v>
      </c>
      <c r="B572" s="602" t="s">
        <v>1539</v>
      </c>
      <c r="C572" s="606">
        <v>902615.4</v>
      </c>
      <c r="D572" s="606">
        <v>358495.8</v>
      </c>
      <c r="E572" s="606">
        <v>20334</v>
      </c>
      <c r="F572" s="606">
        <v>11252</v>
      </c>
      <c r="G572" s="606">
        <f t="shared" si="9"/>
        <v>1292697.2</v>
      </c>
    </row>
    <row r="573" spans="1:7" x14ac:dyDescent="0.15">
      <c r="A573" s="602" t="s">
        <v>1540</v>
      </c>
      <c r="B573" s="602" t="s">
        <v>1541</v>
      </c>
      <c r="C573" s="606">
        <v>10734333.5</v>
      </c>
      <c r="D573" s="606">
        <v>4262968.3</v>
      </c>
      <c r="E573" s="606">
        <v>474033</v>
      </c>
      <c r="F573" s="606">
        <v>394273</v>
      </c>
      <c r="G573" s="606">
        <f t="shared" si="9"/>
        <v>15865607.800000001</v>
      </c>
    </row>
    <row r="574" spans="1:7" x14ac:dyDescent="0.15">
      <c r="A574" s="602" t="s">
        <v>1542</v>
      </c>
      <c r="B574" s="602" t="s">
        <v>1543</v>
      </c>
      <c r="C574" s="606">
        <v>1150492.8</v>
      </c>
      <c r="D574" s="606">
        <v>436233.7</v>
      </c>
      <c r="E574" s="606">
        <v>49362</v>
      </c>
      <c r="F574" s="606">
        <v>26351</v>
      </c>
      <c r="G574" s="606">
        <f t="shared" si="9"/>
        <v>1662439.5</v>
      </c>
    </row>
    <row r="575" spans="1:7" x14ac:dyDescent="0.15">
      <c r="A575" s="602" t="s">
        <v>1544</v>
      </c>
      <c r="B575" s="602" t="s">
        <v>1545</v>
      </c>
      <c r="C575" s="606">
        <v>1125711.3</v>
      </c>
      <c r="D575" s="606">
        <v>361665.7</v>
      </c>
      <c r="E575" s="606">
        <v>50697</v>
      </c>
      <c r="F575" s="606">
        <v>30104</v>
      </c>
      <c r="G575" s="606">
        <f t="shared" si="9"/>
        <v>1568178</v>
      </c>
    </row>
    <row r="576" spans="1:7" x14ac:dyDescent="0.15">
      <c r="A576" s="602" t="s">
        <v>1546</v>
      </c>
      <c r="B576" s="602" t="s">
        <v>1547</v>
      </c>
      <c r="C576" s="606">
        <v>647999</v>
      </c>
      <c r="D576" s="606">
        <v>364943.5</v>
      </c>
      <c r="E576" s="606">
        <v>23167</v>
      </c>
      <c r="F576" s="606">
        <v>14685</v>
      </c>
      <c r="G576" s="606">
        <f t="shared" si="9"/>
        <v>1050794.5</v>
      </c>
    </row>
    <row r="577" spans="1:7" x14ac:dyDescent="0.15">
      <c r="A577" s="602" t="s">
        <v>1548</v>
      </c>
      <c r="B577" s="602" t="s">
        <v>1549</v>
      </c>
      <c r="C577" s="606">
        <v>813298.1</v>
      </c>
      <c r="D577" s="606">
        <v>355644.7</v>
      </c>
      <c r="E577" s="606">
        <v>25836</v>
      </c>
      <c r="F577" s="606">
        <v>15272</v>
      </c>
      <c r="G577" s="606">
        <f t="shared" si="9"/>
        <v>1210050.8</v>
      </c>
    </row>
    <row r="578" spans="1:7" x14ac:dyDescent="0.15">
      <c r="A578" s="602" t="s">
        <v>1550</v>
      </c>
      <c r="B578" s="602" t="s">
        <v>1551</v>
      </c>
      <c r="C578" s="606">
        <v>5741502.2999999998</v>
      </c>
      <c r="D578" s="606">
        <v>2175932.7000000002</v>
      </c>
      <c r="E578" s="606">
        <v>270879</v>
      </c>
      <c r="F578" s="606">
        <v>199691</v>
      </c>
      <c r="G578" s="606">
        <f t="shared" si="9"/>
        <v>8388005</v>
      </c>
    </row>
  </sheetData>
  <mergeCells count="3">
    <mergeCell ref="A1:G1"/>
    <mergeCell ref="A2:G2"/>
    <mergeCell ref="A3:G3"/>
  </mergeCells>
  <pageMargins left="0.70866141732283472" right="0.70866141732283472" top="1.1417322834645669" bottom="0.74803149606299213" header="0.31496062992125984" footer="0.31496062992125984"/>
  <pageSetup scale="50" orientation="portrait" r:id="rId1"/>
  <headerFooter>
    <oddHeader>&amp;L&amp;G</oddHead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578"/>
  <sheetViews>
    <sheetView showGridLines="0" zoomScaleSheetLayoutView="100" workbookViewId="0">
      <selection activeCell="A5" sqref="A5:G5"/>
    </sheetView>
  </sheetViews>
  <sheetFormatPr baseColWidth="10" defaultRowHeight="15" x14ac:dyDescent="0.25"/>
  <cols>
    <col min="1" max="1" width="4" bestFit="1" customWidth="1"/>
    <col min="2" max="2" width="29.140625" customWidth="1"/>
    <col min="3" max="3" width="20.28515625" style="612" customWidth="1"/>
    <col min="4" max="4" width="23.7109375" style="612" customWidth="1"/>
    <col min="5" max="5" width="17.42578125" style="612" customWidth="1"/>
  </cols>
  <sheetData>
    <row r="1" spans="1:5" x14ac:dyDescent="0.25">
      <c r="A1" s="607" t="s">
        <v>404</v>
      </c>
      <c r="B1" s="607"/>
      <c r="C1" s="607"/>
      <c r="D1" s="607"/>
      <c r="E1" s="607"/>
    </row>
    <row r="2" spans="1:5" x14ac:dyDescent="0.25">
      <c r="A2" s="607" t="s">
        <v>1552</v>
      </c>
      <c r="B2" s="607"/>
      <c r="C2" s="607"/>
      <c r="D2" s="607"/>
      <c r="E2" s="607"/>
    </row>
    <row r="3" spans="1:5" x14ac:dyDescent="0.25">
      <c r="A3" s="607" t="s">
        <v>1553</v>
      </c>
      <c r="B3" s="607"/>
      <c r="C3" s="607"/>
      <c r="D3" s="607"/>
      <c r="E3" s="607"/>
    </row>
    <row r="4" spans="1:5" x14ac:dyDescent="0.25">
      <c r="A4" s="608"/>
      <c r="B4" s="608"/>
      <c r="C4" s="609"/>
      <c r="D4" s="609"/>
      <c r="E4" s="609"/>
    </row>
    <row r="5" spans="1:5" ht="31.5" customHeight="1" x14ac:dyDescent="0.25">
      <c r="A5" s="597" t="s">
        <v>407</v>
      </c>
      <c r="B5" s="597" t="s">
        <v>408</v>
      </c>
      <c r="C5" s="598" t="s">
        <v>162</v>
      </c>
      <c r="D5" s="598" t="s">
        <v>1554</v>
      </c>
      <c r="E5" s="598" t="s">
        <v>411</v>
      </c>
    </row>
    <row r="6" spans="1:5" ht="9.75" customHeight="1" x14ac:dyDescent="0.25">
      <c r="A6" s="610"/>
      <c r="B6" s="610"/>
      <c r="C6" s="611"/>
      <c r="D6" s="611"/>
      <c r="E6" s="611"/>
    </row>
    <row r="7" spans="1:5" x14ac:dyDescent="0.25">
      <c r="A7" s="602"/>
      <c r="B7" s="603" t="s">
        <v>14</v>
      </c>
      <c r="C7" s="604">
        <f>SUM(C9:C578)</f>
        <v>3169720608</v>
      </c>
      <c r="D7" s="604">
        <f t="shared" ref="D7:E7" si="0">SUM(D9:D578)</f>
        <v>1020065094</v>
      </c>
      <c r="E7" s="604">
        <f t="shared" si="0"/>
        <v>4189785702</v>
      </c>
    </row>
    <row r="8" spans="1:5" ht="7.5" customHeight="1" x14ac:dyDescent="0.25">
      <c r="A8" s="602"/>
      <c r="B8" s="602"/>
      <c r="C8" s="606"/>
      <c r="D8" s="606"/>
      <c r="E8" s="606"/>
    </row>
    <row r="9" spans="1:5" x14ac:dyDescent="0.25">
      <c r="A9" s="602" t="s">
        <v>412</v>
      </c>
      <c r="B9" s="602" t="s">
        <v>413</v>
      </c>
      <c r="C9" s="606">
        <v>1088928</v>
      </c>
      <c r="D9" s="606">
        <v>290832</v>
      </c>
      <c r="E9" s="606">
        <f>C9+D9</f>
        <v>1379760</v>
      </c>
    </row>
    <row r="10" spans="1:5" x14ac:dyDescent="0.25">
      <c r="A10" s="602" t="s">
        <v>414</v>
      </c>
      <c r="B10" s="602" t="s">
        <v>415</v>
      </c>
      <c r="C10" s="606">
        <v>33176052</v>
      </c>
      <c r="D10" s="606">
        <v>12042648</v>
      </c>
      <c r="E10" s="606">
        <f t="shared" ref="E10:E73" si="1">C10+D10</f>
        <v>45218700</v>
      </c>
    </row>
    <row r="11" spans="1:5" x14ac:dyDescent="0.25">
      <c r="A11" s="602" t="s">
        <v>416</v>
      </c>
      <c r="B11" s="602" t="s">
        <v>417</v>
      </c>
      <c r="C11" s="606">
        <v>3752964</v>
      </c>
      <c r="D11" s="606">
        <v>669408</v>
      </c>
      <c r="E11" s="606">
        <f t="shared" si="1"/>
        <v>4422372</v>
      </c>
    </row>
    <row r="12" spans="1:5" x14ac:dyDescent="0.25">
      <c r="A12" s="602" t="s">
        <v>418</v>
      </c>
      <c r="B12" s="602" t="s">
        <v>419</v>
      </c>
      <c r="C12" s="606">
        <v>740208</v>
      </c>
      <c r="D12" s="606">
        <v>271518</v>
      </c>
      <c r="E12" s="606">
        <f t="shared" si="1"/>
        <v>1011726</v>
      </c>
    </row>
    <row r="13" spans="1:5" x14ac:dyDescent="0.25">
      <c r="A13" s="602" t="s">
        <v>420</v>
      </c>
      <c r="B13" s="602" t="s">
        <v>421</v>
      </c>
      <c r="C13" s="606">
        <v>7557150</v>
      </c>
      <c r="D13" s="606">
        <v>3957690</v>
      </c>
      <c r="E13" s="606">
        <f t="shared" si="1"/>
        <v>11514840</v>
      </c>
    </row>
    <row r="14" spans="1:5" x14ac:dyDescent="0.25">
      <c r="A14" s="602" t="s">
        <v>422</v>
      </c>
      <c r="B14" s="602" t="s">
        <v>423</v>
      </c>
      <c r="C14" s="606">
        <v>11915658</v>
      </c>
      <c r="D14" s="606">
        <v>4781106</v>
      </c>
      <c r="E14" s="606">
        <f t="shared" si="1"/>
        <v>16696764</v>
      </c>
    </row>
    <row r="15" spans="1:5" x14ac:dyDescent="0.25">
      <c r="A15" s="602" t="s">
        <v>424</v>
      </c>
      <c r="B15" s="602" t="s">
        <v>425</v>
      </c>
      <c r="C15" s="606">
        <v>3881706</v>
      </c>
      <c r="D15" s="606">
        <v>700794</v>
      </c>
      <c r="E15" s="606">
        <f t="shared" si="1"/>
        <v>4582500</v>
      </c>
    </row>
    <row r="16" spans="1:5" x14ac:dyDescent="0.25">
      <c r="A16" s="602" t="s">
        <v>426</v>
      </c>
      <c r="B16" s="602" t="s">
        <v>427</v>
      </c>
      <c r="C16" s="606">
        <v>671514</v>
      </c>
      <c r="D16" s="606">
        <v>225906</v>
      </c>
      <c r="E16" s="606">
        <f t="shared" si="1"/>
        <v>897420</v>
      </c>
    </row>
    <row r="17" spans="1:5" x14ac:dyDescent="0.25">
      <c r="A17" s="602" t="s">
        <v>428</v>
      </c>
      <c r="B17" s="602" t="s">
        <v>429</v>
      </c>
      <c r="C17" s="606">
        <v>5983536</v>
      </c>
      <c r="D17" s="606">
        <v>1802976</v>
      </c>
      <c r="E17" s="606">
        <f t="shared" si="1"/>
        <v>7786512</v>
      </c>
    </row>
    <row r="18" spans="1:5" x14ac:dyDescent="0.25">
      <c r="A18" s="602" t="s">
        <v>430</v>
      </c>
      <c r="B18" s="602" t="s">
        <v>431</v>
      </c>
      <c r="C18" s="606">
        <v>5394966</v>
      </c>
      <c r="D18" s="606">
        <v>3651024</v>
      </c>
      <c r="E18" s="606">
        <f t="shared" si="1"/>
        <v>9045990</v>
      </c>
    </row>
    <row r="19" spans="1:5" x14ac:dyDescent="0.25">
      <c r="A19" s="602" t="s">
        <v>432</v>
      </c>
      <c r="B19" s="602" t="s">
        <v>433</v>
      </c>
      <c r="C19" s="606">
        <v>944004</v>
      </c>
      <c r="D19" s="606">
        <v>327324</v>
      </c>
      <c r="E19" s="606">
        <f t="shared" si="1"/>
        <v>1271328</v>
      </c>
    </row>
    <row r="20" spans="1:5" x14ac:dyDescent="0.25">
      <c r="A20" s="602" t="s">
        <v>434</v>
      </c>
      <c r="B20" s="602" t="s">
        <v>435</v>
      </c>
      <c r="C20" s="606">
        <v>13500162</v>
      </c>
      <c r="D20" s="606">
        <v>2645436</v>
      </c>
      <c r="E20" s="606">
        <f t="shared" si="1"/>
        <v>16145598</v>
      </c>
    </row>
    <row r="21" spans="1:5" x14ac:dyDescent="0.25">
      <c r="A21" s="602" t="s">
        <v>436</v>
      </c>
      <c r="B21" s="602" t="s">
        <v>437</v>
      </c>
      <c r="C21" s="606">
        <v>1350696</v>
      </c>
      <c r="D21" s="606">
        <v>747210</v>
      </c>
      <c r="E21" s="606">
        <f t="shared" si="1"/>
        <v>2097906</v>
      </c>
    </row>
    <row r="22" spans="1:5" x14ac:dyDescent="0.25">
      <c r="A22" s="602" t="s">
        <v>438</v>
      </c>
      <c r="B22" s="602" t="s">
        <v>439</v>
      </c>
      <c r="C22" s="606">
        <v>9509994</v>
      </c>
      <c r="D22" s="606">
        <v>7096536</v>
      </c>
      <c r="E22" s="606">
        <f t="shared" si="1"/>
        <v>16606530</v>
      </c>
    </row>
    <row r="23" spans="1:5" x14ac:dyDescent="0.25">
      <c r="A23" s="602" t="s">
        <v>440</v>
      </c>
      <c r="B23" s="602" t="s">
        <v>441</v>
      </c>
      <c r="C23" s="606">
        <v>6889680</v>
      </c>
      <c r="D23" s="606">
        <v>1264230</v>
      </c>
      <c r="E23" s="606">
        <f t="shared" si="1"/>
        <v>8153910</v>
      </c>
    </row>
    <row r="24" spans="1:5" x14ac:dyDescent="0.25">
      <c r="A24" s="602" t="s">
        <v>442</v>
      </c>
      <c r="B24" s="602" t="s">
        <v>443</v>
      </c>
      <c r="C24" s="606">
        <v>15182526</v>
      </c>
      <c r="D24" s="606">
        <v>2288868</v>
      </c>
      <c r="E24" s="606">
        <f t="shared" si="1"/>
        <v>17471394</v>
      </c>
    </row>
    <row r="25" spans="1:5" x14ac:dyDescent="0.25">
      <c r="A25" s="602" t="s">
        <v>444</v>
      </c>
      <c r="B25" s="602" t="s">
        <v>445</v>
      </c>
      <c r="C25" s="606">
        <v>3923718</v>
      </c>
      <c r="D25" s="606">
        <v>885924</v>
      </c>
      <c r="E25" s="606">
        <f t="shared" si="1"/>
        <v>4809642</v>
      </c>
    </row>
    <row r="26" spans="1:5" x14ac:dyDescent="0.25">
      <c r="A26" s="602" t="s">
        <v>446</v>
      </c>
      <c r="B26" s="602" t="s">
        <v>447</v>
      </c>
      <c r="C26" s="606">
        <v>749316</v>
      </c>
      <c r="D26" s="606">
        <v>223758</v>
      </c>
      <c r="E26" s="606">
        <f t="shared" si="1"/>
        <v>973074</v>
      </c>
    </row>
    <row r="27" spans="1:5" x14ac:dyDescent="0.25">
      <c r="A27" s="602" t="s">
        <v>448</v>
      </c>
      <c r="B27" s="602" t="s">
        <v>449</v>
      </c>
      <c r="C27" s="606">
        <v>2892780</v>
      </c>
      <c r="D27" s="606">
        <v>823944</v>
      </c>
      <c r="E27" s="606">
        <f t="shared" si="1"/>
        <v>3716724</v>
      </c>
    </row>
    <row r="28" spans="1:5" x14ac:dyDescent="0.25">
      <c r="A28" s="602" t="s">
        <v>450</v>
      </c>
      <c r="B28" s="602" t="s">
        <v>451</v>
      </c>
      <c r="C28" s="606">
        <v>4878666</v>
      </c>
      <c r="D28" s="606">
        <v>1035636</v>
      </c>
      <c r="E28" s="606">
        <f t="shared" si="1"/>
        <v>5914302</v>
      </c>
    </row>
    <row r="29" spans="1:5" x14ac:dyDescent="0.25">
      <c r="A29" s="602" t="s">
        <v>452</v>
      </c>
      <c r="B29" s="602" t="s">
        <v>453</v>
      </c>
      <c r="C29" s="606">
        <v>9708426</v>
      </c>
      <c r="D29" s="606">
        <v>3935154</v>
      </c>
      <c r="E29" s="606">
        <f t="shared" si="1"/>
        <v>13643580</v>
      </c>
    </row>
    <row r="30" spans="1:5" x14ac:dyDescent="0.25">
      <c r="A30" s="602" t="s">
        <v>454</v>
      </c>
      <c r="B30" s="602" t="s">
        <v>455</v>
      </c>
      <c r="C30" s="606">
        <v>900462</v>
      </c>
      <c r="D30" s="606">
        <v>232344</v>
      </c>
      <c r="E30" s="606">
        <f t="shared" si="1"/>
        <v>1132806</v>
      </c>
    </row>
    <row r="31" spans="1:5" x14ac:dyDescent="0.25">
      <c r="A31" s="602" t="s">
        <v>456</v>
      </c>
      <c r="B31" s="602" t="s">
        <v>457</v>
      </c>
      <c r="C31" s="606">
        <v>16373766</v>
      </c>
      <c r="D31" s="606">
        <v>4944234</v>
      </c>
      <c r="E31" s="606">
        <f t="shared" si="1"/>
        <v>21318000</v>
      </c>
    </row>
    <row r="32" spans="1:5" x14ac:dyDescent="0.25">
      <c r="A32" s="602" t="s">
        <v>458</v>
      </c>
      <c r="B32" s="602" t="s">
        <v>459</v>
      </c>
      <c r="C32" s="606">
        <v>5214876</v>
      </c>
      <c r="D32" s="606">
        <v>1031880</v>
      </c>
      <c r="E32" s="606">
        <f t="shared" si="1"/>
        <v>6246756</v>
      </c>
    </row>
    <row r="33" spans="1:5" x14ac:dyDescent="0.25">
      <c r="A33" s="602" t="s">
        <v>460</v>
      </c>
      <c r="B33" s="602" t="s">
        <v>461</v>
      </c>
      <c r="C33" s="606">
        <v>7043946</v>
      </c>
      <c r="D33" s="606">
        <v>2979468</v>
      </c>
      <c r="E33" s="606">
        <f t="shared" si="1"/>
        <v>10023414</v>
      </c>
    </row>
    <row r="34" spans="1:5" x14ac:dyDescent="0.25">
      <c r="A34" s="602" t="s">
        <v>462</v>
      </c>
      <c r="B34" s="602" t="s">
        <v>463</v>
      </c>
      <c r="C34" s="606">
        <v>7919256</v>
      </c>
      <c r="D34" s="606">
        <v>2275452</v>
      </c>
      <c r="E34" s="606">
        <f t="shared" si="1"/>
        <v>10194708</v>
      </c>
    </row>
    <row r="35" spans="1:5" x14ac:dyDescent="0.25">
      <c r="A35" s="602" t="s">
        <v>464</v>
      </c>
      <c r="B35" s="602" t="s">
        <v>465</v>
      </c>
      <c r="C35" s="606">
        <v>3443136</v>
      </c>
      <c r="D35" s="606">
        <v>659478</v>
      </c>
      <c r="E35" s="606">
        <f t="shared" si="1"/>
        <v>4102614</v>
      </c>
    </row>
    <row r="36" spans="1:5" x14ac:dyDescent="0.25">
      <c r="A36" s="602" t="s">
        <v>466</v>
      </c>
      <c r="B36" s="602" t="s">
        <v>467</v>
      </c>
      <c r="C36" s="606">
        <v>13210446</v>
      </c>
      <c r="D36" s="606">
        <v>5279874</v>
      </c>
      <c r="E36" s="606">
        <f t="shared" si="1"/>
        <v>18490320</v>
      </c>
    </row>
    <row r="37" spans="1:5" x14ac:dyDescent="0.25">
      <c r="A37" s="602" t="s">
        <v>468</v>
      </c>
      <c r="B37" s="602" t="s">
        <v>469</v>
      </c>
      <c r="C37" s="606">
        <v>8985048</v>
      </c>
      <c r="D37" s="606">
        <v>1143762</v>
      </c>
      <c r="E37" s="606">
        <f t="shared" si="1"/>
        <v>10128810</v>
      </c>
    </row>
    <row r="38" spans="1:5" x14ac:dyDescent="0.25">
      <c r="A38" s="602" t="s">
        <v>470</v>
      </c>
      <c r="B38" s="602" t="s">
        <v>471</v>
      </c>
      <c r="C38" s="606">
        <v>2830542</v>
      </c>
      <c r="D38" s="606">
        <v>2229570</v>
      </c>
      <c r="E38" s="606">
        <f t="shared" si="1"/>
        <v>5060112</v>
      </c>
    </row>
    <row r="39" spans="1:5" x14ac:dyDescent="0.25">
      <c r="A39" s="602" t="s">
        <v>472</v>
      </c>
      <c r="B39" s="602" t="s">
        <v>473</v>
      </c>
      <c r="C39" s="606">
        <v>9806544</v>
      </c>
      <c r="D39" s="606">
        <v>1975224</v>
      </c>
      <c r="E39" s="606">
        <f t="shared" si="1"/>
        <v>11781768</v>
      </c>
    </row>
    <row r="40" spans="1:5" x14ac:dyDescent="0.25">
      <c r="A40" s="602" t="s">
        <v>474</v>
      </c>
      <c r="B40" s="602" t="s">
        <v>475</v>
      </c>
      <c r="C40" s="606">
        <v>787128</v>
      </c>
      <c r="D40" s="606">
        <v>277152</v>
      </c>
      <c r="E40" s="606">
        <f t="shared" si="1"/>
        <v>1064280</v>
      </c>
    </row>
    <row r="41" spans="1:5" x14ac:dyDescent="0.25">
      <c r="A41" s="602" t="s">
        <v>476</v>
      </c>
      <c r="B41" s="602" t="s">
        <v>477</v>
      </c>
      <c r="C41" s="606">
        <v>1184910</v>
      </c>
      <c r="D41" s="606">
        <v>652770</v>
      </c>
      <c r="E41" s="606">
        <f t="shared" si="1"/>
        <v>1837680</v>
      </c>
    </row>
    <row r="42" spans="1:5" x14ac:dyDescent="0.25">
      <c r="A42" s="602" t="s">
        <v>478</v>
      </c>
      <c r="B42" s="602" t="s">
        <v>479</v>
      </c>
      <c r="C42" s="606">
        <v>761106</v>
      </c>
      <c r="D42" s="606">
        <v>382326</v>
      </c>
      <c r="E42" s="606">
        <f t="shared" si="1"/>
        <v>1143432</v>
      </c>
    </row>
    <row r="43" spans="1:5" x14ac:dyDescent="0.25">
      <c r="A43" s="602" t="s">
        <v>480</v>
      </c>
      <c r="B43" s="602" t="s">
        <v>481</v>
      </c>
      <c r="C43" s="606">
        <v>123318</v>
      </c>
      <c r="D43" s="606">
        <v>145950</v>
      </c>
      <c r="E43" s="606">
        <f t="shared" si="1"/>
        <v>269268</v>
      </c>
    </row>
    <row r="44" spans="1:5" x14ac:dyDescent="0.25">
      <c r="A44" s="602" t="s">
        <v>482</v>
      </c>
      <c r="B44" s="602" t="s">
        <v>483</v>
      </c>
      <c r="C44" s="606">
        <v>4644894</v>
      </c>
      <c r="D44" s="606">
        <v>1417962</v>
      </c>
      <c r="E44" s="606">
        <f t="shared" si="1"/>
        <v>6062856</v>
      </c>
    </row>
    <row r="45" spans="1:5" x14ac:dyDescent="0.25">
      <c r="A45" s="602" t="s">
        <v>484</v>
      </c>
      <c r="B45" s="602" t="s">
        <v>485</v>
      </c>
      <c r="C45" s="606">
        <v>6009828</v>
      </c>
      <c r="D45" s="606">
        <v>1181052</v>
      </c>
      <c r="E45" s="606">
        <f t="shared" si="1"/>
        <v>7190880</v>
      </c>
    </row>
    <row r="46" spans="1:5" x14ac:dyDescent="0.25">
      <c r="A46" s="602" t="s">
        <v>486</v>
      </c>
      <c r="B46" s="602" t="s">
        <v>487</v>
      </c>
      <c r="C46" s="606">
        <v>2691906</v>
      </c>
      <c r="D46" s="606">
        <v>566646</v>
      </c>
      <c r="E46" s="606">
        <f t="shared" si="1"/>
        <v>3258552</v>
      </c>
    </row>
    <row r="47" spans="1:5" x14ac:dyDescent="0.25">
      <c r="A47" s="602" t="s">
        <v>488</v>
      </c>
      <c r="B47" s="602" t="s">
        <v>489</v>
      </c>
      <c r="C47" s="606">
        <v>26581848</v>
      </c>
      <c r="D47" s="606">
        <v>18737808</v>
      </c>
      <c r="E47" s="606">
        <f t="shared" si="1"/>
        <v>45319656</v>
      </c>
    </row>
    <row r="48" spans="1:5" x14ac:dyDescent="0.25">
      <c r="A48" s="602" t="s">
        <v>490</v>
      </c>
      <c r="B48" s="602" t="s">
        <v>491</v>
      </c>
      <c r="C48" s="606">
        <v>10286742</v>
      </c>
      <c r="D48" s="606">
        <v>1608456</v>
      </c>
      <c r="E48" s="606">
        <f t="shared" si="1"/>
        <v>11895198</v>
      </c>
    </row>
    <row r="49" spans="1:5" x14ac:dyDescent="0.25">
      <c r="A49" s="602" t="s">
        <v>492</v>
      </c>
      <c r="B49" s="602" t="s">
        <v>493</v>
      </c>
      <c r="C49" s="606">
        <v>38482332</v>
      </c>
      <c r="D49" s="606">
        <v>8050074</v>
      </c>
      <c r="E49" s="606">
        <f t="shared" si="1"/>
        <v>46532406</v>
      </c>
    </row>
    <row r="50" spans="1:5" x14ac:dyDescent="0.25">
      <c r="A50" s="602" t="s">
        <v>494</v>
      </c>
      <c r="B50" s="602" t="s">
        <v>495</v>
      </c>
      <c r="C50" s="606">
        <v>5436354</v>
      </c>
      <c r="D50" s="606">
        <v>2058930</v>
      </c>
      <c r="E50" s="606">
        <f t="shared" si="1"/>
        <v>7495284</v>
      </c>
    </row>
    <row r="51" spans="1:5" x14ac:dyDescent="0.25">
      <c r="A51" s="602" t="s">
        <v>496</v>
      </c>
      <c r="B51" s="602" t="s">
        <v>497</v>
      </c>
      <c r="C51" s="606">
        <v>39771618</v>
      </c>
      <c r="D51" s="606">
        <v>24962106</v>
      </c>
      <c r="E51" s="606">
        <f t="shared" si="1"/>
        <v>64733724</v>
      </c>
    </row>
    <row r="52" spans="1:5" x14ac:dyDescent="0.25">
      <c r="A52" s="602" t="s">
        <v>498</v>
      </c>
      <c r="B52" s="602" t="s">
        <v>499</v>
      </c>
      <c r="C52" s="606">
        <v>22192956</v>
      </c>
      <c r="D52" s="606">
        <v>11143842</v>
      </c>
      <c r="E52" s="606">
        <f t="shared" si="1"/>
        <v>33336798</v>
      </c>
    </row>
    <row r="53" spans="1:5" x14ac:dyDescent="0.25">
      <c r="A53" s="602" t="s">
        <v>500</v>
      </c>
      <c r="B53" s="602" t="s">
        <v>501</v>
      </c>
      <c r="C53" s="606">
        <v>2474970</v>
      </c>
      <c r="D53" s="606">
        <v>2018148</v>
      </c>
      <c r="E53" s="606">
        <f t="shared" si="1"/>
        <v>4493118</v>
      </c>
    </row>
    <row r="54" spans="1:5" x14ac:dyDescent="0.25">
      <c r="A54" s="602" t="s">
        <v>502</v>
      </c>
      <c r="B54" s="602" t="s">
        <v>503</v>
      </c>
      <c r="C54" s="606">
        <v>3769446</v>
      </c>
      <c r="D54" s="606">
        <v>888876</v>
      </c>
      <c r="E54" s="606">
        <f t="shared" si="1"/>
        <v>4658322</v>
      </c>
    </row>
    <row r="55" spans="1:5" x14ac:dyDescent="0.25">
      <c r="A55" s="602" t="s">
        <v>504</v>
      </c>
      <c r="B55" s="602" t="s">
        <v>505</v>
      </c>
      <c r="C55" s="606">
        <v>51300</v>
      </c>
      <c r="D55" s="606">
        <v>24948</v>
      </c>
      <c r="E55" s="606">
        <f t="shared" si="1"/>
        <v>76248</v>
      </c>
    </row>
    <row r="56" spans="1:5" x14ac:dyDescent="0.25">
      <c r="A56" s="602" t="s">
        <v>506</v>
      </c>
      <c r="B56" s="602" t="s">
        <v>507</v>
      </c>
      <c r="C56" s="606">
        <v>1738524</v>
      </c>
      <c r="D56" s="606">
        <v>349860</v>
      </c>
      <c r="E56" s="606">
        <f t="shared" si="1"/>
        <v>2088384</v>
      </c>
    </row>
    <row r="57" spans="1:5" x14ac:dyDescent="0.25">
      <c r="A57" s="602" t="s">
        <v>508</v>
      </c>
      <c r="B57" s="602" t="s">
        <v>509</v>
      </c>
      <c r="C57" s="606">
        <v>1057236</v>
      </c>
      <c r="D57" s="606">
        <v>306126</v>
      </c>
      <c r="E57" s="606">
        <f t="shared" si="1"/>
        <v>1363362</v>
      </c>
    </row>
    <row r="58" spans="1:5" x14ac:dyDescent="0.25">
      <c r="A58" s="602" t="s">
        <v>510</v>
      </c>
      <c r="B58" s="602" t="s">
        <v>511</v>
      </c>
      <c r="C58" s="606">
        <v>5752902</v>
      </c>
      <c r="D58" s="606">
        <v>1013634</v>
      </c>
      <c r="E58" s="606">
        <f t="shared" si="1"/>
        <v>6766536</v>
      </c>
    </row>
    <row r="59" spans="1:5" x14ac:dyDescent="0.25">
      <c r="A59" s="602" t="s">
        <v>512</v>
      </c>
      <c r="B59" s="602" t="s">
        <v>513</v>
      </c>
      <c r="C59" s="606">
        <v>6658092</v>
      </c>
      <c r="D59" s="606">
        <v>1171932</v>
      </c>
      <c r="E59" s="606">
        <f t="shared" si="1"/>
        <v>7830024</v>
      </c>
    </row>
    <row r="60" spans="1:5" x14ac:dyDescent="0.25">
      <c r="A60" s="602" t="s">
        <v>514</v>
      </c>
      <c r="B60" s="602" t="s">
        <v>515</v>
      </c>
      <c r="C60" s="606">
        <v>4670490</v>
      </c>
      <c r="D60" s="606">
        <v>1658628</v>
      </c>
      <c r="E60" s="606">
        <f t="shared" si="1"/>
        <v>6329118</v>
      </c>
    </row>
    <row r="61" spans="1:5" x14ac:dyDescent="0.25">
      <c r="A61" s="602" t="s">
        <v>516</v>
      </c>
      <c r="B61" s="602" t="s">
        <v>517</v>
      </c>
      <c r="C61" s="606">
        <v>662310</v>
      </c>
      <c r="D61" s="606">
        <v>327594</v>
      </c>
      <c r="E61" s="606">
        <f t="shared" si="1"/>
        <v>989904</v>
      </c>
    </row>
    <row r="62" spans="1:5" x14ac:dyDescent="0.25">
      <c r="A62" s="602" t="s">
        <v>518</v>
      </c>
      <c r="B62" s="602" t="s">
        <v>519</v>
      </c>
      <c r="C62" s="606">
        <v>239286</v>
      </c>
      <c r="D62" s="606">
        <v>109734</v>
      </c>
      <c r="E62" s="606">
        <f t="shared" si="1"/>
        <v>349020</v>
      </c>
    </row>
    <row r="63" spans="1:5" x14ac:dyDescent="0.25">
      <c r="A63" s="602" t="s">
        <v>520</v>
      </c>
      <c r="B63" s="602" t="s">
        <v>521</v>
      </c>
      <c r="C63" s="606">
        <v>2093166</v>
      </c>
      <c r="D63" s="606">
        <v>947094</v>
      </c>
      <c r="E63" s="606">
        <f t="shared" si="1"/>
        <v>3040260</v>
      </c>
    </row>
    <row r="64" spans="1:5" x14ac:dyDescent="0.25">
      <c r="A64" s="602" t="s">
        <v>522</v>
      </c>
      <c r="B64" s="602" t="s">
        <v>523</v>
      </c>
      <c r="C64" s="606">
        <v>942666</v>
      </c>
      <c r="D64" s="606">
        <v>389298</v>
      </c>
      <c r="E64" s="606">
        <f t="shared" si="1"/>
        <v>1331964</v>
      </c>
    </row>
    <row r="65" spans="1:5" x14ac:dyDescent="0.25">
      <c r="A65" s="602" t="s">
        <v>524</v>
      </c>
      <c r="B65" s="602" t="s">
        <v>525</v>
      </c>
      <c r="C65" s="606">
        <v>20216610</v>
      </c>
      <c r="D65" s="606">
        <v>9897318</v>
      </c>
      <c r="E65" s="606">
        <f t="shared" si="1"/>
        <v>30113928</v>
      </c>
    </row>
    <row r="66" spans="1:5" x14ac:dyDescent="0.25">
      <c r="A66" s="602" t="s">
        <v>526</v>
      </c>
      <c r="B66" s="602" t="s">
        <v>527</v>
      </c>
      <c r="C66" s="606">
        <v>15897780</v>
      </c>
      <c r="D66" s="606">
        <v>3604608</v>
      </c>
      <c r="E66" s="606">
        <f t="shared" si="1"/>
        <v>19502388</v>
      </c>
    </row>
    <row r="67" spans="1:5" x14ac:dyDescent="0.25">
      <c r="A67" s="602" t="s">
        <v>528</v>
      </c>
      <c r="B67" s="602" t="s">
        <v>529</v>
      </c>
      <c r="C67" s="606">
        <v>30386538</v>
      </c>
      <c r="D67" s="606">
        <v>11104134</v>
      </c>
      <c r="E67" s="606">
        <f t="shared" si="1"/>
        <v>41490672</v>
      </c>
    </row>
    <row r="68" spans="1:5" x14ac:dyDescent="0.25">
      <c r="A68" s="602" t="s">
        <v>530</v>
      </c>
      <c r="B68" s="602" t="s">
        <v>531</v>
      </c>
      <c r="C68" s="606">
        <v>3695634</v>
      </c>
      <c r="D68" s="606">
        <v>743190</v>
      </c>
      <c r="E68" s="606">
        <f t="shared" si="1"/>
        <v>4438824</v>
      </c>
    </row>
    <row r="69" spans="1:5" x14ac:dyDescent="0.25">
      <c r="A69" s="602" t="s">
        <v>532</v>
      </c>
      <c r="B69" s="602" t="s">
        <v>533</v>
      </c>
      <c r="C69" s="606">
        <v>3481626</v>
      </c>
      <c r="D69" s="606">
        <v>688992</v>
      </c>
      <c r="E69" s="606">
        <f t="shared" si="1"/>
        <v>4170618</v>
      </c>
    </row>
    <row r="70" spans="1:5" x14ac:dyDescent="0.25">
      <c r="A70" s="602" t="s">
        <v>534</v>
      </c>
      <c r="B70" s="602" t="s">
        <v>535</v>
      </c>
      <c r="C70" s="606">
        <v>200046</v>
      </c>
      <c r="D70" s="606">
        <v>157218</v>
      </c>
      <c r="E70" s="606">
        <f t="shared" si="1"/>
        <v>357264</v>
      </c>
    </row>
    <row r="71" spans="1:5" x14ac:dyDescent="0.25">
      <c r="A71" s="602" t="s">
        <v>536</v>
      </c>
      <c r="B71" s="602" t="s">
        <v>537</v>
      </c>
      <c r="C71" s="606">
        <v>1227978</v>
      </c>
      <c r="D71" s="606">
        <v>1041540</v>
      </c>
      <c r="E71" s="606">
        <f t="shared" si="1"/>
        <v>2269518</v>
      </c>
    </row>
    <row r="72" spans="1:5" x14ac:dyDescent="0.25">
      <c r="A72" s="602" t="s">
        <v>538</v>
      </c>
      <c r="B72" s="602" t="s">
        <v>539</v>
      </c>
      <c r="C72" s="606">
        <v>8480814</v>
      </c>
      <c r="D72" s="606">
        <v>1982736</v>
      </c>
      <c r="E72" s="606">
        <f t="shared" si="1"/>
        <v>10463550</v>
      </c>
    </row>
    <row r="73" spans="1:5" x14ac:dyDescent="0.25">
      <c r="A73" s="602" t="s">
        <v>540</v>
      </c>
      <c r="B73" s="602" t="s">
        <v>541</v>
      </c>
      <c r="C73" s="606">
        <v>1078632</v>
      </c>
      <c r="D73" s="606">
        <v>317130</v>
      </c>
      <c r="E73" s="606">
        <f t="shared" si="1"/>
        <v>1395762</v>
      </c>
    </row>
    <row r="74" spans="1:5" x14ac:dyDescent="0.25">
      <c r="A74" s="602" t="s">
        <v>542</v>
      </c>
      <c r="B74" s="602" t="s">
        <v>543</v>
      </c>
      <c r="C74" s="606">
        <v>4381902</v>
      </c>
      <c r="D74" s="606">
        <v>1436208</v>
      </c>
      <c r="E74" s="606">
        <f t="shared" ref="E74:E137" si="2">C74+D74</f>
        <v>5818110</v>
      </c>
    </row>
    <row r="75" spans="1:5" x14ac:dyDescent="0.25">
      <c r="A75" s="602" t="s">
        <v>544</v>
      </c>
      <c r="B75" s="602" t="s">
        <v>545</v>
      </c>
      <c r="C75" s="606">
        <v>68396280</v>
      </c>
      <c r="D75" s="606">
        <v>70658712</v>
      </c>
      <c r="E75" s="606">
        <f t="shared" si="2"/>
        <v>139054992</v>
      </c>
    </row>
    <row r="76" spans="1:5" x14ac:dyDescent="0.25">
      <c r="A76" s="602" t="s">
        <v>546</v>
      </c>
      <c r="B76" s="602" t="s">
        <v>547</v>
      </c>
      <c r="C76" s="606">
        <v>14551014</v>
      </c>
      <c r="D76" s="606">
        <v>5725788</v>
      </c>
      <c r="E76" s="606">
        <f t="shared" si="2"/>
        <v>20276802</v>
      </c>
    </row>
    <row r="77" spans="1:5" x14ac:dyDescent="0.25">
      <c r="A77" s="602" t="s">
        <v>548</v>
      </c>
      <c r="B77" s="602" t="s">
        <v>549</v>
      </c>
      <c r="C77" s="606">
        <v>2281740</v>
      </c>
      <c r="D77" s="606">
        <v>656262</v>
      </c>
      <c r="E77" s="606">
        <f t="shared" si="2"/>
        <v>2938002</v>
      </c>
    </row>
    <row r="78" spans="1:5" x14ac:dyDescent="0.25">
      <c r="A78" s="602" t="s">
        <v>550</v>
      </c>
      <c r="B78" s="602" t="s">
        <v>551</v>
      </c>
      <c r="C78" s="606">
        <v>7876950</v>
      </c>
      <c r="D78" s="606">
        <v>1778556</v>
      </c>
      <c r="E78" s="606">
        <f t="shared" si="2"/>
        <v>9655506</v>
      </c>
    </row>
    <row r="79" spans="1:5" x14ac:dyDescent="0.25">
      <c r="A79" s="602" t="s">
        <v>552</v>
      </c>
      <c r="B79" s="602" t="s">
        <v>553</v>
      </c>
      <c r="C79" s="606">
        <v>4527882</v>
      </c>
      <c r="D79" s="606">
        <v>820998</v>
      </c>
      <c r="E79" s="606">
        <f t="shared" si="2"/>
        <v>5348880</v>
      </c>
    </row>
    <row r="80" spans="1:5" x14ac:dyDescent="0.25">
      <c r="A80" s="602" t="s">
        <v>554</v>
      </c>
      <c r="B80" s="602" t="s">
        <v>555</v>
      </c>
      <c r="C80" s="606">
        <v>6559050</v>
      </c>
      <c r="D80" s="606">
        <v>1765146</v>
      </c>
      <c r="E80" s="606">
        <f t="shared" si="2"/>
        <v>8324196</v>
      </c>
    </row>
    <row r="81" spans="1:5" x14ac:dyDescent="0.25">
      <c r="A81" s="602" t="s">
        <v>556</v>
      </c>
      <c r="B81" s="602" t="s">
        <v>557</v>
      </c>
      <c r="C81" s="606">
        <v>23906466</v>
      </c>
      <c r="D81" s="606">
        <v>8557968</v>
      </c>
      <c r="E81" s="606">
        <f t="shared" si="2"/>
        <v>32464434</v>
      </c>
    </row>
    <row r="82" spans="1:5" x14ac:dyDescent="0.25">
      <c r="A82" s="602" t="s">
        <v>558</v>
      </c>
      <c r="B82" s="602" t="s">
        <v>559</v>
      </c>
      <c r="C82" s="606">
        <v>467976</v>
      </c>
      <c r="D82" s="606">
        <v>135486</v>
      </c>
      <c r="E82" s="606">
        <f t="shared" si="2"/>
        <v>603462</v>
      </c>
    </row>
    <row r="83" spans="1:5" x14ac:dyDescent="0.25">
      <c r="A83" s="602" t="s">
        <v>560</v>
      </c>
      <c r="B83" s="602" t="s">
        <v>561</v>
      </c>
      <c r="C83" s="606">
        <v>1565712</v>
      </c>
      <c r="D83" s="606">
        <v>716628</v>
      </c>
      <c r="E83" s="606">
        <f t="shared" si="2"/>
        <v>2282340</v>
      </c>
    </row>
    <row r="84" spans="1:5" x14ac:dyDescent="0.25">
      <c r="A84" s="602" t="s">
        <v>562</v>
      </c>
      <c r="B84" s="602" t="s">
        <v>563</v>
      </c>
      <c r="C84" s="606">
        <v>2321826</v>
      </c>
      <c r="D84" s="606">
        <v>893706</v>
      </c>
      <c r="E84" s="606">
        <f t="shared" si="2"/>
        <v>3215532</v>
      </c>
    </row>
    <row r="85" spans="1:5" x14ac:dyDescent="0.25">
      <c r="A85" s="602" t="s">
        <v>564</v>
      </c>
      <c r="B85" s="602" t="s">
        <v>565</v>
      </c>
      <c r="C85" s="606">
        <v>1657770</v>
      </c>
      <c r="D85" s="606">
        <v>957294</v>
      </c>
      <c r="E85" s="606">
        <f t="shared" si="2"/>
        <v>2615064</v>
      </c>
    </row>
    <row r="86" spans="1:5" x14ac:dyDescent="0.25">
      <c r="A86" s="602" t="s">
        <v>566</v>
      </c>
      <c r="B86" s="602" t="s">
        <v>567</v>
      </c>
      <c r="C86" s="606">
        <v>682488</v>
      </c>
      <c r="D86" s="606">
        <v>292980</v>
      </c>
      <c r="E86" s="606">
        <f t="shared" si="2"/>
        <v>975468</v>
      </c>
    </row>
    <row r="87" spans="1:5" x14ac:dyDescent="0.25">
      <c r="A87" s="602" t="s">
        <v>568</v>
      </c>
      <c r="B87" s="602" t="s">
        <v>569</v>
      </c>
      <c r="C87" s="606">
        <v>22021812</v>
      </c>
      <c r="D87" s="606">
        <v>22100148</v>
      </c>
      <c r="E87" s="606">
        <f t="shared" si="2"/>
        <v>44121960</v>
      </c>
    </row>
    <row r="88" spans="1:5" x14ac:dyDescent="0.25">
      <c r="A88" s="602" t="s">
        <v>570</v>
      </c>
      <c r="B88" s="602" t="s">
        <v>571</v>
      </c>
      <c r="C88" s="606">
        <v>1163154</v>
      </c>
      <c r="D88" s="606">
        <v>352008</v>
      </c>
      <c r="E88" s="606">
        <f t="shared" si="2"/>
        <v>1515162</v>
      </c>
    </row>
    <row r="89" spans="1:5" x14ac:dyDescent="0.25">
      <c r="A89" s="602" t="s">
        <v>572</v>
      </c>
      <c r="B89" s="602" t="s">
        <v>573</v>
      </c>
      <c r="C89" s="606">
        <v>2031858</v>
      </c>
      <c r="D89" s="606">
        <v>513522</v>
      </c>
      <c r="E89" s="606">
        <f t="shared" si="2"/>
        <v>2545380</v>
      </c>
    </row>
    <row r="90" spans="1:5" x14ac:dyDescent="0.25">
      <c r="A90" s="602" t="s">
        <v>574</v>
      </c>
      <c r="B90" s="602" t="s">
        <v>575</v>
      </c>
      <c r="C90" s="606">
        <v>3395436</v>
      </c>
      <c r="D90" s="606">
        <v>1060320</v>
      </c>
      <c r="E90" s="606">
        <f t="shared" si="2"/>
        <v>4455756</v>
      </c>
    </row>
    <row r="91" spans="1:5" x14ac:dyDescent="0.25">
      <c r="A91" s="602" t="s">
        <v>576</v>
      </c>
      <c r="B91" s="602" t="s">
        <v>577</v>
      </c>
      <c r="C91" s="606">
        <v>3726498</v>
      </c>
      <c r="D91" s="606">
        <v>2170278</v>
      </c>
      <c r="E91" s="606">
        <f t="shared" si="2"/>
        <v>5896776</v>
      </c>
    </row>
    <row r="92" spans="1:5" x14ac:dyDescent="0.25">
      <c r="A92" s="602" t="s">
        <v>578</v>
      </c>
      <c r="B92" s="602" t="s">
        <v>579</v>
      </c>
      <c r="C92" s="606">
        <v>1197666</v>
      </c>
      <c r="D92" s="606">
        <v>1044492</v>
      </c>
      <c r="E92" s="606">
        <f t="shared" si="2"/>
        <v>2242158</v>
      </c>
    </row>
    <row r="93" spans="1:5" x14ac:dyDescent="0.25">
      <c r="A93" s="602" t="s">
        <v>580</v>
      </c>
      <c r="B93" s="602" t="s">
        <v>581</v>
      </c>
      <c r="C93" s="606">
        <v>41344722</v>
      </c>
      <c r="D93" s="606">
        <v>6054192</v>
      </c>
      <c r="E93" s="606">
        <f t="shared" si="2"/>
        <v>47398914</v>
      </c>
    </row>
    <row r="94" spans="1:5" x14ac:dyDescent="0.25">
      <c r="A94" s="602" t="s">
        <v>582</v>
      </c>
      <c r="B94" s="602" t="s">
        <v>583</v>
      </c>
      <c r="C94" s="606">
        <v>1192608</v>
      </c>
      <c r="D94" s="606">
        <v>234492</v>
      </c>
      <c r="E94" s="606">
        <f t="shared" si="2"/>
        <v>1427100</v>
      </c>
    </row>
    <row r="95" spans="1:5" x14ac:dyDescent="0.25">
      <c r="A95" s="602" t="s">
        <v>584</v>
      </c>
      <c r="B95" s="602" t="s">
        <v>585</v>
      </c>
      <c r="C95" s="606">
        <v>2387292</v>
      </c>
      <c r="D95" s="606">
        <v>1093320</v>
      </c>
      <c r="E95" s="606">
        <f t="shared" si="2"/>
        <v>3480612</v>
      </c>
    </row>
    <row r="96" spans="1:5" x14ac:dyDescent="0.25">
      <c r="A96" s="602" t="s">
        <v>586</v>
      </c>
      <c r="B96" s="602" t="s">
        <v>587</v>
      </c>
      <c r="C96" s="606">
        <v>4099218</v>
      </c>
      <c r="D96" s="606">
        <v>764922</v>
      </c>
      <c r="E96" s="606">
        <f t="shared" si="2"/>
        <v>4864140</v>
      </c>
    </row>
    <row r="97" spans="1:5" x14ac:dyDescent="0.25">
      <c r="A97" s="602" t="s">
        <v>588</v>
      </c>
      <c r="B97" s="602" t="s">
        <v>589</v>
      </c>
      <c r="C97" s="606">
        <v>1168596</v>
      </c>
      <c r="D97" s="606">
        <v>577380</v>
      </c>
      <c r="E97" s="606">
        <f t="shared" si="2"/>
        <v>1745976</v>
      </c>
    </row>
    <row r="98" spans="1:5" x14ac:dyDescent="0.25">
      <c r="A98" s="602" t="s">
        <v>590</v>
      </c>
      <c r="B98" s="602" t="s">
        <v>591</v>
      </c>
      <c r="C98" s="606">
        <v>4577544</v>
      </c>
      <c r="D98" s="606">
        <v>1574112</v>
      </c>
      <c r="E98" s="606">
        <f t="shared" si="2"/>
        <v>6151656</v>
      </c>
    </row>
    <row r="99" spans="1:5" x14ac:dyDescent="0.25">
      <c r="A99" s="602" t="s">
        <v>592</v>
      </c>
      <c r="B99" s="602" t="s">
        <v>593</v>
      </c>
      <c r="C99" s="606">
        <v>1427988</v>
      </c>
      <c r="D99" s="606">
        <v>1309032</v>
      </c>
      <c r="E99" s="606">
        <f t="shared" si="2"/>
        <v>2737020</v>
      </c>
    </row>
    <row r="100" spans="1:5" x14ac:dyDescent="0.25">
      <c r="A100" s="602" t="s">
        <v>594</v>
      </c>
      <c r="B100" s="602" t="s">
        <v>595</v>
      </c>
      <c r="C100" s="606">
        <v>1242000</v>
      </c>
      <c r="D100" s="606">
        <v>386082</v>
      </c>
      <c r="E100" s="606">
        <f t="shared" si="2"/>
        <v>1628082</v>
      </c>
    </row>
    <row r="101" spans="1:5" x14ac:dyDescent="0.25">
      <c r="A101" s="602" t="s">
        <v>596</v>
      </c>
      <c r="B101" s="602" t="s">
        <v>597</v>
      </c>
      <c r="C101" s="606">
        <v>409242</v>
      </c>
      <c r="D101" s="606">
        <v>135486</v>
      </c>
      <c r="E101" s="606">
        <f t="shared" si="2"/>
        <v>544728</v>
      </c>
    </row>
    <row r="102" spans="1:5" x14ac:dyDescent="0.25">
      <c r="A102" s="602" t="s">
        <v>598</v>
      </c>
      <c r="B102" s="602" t="s">
        <v>599</v>
      </c>
      <c r="C102" s="606">
        <v>2151786</v>
      </c>
      <c r="D102" s="606">
        <v>509232</v>
      </c>
      <c r="E102" s="606">
        <f t="shared" si="2"/>
        <v>2661018</v>
      </c>
    </row>
    <row r="103" spans="1:5" x14ac:dyDescent="0.25">
      <c r="A103" s="602" t="s">
        <v>600</v>
      </c>
      <c r="B103" s="602" t="s">
        <v>601</v>
      </c>
      <c r="C103" s="606">
        <v>6202800</v>
      </c>
      <c r="D103" s="606">
        <v>1070514</v>
      </c>
      <c r="E103" s="606">
        <f t="shared" si="2"/>
        <v>7273314</v>
      </c>
    </row>
    <row r="104" spans="1:5" x14ac:dyDescent="0.25">
      <c r="A104" s="602" t="s">
        <v>602</v>
      </c>
      <c r="B104" s="602" t="s">
        <v>603</v>
      </c>
      <c r="C104" s="606">
        <v>363942</v>
      </c>
      <c r="D104" s="606">
        <v>207126</v>
      </c>
      <c r="E104" s="606">
        <f t="shared" si="2"/>
        <v>571068</v>
      </c>
    </row>
    <row r="105" spans="1:5" x14ac:dyDescent="0.25">
      <c r="A105" s="602" t="s">
        <v>604</v>
      </c>
      <c r="B105" s="602" t="s">
        <v>605</v>
      </c>
      <c r="C105" s="606">
        <v>1270932</v>
      </c>
      <c r="D105" s="606">
        <v>466842</v>
      </c>
      <c r="E105" s="606">
        <f t="shared" si="2"/>
        <v>1737774</v>
      </c>
    </row>
    <row r="106" spans="1:5" x14ac:dyDescent="0.25">
      <c r="A106" s="602" t="s">
        <v>606</v>
      </c>
      <c r="B106" s="602" t="s">
        <v>607</v>
      </c>
      <c r="C106" s="606">
        <v>6530352</v>
      </c>
      <c r="D106" s="606">
        <v>1187760</v>
      </c>
      <c r="E106" s="606">
        <f t="shared" si="2"/>
        <v>7718112</v>
      </c>
    </row>
    <row r="107" spans="1:5" x14ac:dyDescent="0.25">
      <c r="A107" s="602" t="s">
        <v>608</v>
      </c>
      <c r="B107" s="602" t="s">
        <v>609</v>
      </c>
      <c r="C107" s="606">
        <v>526560</v>
      </c>
      <c r="D107" s="606">
        <v>127440</v>
      </c>
      <c r="E107" s="606">
        <f t="shared" si="2"/>
        <v>654000</v>
      </c>
    </row>
    <row r="108" spans="1:5" x14ac:dyDescent="0.25">
      <c r="A108" s="602" t="s">
        <v>610</v>
      </c>
      <c r="B108" s="602" t="s">
        <v>611</v>
      </c>
      <c r="C108" s="606">
        <v>527802</v>
      </c>
      <c r="D108" s="606">
        <v>133344</v>
      </c>
      <c r="E108" s="606">
        <f t="shared" si="2"/>
        <v>661146</v>
      </c>
    </row>
    <row r="109" spans="1:5" x14ac:dyDescent="0.25">
      <c r="A109" s="602" t="s">
        <v>612</v>
      </c>
      <c r="B109" s="602" t="s">
        <v>613</v>
      </c>
      <c r="C109" s="606">
        <v>890256</v>
      </c>
      <c r="D109" s="606">
        <v>194784</v>
      </c>
      <c r="E109" s="606">
        <f t="shared" si="2"/>
        <v>1085040</v>
      </c>
    </row>
    <row r="110" spans="1:5" x14ac:dyDescent="0.25">
      <c r="A110" s="602" t="s">
        <v>614</v>
      </c>
      <c r="B110" s="602" t="s">
        <v>615</v>
      </c>
      <c r="C110" s="606">
        <v>3876606</v>
      </c>
      <c r="D110" s="606">
        <v>1181862</v>
      </c>
      <c r="E110" s="606">
        <f t="shared" si="2"/>
        <v>5058468</v>
      </c>
    </row>
    <row r="111" spans="1:5" x14ac:dyDescent="0.25">
      <c r="A111" s="602" t="s">
        <v>616</v>
      </c>
      <c r="B111" s="602" t="s">
        <v>617</v>
      </c>
      <c r="C111" s="606">
        <v>3829338</v>
      </c>
      <c r="D111" s="606">
        <v>1516158</v>
      </c>
      <c r="E111" s="606">
        <f t="shared" si="2"/>
        <v>5345496</v>
      </c>
    </row>
    <row r="112" spans="1:5" x14ac:dyDescent="0.25">
      <c r="A112" s="602" t="s">
        <v>618</v>
      </c>
      <c r="B112" s="602" t="s">
        <v>619</v>
      </c>
      <c r="C112" s="606">
        <v>3555954</v>
      </c>
      <c r="D112" s="606">
        <v>672894</v>
      </c>
      <c r="E112" s="606">
        <f t="shared" si="2"/>
        <v>4228848</v>
      </c>
    </row>
    <row r="113" spans="1:5" x14ac:dyDescent="0.25">
      <c r="A113" s="602" t="s">
        <v>620</v>
      </c>
      <c r="B113" s="602" t="s">
        <v>621</v>
      </c>
      <c r="C113" s="606">
        <v>6564240</v>
      </c>
      <c r="D113" s="606">
        <v>1784190</v>
      </c>
      <c r="E113" s="606">
        <f t="shared" si="2"/>
        <v>8348430</v>
      </c>
    </row>
    <row r="114" spans="1:5" x14ac:dyDescent="0.25">
      <c r="A114" s="602" t="s">
        <v>622</v>
      </c>
      <c r="B114" s="602" t="s">
        <v>623</v>
      </c>
      <c r="C114" s="606">
        <v>225744</v>
      </c>
      <c r="D114" s="606">
        <v>79680</v>
      </c>
      <c r="E114" s="606">
        <f t="shared" si="2"/>
        <v>305424</v>
      </c>
    </row>
    <row r="115" spans="1:5" x14ac:dyDescent="0.25">
      <c r="A115" s="602" t="s">
        <v>624</v>
      </c>
      <c r="B115" s="602" t="s">
        <v>625</v>
      </c>
      <c r="C115" s="606">
        <v>8200512</v>
      </c>
      <c r="D115" s="606">
        <v>5756646</v>
      </c>
      <c r="E115" s="606">
        <f t="shared" si="2"/>
        <v>13957158</v>
      </c>
    </row>
    <row r="116" spans="1:5" x14ac:dyDescent="0.25">
      <c r="A116" s="602" t="s">
        <v>626</v>
      </c>
      <c r="B116" s="602" t="s">
        <v>627</v>
      </c>
      <c r="C116" s="606">
        <v>5372094</v>
      </c>
      <c r="D116" s="606">
        <v>1150734</v>
      </c>
      <c r="E116" s="606">
        <f t="shared" si="2"/>
        <v>6522828</v>
      </c>
    </row>
    <row r="117" spans="1:5" x14ac:dyDescent="0.25">
      <c r="A117" s="602" t="s">
        <v>628</v>
      </c>
      <c r="B117" s="602" t="s">
        <v>629</v>
      </c>
      <c r="C117" s="606">
        <v>581694</v>
      </c>
      <c r="D117" s="606">
        <v>330810</v>
      </c>
      <c r="E117" s="606">
        <f t="shared" si="2"/>
        <v>912504</v>
      </c>
    </row>
    <row r="118" spans="1:5" x14ac:dyDescent="0.25">
      <c r="A118" s="602" t="s">
        <v>630</v>
      </c>
      <c r="B118" s="602" t="s">
        <v>631</v>
      </c>
      <c r="C118" s="606">
        <v>3270750</v>
      </c>
      <c r="D118" s="606">
        <v>430080</v>
      </c>
      <c r="E118" s="606">
        <f t="shared" si="2"/>
        <v>3700830</v>
      </c>
    </row>
    <row r="119" spans="1:5" x14ac:dyDescent="0.25">
      <c r="A119" s="602" t="s">
        <v>632</v>
      </c>
      <c r="B119" s="602" t="s">
        <v>633</v>
      </c>
      <c r="C119" s="606">
        <v>4705308</v>
      </c>
      <c r="D119" s="606">
        <v>1178910</v>
      </c>
      <c r="E119" s="606">
        <f t="shared" si="2"/>
        <v>5884218</v>
      </c>
    </row>
    <row r="120" spans="1:5" x14ac:dyDescent="0.25">
      <c r="A120" s="602" t="s">
        <v>634</v>
      </c>
      <c r="B120" s="602" t="s">
        <v>635</v>
      </c>
      <c r="C120" s="606">
        <v>2195394</v>
      </c>
      <c r="D120" s="606">
        <v>654378</v>
      </c>
      <c r="E120" s="606">
        <f t="shared" si="2"/>
        <v>2849772</v>
      </c>
    </row>
    <row r="121" spans="1:5" x14ac:dyDescent="0.25">
      <c r="A121" s="602" t="s">
        <v>636</v>
      </c>
      <c r="B121" s="602" t="s">
        <v>637</v>
      </c>
      <c r="C121" s="606">
        <v>2585718</v>
      </c>
      <c r="D121" s="606">
        <v>759822</v>
      </c>
      <c r="E121" s="606">
        <f t="shared" si="2"/>
        <v>3345540</v>
      </c>
    </row>
    <row r="122" spans="1:5" x14ac:dyDescent="0.25">
      <c r="A122" s="602" t="s">
        <v>638</v>
      </c>
      <c r="B122" s="602" t="s">
        <v>639</v>
      </c>
      <c r="C122" s="606">
        <v>581118</v>
      </c>
      <c r="D122" s="606">
        <v>181638</v>
      </c>
      <c r="E122" s="606">
        <f t="shared" si="2"/>
        <v>762756</v>
      </c>
    </row>
    <row r="123" spans="1:5" x14ac:dyDescent="0.25">
      <c r="A123" s="602" t="s">
        <v>640</v>
      </c>
      <c r="B123" s="602" t="s">
        <v>641</v>
      </c>
      <c r="C123" s="606">
        <v>2593614</v>
      </c>
      <c r="D123" s="606">
        <v>2329914</v>
      </c>
      <c r="E123" s="606">
        <f t="shared" si="2"/>
        <v>4923528</v>
      </c>
    </row>
    <row r="124" spans="1:5" x14ac:dyDescent="0.25">
      <c r="A124" s="602" t="s">
        <v>642</v>
      </c>
      <c r="B124" s="602" t="s">
        <v>643</v>
      </c>
      <c r="C124" s="606">
        <v>5886804</v>
      </c>
      <c r="D124" s="606">
        <v>1087152</v>
      </c>
      <c r="E124" s="606">
        <f t="shared" si="2"/>
        <v>6973956</v>
      </c>
    </row>
    <row r="125" spans="1:5" x14ac:dyDescent="0.25">
      <c r="A125" s="602" t="s">
        <v>644</v>
      </c>
      <c r="B125" s="602" t="s">
        <v>645</v>
      </c>
      <c r="C125" s="606">
        <v>3791502</v>
      </c>
      <c r="D125" s="606">
        <v>649818</v>
      </c>
      <c r="E125" s="606">
        <f t="shared" si="2"/>
        <v>4441320</v>
      </c>
    </row>
    <row r="126" spans="1:5" x14ac:dyDescent="0.25">
      <c r="A126" s="602" t="s">
        <v>646</v>
      </c>
      <c r="B126" s="602" t="s">
        <v>647</v>
      </c>
      <c r="C126" s="606">
        <v>2867394</v>
      </c>
      <c r="D126" s="606">
        <v>662700</v>
      </c>
      <c r="E126" s="606">
        <f t="shared" si="2"/>
        <v>3530094</v>
      </c>
    </row>
    <row r="127" spans="1:5" x14ac:dyDescent="0.25">
      <c r="A127" s="602" t="s">
        <v>648</v>
      </c>
      <c r="B127" s="602" t="s">
        <v>649</v>
      </c>
      <c r="C127" s="606">
        <v>518622</v>
      </c>
      <c r="D127" s="606">
        <v>107046</v>
      </c>
      <c r="E127" s="606">
        <f t="shared" si="2"/>
        <v>625668</v>
      </c>
    </row>
    <row r="128" spans="1:5" x14ac:dyDescent="0.25">
      <c r="A128" s="602" t="s">
        <v>650</v>
      </c>
      <c r="B128" s="602" t="s">
        <v>651</v>
      </c>
      <c r="C128" s="606">
        <v>205632</v>
      </c>
      <c r="D128" s="606">
        <v>98730</v>
      </c>
      <c r="E128" s="606">
        <f t="shared" si="2"/>
        <v>304362</v>
      </c>
    </row>
    <row r="129" spans="1:5" x14ac:dyDescent="0.25">
      <c r="A129" s="602" t="s">
        <v>652</v>
      </c>
      <c r="B129" s="602" t="s">
        <v>653</v>
      </c>
      <c r="C129" s="606">
        <v>600972</v>
      </c>
      <c r="D129" s="606">
        <v>175734</v>
      </c>
      <c r="E129" s="606">
        <f t="shared" si="2"/>
        <v>776706</v>
      </c>
    </row>
    <row r="130" spans="1:5" x14ac:dyDescent="0.25">
      <c r="A130" s="602" t="s">
        <v>654</v>
      </c>
      <c r="B130" s="602" t="s">
        <v>655</v>
      </c>
      <c r="C130" s="606">
        <v>753606</v>
      </c>
      <c r="D130" s="606">
        <v>181638</v>
      </c>
      <c r="E130" s="606">
        <f t="shared" si="2"/>
        <v>935244</v>
      </c>
    </row>
    <row r="131" spans="1:5" x14ac:dyDescent="0.25">
      <c r="A131" s="602" t="s">
        <v>656</v>
      </c>
      <c r="B131" s="602" t="s">
        <v>657</v>
      </c>
      <c r="C131" s="606">
        <v>2819928</v>
      </c>
      <c r="D131" s="606">
        <v>725748</v>
      </c>
      <c r="E131" s="606">
        <f t="shared" si="2"/>
        <v>3545676</v>
      </c>
    </row>
    <row r="132" spans="1:5" x14ac:dyDescent="0.25">
      <c r="A132" s="602" t="s">
        <v>658</v>
      </c>
      <c r="B132" s="602" t="s">
        <v>659</v>
      </c>
      <c r="C132" s="606">
        <v>19616040</v>
      </c>
      <c r="D132" s="606">
        <v>4586322</v>
      </c>
      <c r="E132" s="606">
        <f t="shared" si="2"/>
        <v>24202362</v>
      </c>
    </row>
    <row r="133" spans="1:5" x14ac:dyDescent="0.25">
      <c r="A133" s="602" t="s">
        <v>660</v>
      </c>
      <c r="B133" s="602" t="s">
        <v>661</v>
      </c>
      <c r="C133" s="606">
        <v>14639322</v>
      </c>
      <c r="D133" s="606">
        <v>3169428</v>
      </c>
      <c r="E133" s="606">
        <f t="shared" si="2"/>
        <v>17808750</v>
      </c>
    </row>
    <row r="134" spans="1:5" x14ac:dyDescent="0.25">
      <c r="A134" s="602" t="s">
        <v>662</v>
      </c>
      <c r="B134" s="602" t="s">
        <v>663</v>
      </c>
      <c r="C134" s="606">
        <v>8093574</v>
      </c>
      <c r="D134" s="606">
        <v>1347936</v>
      </c>
      <c r="E134" s="606">
        <f t="shared" si="2"/>
        <v>9441510</v>
      </c>
    </row>
    <row r="135" spans="1:5" x14ac:dyDescent="0.25">
      <c r="A135" s="602" t="s">
        <v>664</v>
      </c>
      <c r="B135" s="602" t="s">
        <v>665</v>
      </c>
      <c r="C135" s="606">
        <v>2740722</v>
      </c>
      <c r="D135" s="606">
        <v>344226</v>
      </c>
      <c r="E135" s="606">
        <f t="shared" si="2"/>
        <v>3084948</v>
      </c>
    </row>
    <row r="136" spans="1:5" x14ac:dyDescent="0.25">
      <c r="A136" s="602" t="s">
        <v>666</v>
      </c>
      <c r="B136" s="602" t="s">
        <v>667</v>
      </c>
      <c r="C136" s="606">
        <v>800928</v>
      </c>
      <c r="D136" s="606">
        <v>330006</v>
      </c>
      <c r="E136" s="606">
        <f t="shared" si="2"/>
        <v>1130934</v>
      </c>
    </row>
    <row r="137" spans="1:5" x14ac:dyDescent="0.25">
      <c r="A137" s="602" t="s">
        <v>668</v>
      </c>
      <c r="B137" s="602" t="s">
        <v>669</v>
      </c>
      <c r="C137" s="606">
        <v>181992</v>
      </c>
      <c r="D137" s="606">
        <v>89610</v>
      </c>
      <c r="E137" s="606">
        <f t="shared" si="2"/>
        <v>271602</v>
      </c>
    </row>
    <row r="138" spans="1:5" x14ac:dyDescent="0.25">
      <c r="A138" s="602" t="s">
        <v>670</v>
      </c>
      <c r="B138" s="602" t="s">
        <v>671</v>
      </c>
      <c r="C138" s="606">
        <v>6230238</v>
      </c>
      <c r="D138" s="606">
        <v>1367790</v>
      </c>
      <c r="E138" s="606">
        <f t="shared" ref="E138:E201" si="3">C138+D138</f>
        <v>7598028</v>
      </c>
    </row>
    <row r="139" spans="1:5" x14ac:dyDescent="0.25">
      <c r="A139" s="602" t="s">
        <v>672</v>
      </c>
      <c r="B139" s="602" t="s">
        <v>673</v>
      </c>
      <c r="C139" s="606">
        <v>11474730</v>
      </c>
      <c r="D139" s="606">
        <v>2817150</v>
      </c>
      <c r="E139" s="606">
        <f t="shared" si="3"/>
        <v>14291880</v>
      </c>
    </row>
    <row r="140" spans="1:5" x14ac:dyDescent="0.25">
      <c r="A140" s="602" t="s">
        <v>674</v>
      </c>
      <c r="B140" s="602" t="s">
        <v>675</v>
      </c>
      <c r="C140" s="606">
        <v>874278</v>
      </c>
      <c r="D140" s="606">
        <v>334032</v>
      </c>
      <c r="E140" s="606">
        <f t="shared" si="3"/>
        <v>1208310</v>
      </c>
    </row>
    <row r="141" spans="1:5" x14ac:dyDescent="0.25">
      <c r="A141" s="602" t="s">
        <v>676</v>
      </c>
      <c r="B141" s="602" t="s">
        <v>677</v>
      </c>
      <c r="C141" s="606">
        <v>9201690</v>
      </c>
      <c r="D141" s="606">
        <v>1066224</v>
      </c>
      <c r="E141" s="606">
        <f t="shared" si="3"/>
        <v>10267914</v>
      </c>
    </row>
    <row r="142" spans="1:5" x14ac:dyDescent="0.25">
      <c r="A142" s="602" t="s">
        <v>678</v>
      </c>
      <c r="B142" s="602" t="s">
        <v>679</v>
      </c>
      <c r="C142" s="606">
        <v>28793028</v>
      </c>
      <c r="D142" s="606">
        <v>7200636</v>
      </c>
      <c r="E142" s="606">
        <f t="shared" si="3"/>
        <v>35993664</v>
      </c>
    </row>
    <row r="143" spans="1:5" x14ac:dyDescent="0.25">
      <c r="A143" s="602" t="s">
        <v>680</v>
      </c>
      <c r="B143" s="602" t="s">
        <v>681</v>
      </c>
      <c r="C143" s="606">
        <v>7318524</v>
      </c>
      <c r="D143" s="606">
        <v>1928268</v>
      </c>
      <c r="E143" s="606">
        <f t="shared" si="3"/>
        <v>9246792</v>
      </c>
    </row>
    <row r="144" spans="1:5" x14ac:dyDescent="0.25">
      <c r="A144" s="602" t="s">
        <v>682</v>
      </c>
      <c r="B144" s="602" t="s">
        <v>683</v>
      </c>
      <c r="C144" s="606">
        <v>14613264</v>
      </c>
      <c r="D144" s="606">
        <v>3105570</v>
      </c>
      <c r="E144" s="606">
        <f t="shared" si="3"/>
        <v>17718834</v>
      </c>
    </row>
    <row r="145" spans="1:5" x14ac:dyDescent="0.25">
      <c r="A145" s="602" t="s">
        <v>684</v>
      </c>
      <c r="B145" s="602" t="s">
        <v>685</v>
      </c>
      <c r="C145" s="606">
        <v>6116100</v>
      </c>
      <c r="D145" s="606">
        <v>919464</v>
      </c>
      <c r="E145" s="606">
        <f t="shared" si="3"/>
        <v>7035564</v>
      </c>
    </row>
    <row r="146" spans="1:5" x14ac:dyDescent="0.25">
      <c r="A146" s="602" t="s">
        <v>686</v>
      </c>
      <c r="B146" s="602" t="s">
        <v>687</v>
      </c>
      <c r="C146" s="606">
        <v>296916</v>
      </c>
      <c r="D146" s="606">
        <v>123414</v>
      </c>
      <c r="E146" s="606">
        <f t="shared" si="3"/>
        <v>420330</v>
      </c>
    </row>
    <row r="147" spans="1:5" x14ac:dyDescent="0.25">
      <c r="A147" s="602" t="s">
        <v>688</v>
      </c>
      <c r="B147" s="602" t="s">
        <v>689</v>
      </c>
      <c r="C147" s="606">
        <v>3125112</v>
      </c>
      <c r="D147" s="606">
        <v>573084</v>
      </c>
      <c r="E147" s="606">
        <f t="shared" si="3"/>
        <v>3698196</v>
      </c>
    </row>
    <row r="148" spans="1:5" x14ac:dyDescent="0.25">
      <c r="A148" s="602" t="s">
        <v>690</v>
      </c>
      <c r="B148" s="602" t="s">
        <v>691</v>
      </c>
      <c r="C148" s="606">
        <v>649506</v>
      </c>
      <c r="D148" s="606">
        <v>221880</v>
      </c>
      <c r="E148" s="606">
        <f t="shared" si="3"/>
        <v>871386</v>
      </c>
    </row>
    <row r="149" spans="1:5" x14ac:dyDescent="0.25">
      <c r="A149" s="602" t="s">
        <v>692</v>
      </c>
      <c r="B149" s="602" t="s">
        <v>693</v>
      </c>
      <c r="C149" s="606">
        <v>6585048</v>
      </c>
      <c r="D149" s="606">
        <v>1940346</v>
      </c>
      <c r="E149" s="606">
        <f t="shared" si="3"/>
        <v>8525394</v>
      </c>
    </row>
    <row r="150" spans="1:5" x14ac:dyDescent="0.25">
      <c r="A150" s="602" t="s">
        <v>694</v>
      </c>
      <c r="B150" s="602" t="s">
        <v>695</v>
      </c>
      <c r="C150" s="606">
        <v>1230930</v>
      </c>
      <c r="D150" s="606">
        <v>311226</v>
      </c>
      <c r="E150" s="606">
        <f t="shared" si="3"/>
        <v>1542156</v>
      </c>
    </row>
    <row r="151" spans="1:5" x14ac:dyDescent="0.25">
      <c r="A151" s="602" t="s">
        <v>696</v>
      </c>
      <c r="B151" s="602" t="s">
        <v>697</v>
      </c>
      <c r="C151" s="606">
        <v>5980944</v>
      </c>
      <c r="D151" s="606">
        <v>2403696</v>
      </c>
      <c r="E151" s="606">
        <f t="shared" si="3"/>
        <v>8384640</v>
      </c>
    </row>
    <row r="152" spans="1:5" x14ac:dyDescent="0.25">
      <c r="A152" s="602" t="s">
        <v>698</v>
      </c>
      <c r="B152" s="602" t="s">
        <v>699</v>
      </c>
      <c r="C152" s="606">
        <v>1252500</v>
      </c>
      <c r="D152" s="606">
        <v>297810</v>
      </c>
      <c r="E152" s="606">
        <f t="shared" si="3"/>
        <v>1550310</v>
      </c>
    </row>
    <row r="153" spans="1:5" x14ac:dyDescent="0.25">
      <c r="A153" s="602" t="s">
        <v>700</v>
      </c>
      <c r="B153" s="602" t="s">
        <v>701</v>
      </c>
      <c r="C153" s="606">
        <v>2160318</v>
      </c>
      <c r="D153" s="606">
        <v>932070</v>
      </c>
      <c r="E153" s="606">
        <f t="shared" si="3"/>
        <v>3092388</v>
      </c>
    </row>
    <row r="154" spans="1:5" x14ac:dyDescent="0.25">
      <c r="A154" s="602" t="s">
        <v>702</v>
      </c>
      <c r="B154" s="602" t="s">
        <v>703</v>
      </c>
      <c r="C154" s="606">
        <v>3993756</v>
      </c>
      <c r="D154" s="606">
        <v>715284</v>
      </c>
      <c r="E154" s="606">
        <f t="shared" si="3"/>
        <v>4709040</v>
      </c>
    </row>
    <row r="155" spans="1:5" x14ac:dyDescent="0.25">
      <c r="A155" s="602" t="s">
        <v>704</v>
      </c>
      <c r="B155" s="602" t="s">
        <v>705</v>
      </c>
      <c r="C155" s="606">
        <v>421554</v>
      </c>
      <c r="D155" s="606">
        <v>101412</v>
      </c>
      <c r="E155" s="606">
        <f t="shared" si="3"/>
        <v>522966</v>
      </c>
    </row>
    <row r="156" spans="1:5" x14ac:dyDescent="0.25">
      <c r="A156" s="602" t="s">
        <v>706</v>
      </c>
      <c r="B156" s="602" t="s">
        <v>707</v>
      </c>
      <c r="C156" s="606">
        <v>2327868</v>
      </c>
      <c r="D156" s="606">
        <v>521838</v>
      </c>
      <c r="E156" s="606">
        <f t="shared" si="3"/>
        <v>2849706</v>
      </c>
    </row>
    <row r="157" spans="1:5" x14ac:dyDescent="0.25">
      <c r="A157" s="602" t="s">
        <v>708</v>
      </c>
      <c r="B157" s="602" t="s">
        <v>709</v>
      </c>
      <c r="C157" s="606">
        <v>1609656</v>
      </c>
      <c r="D157" s="606">
        <v>404862</v>
      </c>
      <c r="E157" s="606">
        <f t="shared" si="3"/>
        <v>2014518</v>
      </c>
    </row>
    <row r="158" spans="1:5" x14ac:dyDescent="0.25">
      <c r="A158" s="602" t="s">
        <v>710</v>
      </c>
      <c r="B158" s="602" t="s">
        <v>711</v>
      </c>
      <c r="C158" s="606">
        <v>5834142</v>
      </c>
      <c r="D158" s="606">
        <v>3190890</v>
      </c>
      <c r="E158" s="606">
        <f t="shared" si="3"/>
        <v>9025032</v>
      </c>
    </row>
    <row r="159" spans="1:5" x14ac:dyDescent="0.25">
      <c r="A159" s="602" t="s">
        <v>712</v>
      </c>
      <c r="B159" s="602" t="s">
        <v>713</v>
      </c>
      <c r="C159" s="606">
        <v>406260</v>
      </c>
      <c r="D159" s="606">
        <v>105708</v>
      </c>
      <c r="E159" s="606">
        <f t="shared" si="3"/>
        <v>511968</v>
      </c>
    </row>
    <row r="160" spans="1:5" x14ac:dyDescent="0.25">
      <c r="A160" s="602" t="s">
        <v>714</v>
      </c>
      <c r="B160" s="602" t="s">
        <v>715</v>
      </c>
      <c r="C160" s="606">
        <v>2172834</v>
      </c>
      <c r="D160" s="606">
        <v>577380</v>
      </c>
      <c r="E160" s="606">
        <f t="shared" si="3"/>
        <v>2750214</v>
      </c>
    </row>
    <row r="161" spans="1:5" x14ac:dyDescent="0.25">
      <c r="A161" s="602" t="s">
        <v>716</v>
      </c>
      <c r="B161" s="602" t="s">
        <v>717</v>
      </c>
      <c r="C161" s="606">
        <v>4889940</v>
      </c>
      <c r="D161" s="606">
        <v>1269864</v>
      </c>
      <c r="E161" s="606">
        <f t="shared" si="3"/>
        <v>6159804</v>
      </c>
    </row>
    <row r="162" spans="1:5" x14ac:dyDescent="0.25">
      <c r="A162" s="602" t="s">
        <v>718</v>
      </c>
      <c r="B162" s="602" t="s">
        <v>719</v>
      </c>
      <c r="C162" s="606">
        <v>2927916</v>
      </c>
      <c r="D162" s="606">
        <v>642042</v>
      </c>
      <c r="E162" s="606">
        <f t="shared" si="3"/>
        <v>3569958</v>
      </c>
    </row>
    <row r="163" spans="1:5" x14ac:dyDescent="0.25">
      <c r="A163" s="602" t="s">
        <v>720</v>
      </c>
      <c r="B163" s="602" t="s">
        <v>721</v>
      </c>
      <c r="C163" s="606">
        <v>1113252</v>
      </c>
      <c r="D163" s="606">
        <v>252198</v>
      </c>
      <c r="E163" s="606">
        <f t="shared" si="3"/>
        <v>1365450</v>
      </c>
    </row>
    <row r="164" spans="1:5" x14ac:dyDescent="0.25">
      <c r="A164" s="602" t="s">
        <v>722</v>
      </c>
      <c r="B164" s="602" t="s">
        <v>723</v>
      </c>
      <c r="C164" s="606">
        <v>2296320</v>
      </c>
      <c r="D164" s="606">
        <v>933144</v>
      </c>
      <c r="E164" s="606">
        <f t="shared" si="3"/>
        <v>3229464</v>
      </c>
    </row>
    <row r="165" spans="1:5" x14ac:dyDescent="0.25">
      <c r="A165" s="602" t="s">
        <v>724</v>
      </c>
      <c r="B165" s="602" t="s">
        <v>725</v>
      </c>
      <c r="C165" s="606">
        <v>2625150</v>
      </c>
      <c r="D165" s="606">
        <v>3718638</v>
      </c>
      <c r="E165" s="606">
        <f t="shared" si="3"/>
        <v>6343788</v>
      </c>
    </row>
    <row r="166" spans="1:5" x14ac:dyDescent="0.25">
      <c r="A166" s="602" t="s">
        <v>726</v>
      </c>
      <c r="B166" s="602" t="s">
        <v>727</v>
      </c>
      <c r="C166" s="606">
        <v>2907432</v>
      </c>
      <c r="D166" s="606">
        <v>598572</v>
      </c>
      <c r="E166" s="606">
        <f t="shared" si="3"/>
        <v>3506004</v>
      </c>
    </row>
    <row r="167" spans="1:5" x14ac:dyDescent="0.25">
      <c r="A167" s="602" t="s">
        <v>728</v>
      </c>
      <c r="B167" s="602" t="s">
        <v>729</v>
      </c>
      <c r="C167" s="606">
        <v>7357446</v>
      </c>
      <c r="D167" s="606">
        <v>1461966</v>
      </c>
      <c r="E167" s="606">
        <f t="shared" si="3"/>
        <v>8819412</v>
      </c>
    </row>
    <row r="168" spans="1:5" x14ac:dyDescent="0.25">
      <c r="A168" s="602" t="s">
        <v>730</v>
      </c>
      <c r="B168" s="602" t="s">
        <v>731</v>
      </c>
      <c r="C168" s="606">
        <v>1204752</v>
      </c>
      <c r="D168" s="606">
        <v>388764</v>
      </c>
      <c r="E168" s="606">
        <f t="shared" si="3"/>
        <v>1593516</v>
      </c>
    </row>
    <row r="169" spans="1:5" x14ac:dyDescent="0.25">
      <c r="A169" s="602" t="s">
        <v>732</v>
      </c>
      <c r="B169" s="602" t="s">
        <v>733</v>
      </c>
      <c r="C169" s="606">
        <v>3224172</v>
      </c>
      <c r="D169" s="606">
        <v>686580</v>
      </c>
      <c r="E169" s="606">
        <f t="shared" si="3"/>
        <v>3910752</v>
      </c>
    </row>
    <row r="170" spans="1:5" x14ac:dyDescent="0.25">
      <c r="A170" s="602" t="s">
        <v>734</v>
      </c>
      <c r="B170" s="602" t="s">
        <v>735</v>
      </c>
      <c r="C170" s="606">
        <v>2465184</v>
      </c>
      <c r="D170" s="606">
        <v>495816</v>
      </c>
      <c r="E170" s="606">
        <f t="shared" si="3"/>
        <v>2961000</v>
      </c>
    </row>
    <row r="171" spans="1:5" x14ac:dyDescent="0.25">
      <c r="A171" s="602" t="s">
        <v>736</v>
      </c>
      <c r="B171" s="602" t="s">
        <v>737</v>
      </c>
      <c r="C171" s="606">
        <v>2107584</v>
      </c>
      <c r="D171" s="606">
        <v>430884</v>
      </c>
      <c r="E171" s="606">
        <f t="shared" si="3"/>
        <v>2538468</v>
      </c>
    </row>
    <row r="172" spans="1:5" x14ac:dyDescent="0.25">
      <c r="A172" s="602" t="s">
        <v>738</v>
      </c>
      <c r="B172" s="602" t="s">
        <v>739</v>
      </c>
      <c r="C172" s="606">
        <v>2225076</v>
      </c>
      <c r="D172" s="606">
        <v>862584</v>
      </c>
      <c r="E172" s="606">
        <f t="shared" si="3"/>
        <v>3087660</v>
      </c>
    </row>
    <row r="173" spans="1:5" x14ac:dyDescent="0.25">
      <c r="A173" s="602" t="s">
        <v>740</v>
      </c>
      <c r="B173" s="602" t="s">
        <v>741</v>
      </c>
      <c r="C173" s="606">
        <v>1362738</v>
      </c>
      <c r="D173" s="606">
        <v>405396</v>
      </c>
      <c r="E173" s="606">
        <f t="shared" si="3"/>
        <v>1768134</v>
      </c>
    </row>
    <row r="174" spans="1:5" x14ac:dyDescent="0.25">
      <c r="A174" s="602" t="s">
        <v>742</v>
      </c>
      <c r="B174" s="602" t="s">
        <v>743</v>
      </c>
      <c r="C174" s="606">
        <v>9903096</v>
      </c>
      <c r="D174" s="606">
        <v>2956398</v>
      </c>
      <c r="E174" s="606">
        <f t="shared" si="3"/>
        <v>12859494</v>
      </c>
    </row>
    <row r="175" spans="1:5" x14ac:dyDescent="0.25">
      <c r="A175" s="602" t="s">
        <v>744</v>
      </c>
      <c r="B175" s="602" t="s">
        <v>745</v>
      </c>
      <c r="C175" s="606">
        <v>2866890</v>
      </c>
      <c r="D175" s="606">
        <v>561816</v>
      </c>
      <c r="E175" s="606">
        <f t="shared" si="3"/>
        <v>3428706</v>
      </c>
    </row>
    <row r="176" spans="1:5" x14ac:dyDescent="0.25">
      <c r="A176" s="602" t="s">
        <v>746</v>
      </c>
      <c r="B176" s="602" t="s">
        <v>747</v>
      </c>
      <c r="C176" s="606">
        <v>902442</v>
      </c>
      <c r="D176" s="606">
        <v>262128</v>
      </c>
      <c r="E176" s="606">
        <f t="shared" si="3"/>
        <v>1164570</v>
      </c>
    </row>
    <row r="177" spans="1:5" x14ac:dyDescent="0.25">
      <c r="A177" s="602" t="s">
        <v>748</v>
      </c>
      <c r="B177" s="602" t="s">
        <v>749</v>
      </c>
      <c r="C177" s="606">
        <v>4213488</v>
      </c>
      <c r="D177" s="606">
        <v>988416</v>
      </c>
      <c r="E177" s="606">
        <f t="shared" si="3"/>
        <v>5201904</v>
      </c>
    </row>
    <row r="178" spans="1:5" x14ac:dyDescent="0.25">
      <c r="A178" s="602" t="s">
        <v>750</v>
      </c>
      <c r="B178" s="602" t="s">
        <v>751</v>
      </c>
      <c r="C178" s="606">
        <v>6811320</v>
      </c>
      <c r="D178" s="606">
        <v>1032684</v>
      </c>
      <c r="E178" s="606">
        <f t="shared" si="3"/>
        <v>7844004</v>
      </c>
    </row>
    <row r="179" spans="1:5" x14ac:dyDescent="0.25">
      <c r="A179" s="602" t="s">
        <v>752</v>
      </c>
      <c r="B179" s="602" t="s">
        <v>753</v>
      </c>
      <c r="C179" s="606">
        <v>42524898</v>
      </c>
      <c r="D179" s="606">
        <v>4957644</v>
      </c>
      <c r="E179" s="606">
        <f t="shared" si="3"/>
        <v>47482542</v>
      </c>
    </row>
    <row r="180" spans="1:5" x14ac:dyDescent="0.25">
      <c r="A180" s="602" t="s">
        <v>754</v>
      </c>
      <c r="B180" s="602" t="s">
        <v>755</v>
      </c>
      <c r="C180" s="606">
        <v>285486</v>
      </c>
      <c r="D180" s="606">
        <v>115368</v>
      </c>
      <c r="E180" s="606">
        <f t="shared" si="3"/>
        <v>400854</v>
      </c>
    </row>
    <row r="181" spans="1:5" x14ac:dyDescent="0.25">
      <c r="A181" s="602" t="s">
        <v>756</v>
      </c>
      <c r="B181" s="602" t="s">
        <v>757</v>
      </c>
      <c r="C181" s="606">
        <v>717636</v>
      </c>
      <c r="D181" s="606">
        <v>407010</v>
      </c>
      <c r="E181" s="606">
        <f t="shared" si="3"/>
        <v>1124646</v>
      </c>
    </row>
    <row r="182" spans="1:5" x14ac:dyDescent="0.25">
      <c r="A182" s="602" t="s">
        <v>758</v>
      </c>
      <c r="B182" s="602" t="s">
        <v>759</v>
      </c>
      <c r="C182" s="606">
        <v>644760</v>
      </c>
      <c r="D182" s="606">
        <v>1008540</v>
      </c>
      <c r="E182" s="606">
        <f t="shared" si="3"/>
        <v>1653300</v>
      </c>
    </row>
    <row r="183" spans="1:5" x14ac:dyDescent="0.25">
      <c r="A183" s="602" t="s">
        <v>760</v>
      </c>
      <c r="B183" s="602" t="s">
        <v>761</v>
      </c>
      <c r="C183" s="606">
        <v>1292292</v>
      </c>
      <c r="D183" s="606">
        <v>462546</v>
      </c>
      <c r="E183" s="606">
        <f t="shared" si="3"/>
        <v>1754838</v>
      </c>
    </row>
    <row r="184" spans="1:5" x14ac:dyDescent="0.25">
      <c r="A184" s="602" t="s">
        <v>762</v>
      </c>
      <c r="B184" s="602" t="s">
        <v>763</v>
      </c>
      <c r="C184" s="606">
        <v>3739872</v>
      </c>
      <c r="D184" s="606">
        <v>753384</v>
      </c>
      <c r="E184" s="606">
        <f t="shared" si="3"/>
        <v>4493256</v>
      </c>
    </row>
    <row r="185" spans="1:5" x14ac:dyDescent="0.25">
      <c r="A185" s="602" t="s">
        <v>764</v>
      </c>
      <c r="B185" s="602" t="s">
        <v>765</v>
      </c>
      <c r="C185" s="606">
        <v>6572730</v>
      </c>
      <c r="D185" s="606">
        <v>2533020</v>
      </c>
      <c r="E185" s="606">
        <f t="shared" si="3"/>
        <v>9105750</v>
      </c>
    </row>
    <row r="186" spans="1:5" x14ac:dyDescent="0.25">
      <c r="A186" s="602" t="s">
        <v>766</v>
      </c>
      <c r="B186" s="602" t="s">
        <v>767</v>
      </c>
      <c r="C186" s="606">
        <v>2321790</v>
      </c>
      <c r="D186" s="606">
        <v>1686798</v>
      </c>
      <c r="E186" s="606">
        <f t="shared" si="3"/>
        <v>4008588</v>
      </c>
    </row>
    <row r="187" spans="1:5" x14ac:dyDescent="0.25">
      <c r="A187" s="602" t="s">
        <v>768</v>
      </c>
      <c r="B187" s="602" t="s">
        <v>769</v>
      </c>
      <c r="C187" s="606">
        <v>1372338</v>
      </c>
      <c r="D187" s="606">
        <v>392250</v>
      </c>
      <c r="E187" s="606">
        <f t="shared" si="3"/>
        <v>1764588</v>
      </c>
    </row>
    <row r="188" spans="1:5" x14ac:dyDescent="0.25">
      <c r="A188" s="602" t="s">
        <v>770</v>
      </c>
      <c r="B188" s="602" t="s">
        <v>771</v>
      </c>
      <c r="C188" s="606">
        <v>1891890</v>
      </c>
      <c r="D188" s="606">
        <v>623796</v>
      </c>
      <c r="E188" s="606">
        <f t="shared" si="3"/>
        <v>2515686</v>
      </c>
    </row>
    <row r="189" spans="1:5" x14ac:dyDescent="0.25">
      <c r="A189" s="602" t="s">
        <v>772</v>
      </c>
      <c r="B189" s="602" t="s">
        <v>773</v>
      </c>
      <c r="C189" s="606">
        <v>460272</v>
      </c>
      <c r="D189" s="606">
        <v>111876</v>
      </c>
      <c r="E189" s="606">
        <f t="shared" si="3"/>
        <v>572148</v>
      </c>
    </row>
    <row r="190" spans="1:5" x14ac:dyDescent="0.25">
      <c r="A190" s="602" t="s">
        <v>774</v>
      </c>
      <c r="B190" s="602" t="s">
        <v>775</v>
      </c>
      <c r="C190" s="606">
        <v>3005244</v>
      </c>
      <c r="D190" s="606">
        <v>614940</v>
      </c>
      <c r="E190" s="606">
        <f t="shared" si="3"/>
        <v>3620184</v>
      </c>
    </row>
    <row r="191" spans="1:5" x14ac:dyDescent="0.25">
      <c r="A191" s="602" t="s">
        <v>776</v>
      </c>
      <c r="B191" s="602" t="s">
        <v>777</v>
      </c>
      <c r="C191" s="606">
        <v>1443774</v>
      </c>
      <c r="D191" s="606">
        <v>388230</v>
      </c>
      <c r="E191" s="606">
        <f t="shared" si="3"/>
        <v>1832004</v>
      </c>
    </row>
    <row r="192" spans="1:5" x14ac:dyDescent="0.25">
      <c r="A192" s="602" t="s">
        <v>778</v>
      </c>
      <c r="B192" s="602" t="s">
        <v>779</v>
      </c>
      <c r="C192" s="606">
        <v>73104774</v>
      </c>
      <c r="D192" s="606">
        <v>41792034</v>
      </c>
      <c r="E192" s="606">
        <f t="shared" si="3"/>
        <v>114896808</v>
      </c>
    </row>
    <row r="193" spans="1:5" x14ac:dyDescent="0.25">
      <c r="A193" s="602" t="s">
        <v>780</v>
      </c>
      <c r="B193" s="602" t="s">
        <v>781</v>
      </c>
      <c r="C193" s="606">
        <v>5066688</v>
      </c>
      <c r="D193" s="606">
        <v>2328840</v>
      </c>
      <c r="E193" s="606">
        <f t="shared" si="3"/>
        <v>7395528</v>
      </c>
    </row>
    <row r="194" spans="1:5" x14ac:dyDescent="0.25">
      <c r="A194" s="602" t="s">
        <v>782</v>
      </c>
      <c r="B194" s="602" t="s">
        <v>783</v>
      </c>
      <c r="C194" s="606">
        <v>499104</v>
      </c>
      <c r="D194" s="606">
        <v>162318</v>
      </c>
      <c r="E194" s="606">
        <f t="shared" si="3"/>
        <v>661422</v>
      </c>
    </row>
    <row r="195" spans="1:5" x14ac:dyDescent="0.25">
      <c r="A195" s="602" t="s">
        <v>784</v>
      </c>
      <c r="B195" s="602" t="s">
        <v>785</v>
      </c>
      <c r="C195" s="606">
        <v>4554222</v>
      </c>
      <c r="D195" s="606">
        <v>680136</v>
      </c>
      <c r="E195" s="606">
        <f t="shared" si="3"/>
        <v>5234358</v>
      </c>
    </row>
    <row r="196" spans="1:5" x14ac:dyDescent="0.25">
      <c r="A196" s="602" t="s">
        <v>786</v>
      </c>
      <c r="B196" s="602" t="s">
        <v>787</v>
      </c>
      <c r="C196" s="606">
        <v>10827534</v>
      </c>
      <c r="D196" s="606">
        <v>2547240</v>
      </c>
      <c r="E196" s="606">
        <f t="shared" si="3"/>
        <v>13374774</v>
      </c>
    </row>
    <row r="197" spans="1:5" x14ac:dyDescent="0.25">
      <c r="A197" s="602" t="s">
        <v>788</v>
      </c>
      <c r="B197" s="602" t="s">
        <v>789</v>
      </c>
      <c r="C197" s="606">
        <v>6710340</v>
      </c>
      <c r="D197" s="606">
        <v>675306</v>
      </c>
      <c r="E197" s="606">
        <f t="shared" si="3"/>
        <v>7385646</v>
      </c>
    </row>
    <row r="198" spans="1:5" x14ac:dyDescent="0.25">
      <c r="A198" s="602" t="s">
        <v>790</v>
      </c>
      <c r="B198" s="602" t="s">
        <v>791</v>
      </c>
      <c r="C198" s="606">
        <v>21561150</v>
      </c>
      <c r="D198" s="606">
        <v>5998116</v>
      </c>
      <c r="E198" s="606">
        <f t="shared" si="3"/>
        <v>27559266</v>
      </c>
    </row>
    <row r="199" spans="1:5" x14ac:dyDescent="0.25">
      <c r="A199" s="602" t="s">
        <v>792</v>
      </c>
      <c r="B199" s="602" t="s">
        <v>793</v>
      </c>
      <c r="C199" s="606">
        <v>122784</v>
      </c>
      <c r="D199" s="606">
        <v>85854</v>
      </c>
      <c r="E199" s="606">
        <f t="shared" si="3"/>
        <v>208638</v>
      </c>
    </row>
    <row r="200" spans="1:5" x14ac:dyDescent="0.25">
      <c r="A200" s="602" t="s">
        <v>794</v>
      </c>
      <c r="B200" s="602" t="s">
        <v>795</v>
      </c>
      <c r="C200" s="606">
        <v>486492</v>
      </c>
      <c r="D200" s="606">
        <v>386886</v>
      </c>
      <c r="E200" s="606">
        <f t="shared" si="3"/>
        <v>873378</v>
      </c>
    </row>
    <row r="201" spans="1:5" x14ac:dyDescent="0.25">
      <c r="A201" s="602" t="s">
        <v>796</v>
      </c>
      <c r="B201" s="602" t="s">
        <v>797</v>
      </c>
      <c r="C201" s="606">
        <v>1655364</v>
      </c>
      <c r="D201" s="606">
        <v>683088</v>
      </c>
      <c r="E201" s="606">
        <f t="shared" si="3"/>
        <v>2338452</v>
      </c>
    </row>
    <row r="202" spans="1:5" x14ac:dyDescent="0.25">
      <c r="A202" s="602" t="s">
        <v>798</v>
      </c>
      <c r="B202" s="602" t="s">
        <v>799</v>
      </c>
      <c r="C202" s="606">
        <v>992712</v>
      </c>
      <c r="D202" s="606">
        <v>330276</v>
      </c>
      <c r="E202" s="606">
        <f t="shared" ref="E202:E265" si="4">C202+D202</f>
        <v>1322988</v>
      </c>
    </row>
    <row r="203" spans="1:5" x14ac:dyDescent="0.25">
      <c r="A203" s="602" t="s">
        <v>800</v>
      </c>
      <c r="B203" s="602" t="s">
        <v>801</v>
      </c>
      <c r="C203" s="606">
        <v>1656546</v>
      </c>
      <c r="D203" s="606">
        <v>336984</v>
      </c>
      <c r="E203" s="606">
        <f t="shared" si="4"/>
        <v>1993530</v>
      </c>
    </row>
    <row r="204" spans="1:5" x14ac:dyDescent="0.25">
      <c r="A204" s="602" t="s">
        <v>802</v>
      </c>
      <c r="B204" s="602" t="s">
        <v>803</v>
      </c>
      <c r="C204" s="606">
        <v>116718</v>
      </c>
      <c r="D204" s="606">
        <v>108390</v>
      </c>
      <c r="E204" s="606">
        <f t="shared" si="4"/>
        <v>225108</v>
      </c>
    </row>
    <row r="205" spans="1:5" x14ac:dyDescent="0.25">
      <c r="A205" s="602" t="s">
        <v>804</v>
      </c>
      <c r="B205" s="602" t="s">
        <v>805</v>
      </c>
      <c r="C205" s="606">
        <v>2756736</v>
      </c>
      <c r="D205" s="606">
        <v>817506</v>
      </c>
      <c r="E205" s="606">
        <f t="shared" si="4"/>
        <v>3574242</v>
      </c>
    </row>
    <row r="206" spans="1:5" x14ac:dyDescent="0.25">
      <c r="A206" s="602" t="s">
        <v>806</v>
      </c>
      <c r="B206" s="602" t="s">
        <v>807</v>
      </c>
      <c r="C206" s="606">
        <v>29653644</v>
      </c>
      <c r="D206" s="606">
        <v>7550502</v>
      </c>
      <c r="E206" s="606">
        <f t="shared" si="4"/>
        <v>37204146</v>
      </c>
    </row>
    <row r="207" spans="1:5" x14ac:dyDescent="0.25">
      <c r="A207" s="602" t="s">
        <v>808</v>
      </c>
      <c r="B207" s="602" t="s">
        <v>809</v>
      </c>
      <c r="C207" s="606">
        <v>900318</v>
      </c>
      <c r="D207" s="606">
        <v>191292</v>
      </c>
      <c r="E207" s="606">
        <f t="shared" si="4"/>
        <v>1091610</v>
      </c>
    </row>
    <row r="208" spans="1:5" x14ac:dyDescent="0.25">
      <c r="A208" s="602" t="s">
        <v>810</v>
      </c>
      <c r="B208" s="602" t="s">
        <v>811</v>
      </c>
      <c r="C208" s="606">
        <v>5400900</v>
      </c>
      <c r="D208" s="606">
        <v>1052808</v>
      </c>
      <c r="E208" s="606">
        <f t="shared" si="4"/>
        <v>6453708</v>
      </c>
    </row>
    <row r="209" spans="1:5" x14ac:dyDescent="0.25">
      <c r="A209" s="602" t="s">
        <v>812</v>
      </c>
      <c r="B209" s="602" t="s">
        <v>813</v>
      </c>
      <c r="C209" s="606">
        <v>1521828</v>
      </c>
      <c r="D209" s="606">
        <v>491520</v>
      </c>
      <c r="E209" s="606">
        <f t="shared" si="4"/>
        <v>2013348</v>
      </c>
    </row>
    <row r="210" spans="1:5" x14ac:dyDescent="0.25">
      <c r="A210" s="602" t="s">
        <v>814</v>
      </c>
      <c r="B210" s="602" t="s">
        <v>815</v>
      </c>
      <c r="C210" s="606">
        <v>4849014</v>
      </c>
      <c r="D210" s="606">
        <v>1215666</v>
      </c>
      <c r="E210" s="606">
        <f t="shared" si="4"/>
        <v>6064680</v>
      </c>
    </row>
    <row r="211" spans="1:5" x14ac:dyDescent="0.25">
      <c r="A211" s="602" t="s">
        <v>816</v>
      </c>
      <c r="B211" s="602" t="s">
        <v>817</v>
      </c>
      <c r="C211" s="606">
        <v>4254348</v>
      </c>
      <c r="D211" s="606">
        <v>881364</v>
      </c>
      <c r="E211" s="606">
        <f t="shared" si="4"/>
        <v>5135712</v>
      </c>
    </row>
    <row r="212" spans="1:5" x14ac:dyDescent="0.25">
      <c r="A212" s="602" t="s">
        <v>818</v>
      </c>
      <c r="B212" s="602" t="s">
        <v>819</v>
      </c>
      <c r="C212" s="606">
        <v>944652</v>
      </c>
      <c r="D212" s="606">
        <v>191832</v>
      </c>
      <c r="E212" s="606">
        <f t="shared" si="4"/>
        <v>1136484</v>
      </c>
    </row>
    <row r="213" spans="1:5" x14ac:dyDescent="0.25">
      <c r="A213" s="602" t="s">
        <v>820</v>
      </c>
      <c r="B213" s="602" t="s">
        <v>821</v>
      </c>
      <c r="C213" s="606">
        <v>27432348</v>
      </c>
      <c r="D213" s="606">
        <v>4667880</v>
      </c>
      <c r="E213" s="606">
        <f t="shared" si="4"/>
        <v>32100228</v>
      </c>
    </row>
    <row r="214" spans="1:5" x14ac:dyDescent="0.25">
      <c r="A214" s="602" t="s">
        <v>822</v>
      </c>
      <c r="B214" s="602" t="s">
        <v>823</v>
      </c>
      <c r="C214" s="606">
        <v>1587762</v>
      </c>
      <c r="D214" s="606">
        <v>632382</v>
      </c>
      <c r="E214" s="606">
        <f t="shared" si="4"/>
        <v>2220144</v>
      </c>
    </row>
    <row r="215" spans="1:5" x14ac:dyDescent="0.25">
      <c r="A215" s="602" t="s">
        <v>824</v>
      </c>
      <c r="B215" s="602" t="s">
        <v>825</v>
      </c>
      <c r="C215" s="606">
        <v>30637176</v>
      </c>
      <c r="D215" s="606">
        <v>4961136</v>
      </c>
      <c r="E215" s="606">
        <f t="shared" si="4"/>
        <v>35598312</v>
      </c>
    </row>
    <row r="216" spans="1:5" x14ac:dyDescent="0.25">
      <c r="A216" s="602" t="s">
        <v>826</v>
      </c>
      <c r="B216" s="602" t="s">
        <v>827</v>
      </c>
      <c r="C216" s="606">
        <v>11285808</v>
      </c>
      <c r="D216" s="606">
        <v>2042028</v>
      </c>
      <c r="E216" s="606">
        <f t="shared" si="4"/>
        <v>13327836</v>
      </c>
    </row>
    <row r="217" spans="1:5" x14ac:dyDescent="0.25">
      <c r="A217" s="602" t="s">
        <v>828</v>
      </c>
      <c r="B217" s="602" t="s">
        <v>829</v>
      </c>
      <c r="C217" s="606">
        <v>973968</v>
      </c>
      <c r="D217" s="606">
        <v>190758</v>
      </c>
      <c r="E217" s="606">
        <f t="shared" si="4"/>
        <v>1164726</v>
      </c>
    </row>
    <row r="218" spans="1:5" x14ac:dyDescent="0.25">
      <c r="A218" s="602" t="s">
        <v>830</v>
      </c>
      <c r="B218" s="602" t="s">
        <v>831</v>
      </c>
      <c r="C218" s="606">
        <v>9354216</v>
      </c>
      <c r="D218" s="606">
        <v>1788486</v>
      </c>
      <c r="E218" s="606">
        <f t="shared" si="4"/>
        <v>11142702</v>
      </c>
    </row>
    <row r="219" spans="1:5" x14ac:dyDescent="0.25">
      <c r="A219" s="602" t="s">
        <v>832</v>
      </c>
      <c r="B219" s="602" t="s">
        <v>833</v>
      </c>
      <c r="C219" s="606">
        <v>4180680</v>
      </c>
      <c r="D219" s="606">
        <v>849972</v>
      </c>
      <c r="E219" s="606">
        <f t="shared" si="4"/>
        <v>5030652</v>
      </c>
    </row>
    <row r="220" spans="1:5" x14ac:dyDescent="0.25">
      <c r="A220" s="602" t="s">
        <v>834</v>
      </c>
      <c r="B220" s="602" t="s">
        <v>835</v>
      </c>
      <c r="C220" s="606">
        <v>11091438</v>
      </c>
      <c r="D220" s="606">
        <v>753114</v>
      </c>
      <c r="E220" s="606">
        <f t="shared" si="4"/>
        <v>11844552</v>
      </c>
    </row>
    <row r="221" spans="1:5" x14ac:dyDescent="0.25">
      <c r="A221" s="602" t="s">
        <v>836</v>
      </c>
      <c r="B221" s="602" t="s">
        <v>837</v>
      </c>
      <c r="C221" s="606">
        <v>4290672</v>
      </c>
      <c r="D221" s="606">
        <v>973392</v>
      </c>
      <c r="E221" s="606">
        <f t="shared" si="4"/>
        <v>5264064</v>
      </c>
    </row>
    <row r="222" spans="1:5" x14ac:dyDescent="0.25">
      <c r="A222" s="602" t="s">
        <v>838</v>
      </c>
      <c r="B222" s="602" t="s">
        <v>839</v>
      </c>
      <c r="C222" s="606">
        <v>2366358</v>
      </c>
      <c r="D222" s="606">
        <v>620574</v>
      </c>
      <c r="E222" s="606">
        <f t="shared" si="4"/>
        <v>2986932</v>
      </c>
    </row>
    <row r="223" spans="1:5" x14ac:dyDescent="0.25">
      <c r="A223" s="602" t="s">
        <v>840</v>
      </c>
      <c r="B223" s="602" t="s">
        <v>841</v>
      </c>
      <c r="C223" s="606">
        <v>604020</v>
      </c>
      <c r="D223" s="606">
        <v>204978</v>
      </c>
      <c r="E223" s="606">
        <f t="shared" si="4"/>
        <v>808998</v>
      </c>
    </row>
    <row r="224" spans="1:5" x14ac:dyDescent="0.25">
      <c r="A224" s="602" t="s">
        <v>842</v>
      </c>
      <c r="B224" s="602" t="s">
        <v>843</v>
      </c>
      <c r="C224" s="606">
        <v>711564</v>
      </c>
      <c r="D224" s="606">
        <v>357102</v>
      </c>
      <c r="E224" s="606">
        <f t="shared" si="4"/>
        <v>1068666</v>
      </c>
    </row>
    <row r="225" spans="1:5" x14ac:dyDescent="0.25">
      <c r="A225" s="602" t="s">
        <v>844</v>
      </c>
      <c r="B225" s="602" t="s">
        <v>845</v>
      </c>
      <c r="C225" s="606">
        <v>7308198</v>
      </c>
      <c r="D225" s="606">
        <v>924558</v>
      </c>
      <c r="E225" s="606">
        <f t="shared" si="4"/>
        <v>8232756</v>
      </c>
    </row>
    <row r="226" spans="1:5" x14ac:dyDescent="0.25">
      <c r="A226" s="602" t="s">
        <v>846</v>
      </c>
      <c r="B226" s="602" t="s">
        <v>847</v>
      </c>
      <c r="C226" s="606">
        <v>868824</v>
      </c>
      <c r="D226" s="606">
        <v>162858</v>
      </c>
      <c r="E226" s="606">
        <f t="shared" si="4"/>
        <v>1031682</v>
      </c>
    </row>
    <row r="227" spans="1:5" x14ac:dyDescent="0.25">
      <c r="A227" s="602" t="s">
        <v>848</v>
      </c>
      <c r="B227" s="602" t="s">
        <v>849</v>
      </c>
      <c r="C227" s="606">
        <v>2583024</v>
      </c>
      <c r="D227" s="606">
        <v>688188</v>
      </c>
      <c r="E227" s="606">
        <f t="shared" si="4"/>
        <v>3271212</v>
      </c>
    </row>
    <row r="228" spans="1:5" x14ac:dyDescent="0.25">
      <c r="A228" s="602" t="s">
        <v>850</v>
      </c>
      <c r="B228" s="602" t="s">
        <v>851</v>
      </c>
      <c r="C228" s="606">
        <v>3010332</v>
      </c>
      <c r="D228" s="606">
        <v>743994</v>
      </c>
      <c r="E228" s="606">
        <f t="shared" si="4"/>
        <v>3754326</v>
      </c>
    </row>
    <row r="229" spans="1:5" x14ac:dyDescent="0.25">
      <c r="A229" s="602" t="s">
        <v>852</v>
      </c>
      <c r="B229" s="602" t="s">
        <v>853</v>
      </c>
      <c r="C229" s="606">
        <v>1145550</v>
      </c>
      <c r="D229" s="606">
        <v>359520</v>
      </c>
      <c r="E229" s="606">
        <f t="shared" si="4"/>
        <v>1505070</v>
      </c>
    </row>
    <row r="230" spans="1:5" x14ac:dyDescent="0.25">
      <c r="A230" s="602" t="s">
        <v>854</v>
      </c>
      <c r="B230" s="602" t="s">
        <v>855</v>
      </c>
      <c r="C230" s="606">
        <v>926160</v>
      </c>
      <c r="D230" s="606">
        <v>410496</v>
      </c>
      <c r="E230" s="606">
        <f t="shared" si="4"/>
        <v>1336656</v>
      </c>
    </row>
    <row r="231" spans="1:5" x14ac:dyDescent="0.25">
      <c r="A231" s="602" t="s">
        <v>856</v>
      </c>
      <c r="B231" s="602" t="s">
        <v>857</v>
      </c>
      <c r="C231" s="606">
        <v>237624</v>
      </c>
      <c r="D231" s="606">
        <v>121266</v>
      </c>
      <c r="E231" s="606">
        <f t="shared" si="4"/>
        <v>358890</v>
      </c>
    </row>
    <row r="232" spans="1:5" x14ac:dyDescent="0.25">
      <c r="A232" s="602" t="s">
        <v>858</v>
      </c>
      <c r="B232" s="602" t="s">
        <v>859</v>
      </c>
      <c r="C232" s="606">
        <v>516150</v>
      </c>
      <c r="D232" s="606">
        <v>183516</v>
      </c>
      <c r="E232" s="606">
        <f t="shared" si="4"/>
        <v>699666</v>
      </c>
    </row>
    <row r="233" spans="1:5" x14ac:dyDescent="0.25">
      <c r="A233" s="602" t="s">
        <v>860</v>
      </c>
      <c r="B233" s="602" t="s">
        <v>861</v>
      </c>
      <c r="C233" s="606">
        <v>8695638</v>
      </c>
      <c r="D233" s="606">
        <v>1597722</v>
      </c>
      <c r="E233" s="606">
        <f t="shared" si="4"/>
        <v>10293360</v>
      </c>
    </row>
    <row r="234" spans="1:5" x14ac:dyDescent="0.25">
      <c r="A234" s="602" t="s">
        <v>862</v>
      </c>
      <c r="B234" s="602" t="s">
        <v>863</v>
      </c>
      <c r="C234" s="606">
        <v>3128694</v>
      </c>
      <c r="D234" s="606">
        <v>726552</v>
      </c>
      <c r="E234" s="606">
        <f t="shared" si="4"/>
        <v>3855246</v>
      </c>
    </row>
    <row r="235" spans="1:5" x14ac:dyDescent="0.25">
      <c r="A235" s="602" t="s">
        <v>864</v>
      </c>
      <c r="B235" s="602" t="s">
        <v>865</v>
      </c>
      <c r="C235" s="606">
        <v>5044098</v>
      </c>
      <c r="D235" s="606">
        <v>3676782</v>
      </c>
      <c r="E235" s="606">
        <f t="shared" si="4"/>
        <v>8720880</v>
      </c>
    </row>
    <row r="236" spans="1:5" x14ac:dyDescent="0.25">
      <c r="A236" s="602" t="s">
        <v>866</v>
      </c>
      <c r="B236" s="602" t="s">
        <v>867</v>
      </c>
      <c r="C236" s="606">
        <v>1033416</v>
      </c>
      <c r="D236" s="606">
        <v>206856</v>
      </c>
      <c r="E236" s="606">
        <f t="shared" si="4"/>
        <v>1240272</v>
      </c>
    </row>
    <row r="237" spans="1:5" x14ac:dyDescent="0.25">
      <c r="A237" s="602" t="s">
        <v>868</v>
      </c>
      <c r="B237" s="602" t="s">
        <v>869</v>
      </c>
      <c r="C237" s="606">
        <v>9961908</v>
      </c>
      <c r="D237" s="606">
        <v>1890978</v>
      </c>
      <c r="E237" s="606">
        <f t="shared" si="4"/>
        <v>11852886</v>
      </c>
    </row>
    <row r="238" spans="1:5" x14ac:dyDescent="0.25">
      <c r="A238" s="602" t="s">
        <v>870</v>
      </c>
      <c r="B238" s="602" t="s">
        <v>871</v>
      </c>
      <c r="C238" s="606">
        <v>635430</v>
      </c>
      <c r="D238" s="606">
        <v>270174</v>
      </c>
      <c r="E238" s="606">
        <f t="shared" si="4"/>
        <v>905604</v>
      </c>
    </row>
    <row r="239" spans="1:5" x14ac:dyDescent="0.25">
      <c r="A239" s="602" t="s">
        <v>872</v>
      </c>
      <c r="B239" s="602" t="s">
        <v>873</v>
      </c>
      <c r="C239" s="606">
        <v>5491698</v>
      </c>
      <c r="D239" s="606">
        <v>811872</v>
      </c>
      <c r="E239" s="606">
        <f t="shared" si="4"/>
        <v>6303570</v>
      </c>
    </row>
    <row r="240" spans="1:5" x14ac:dyDescent="0.25">
      <c r="A240" s="602" t="s">
        <v>874</v>
      </c>
      <c r="B240" s="602" t="s">
        <v>875</v>
      </c>
      <c r="C240" s="606">
        <v>28320162</v>
      </c>
      <c r="D240" s="606">
        <v>5772204</v>
      </c>
      <c r="E240" s="606">
        <f t="shared" si="4"/>
        <v>34092366</v>
      </c>
    </row>
    <row r="241" spans="1:5" x14ac:dyDescent="0.25">
      <c r="A241" s="602" t="s">
        <v>876</v>
      </c>
      <c r="B241" s="602" t="s">
        <v>877</v>
      </c>
      <c r="C241" s="606">
        <v>1553064</v>
      </c>
      <c r="D241" s="606">
        <v>468180</v>
      </c>
      <c r="E241" s="606">
        <f t="shared" si="4"/>
        <v>2021244</v>
      </c>
    </row>
    <row r="242" spans="1:5" x14ac:dyDescent="0.25">
      <c r="A242" s="602" t="s">
        <v>878</v>
      </c>
      <c r="B242" s="602" t="s">
        <v>879</v>
      </c>
      <c r="C242" s="606">
        <v>12185310</v>
      </c>
      <c r="D242" s="606">
        <v>2026734</v>
      </c>
      <c r="E242" s="606">
        <f t="shared" si="4"/>
        <v>14212044</v>
      </c>
    </row>
    <row r="243" spans="1:5" x14ac:dyDescent="0.25">
      <c r="A243" s="602" t="s">
        <v>880</v>
      </c>
      <c r="B243" s="602" t="s">
        <v>881</v>
      </c>
      <c r="C243" s="606">
        <v>4885434</v>
      </c>
      <c r="D243" s="606">
        <v>972318</v>
      </c>
      <c r="E243" s="606">
        <f t="shared" si="4"/>
        <v>5857752</v>
      </c>
    </row>
    <row r="244" spans="1:5" x14ac:dyDescent="0.25">
      <c r="A244" s="602" t="s">
        <v>882</v>
      </c>
      <c r="B244" s="602" t="s">
        <v>883</v>
      </c>
      <c r="C244" s="606">
        <v>3366828</v>
      </c>
      <c r="D244" s="606">
        <v>409152</v>
      </c>
      <c r="E244" s="606">
        <f t="shared" si="4"/>
        <v>3775980</v>
      </c>
    </row>
    <row r="245" spans="1:5" x14ac:dyDescent="0.25">
      <c r="A245" s="602" t="s">
        <v>884</v>
      </c>
      <c r="B245" s="602" t="s">
        <v>885</v>
      </c>
      <c r="C245" s="606">
        <v>1008666</v>
      </c>
      <c r="D245" s="606">
        <v>417738</v>
      </c>
      <c r="E245" s="606">
        <f t="shared" si="4"/>
        <v>1426404</v>
      </c>
    </row>
    <row r="246" spans="1:5" x14ac:dyDescent="0.25">
      <c r="A246" s="602" t="s">
        <v>886</v>
      </c>
      <c r="B246" s="602" t="s">
        <v>887</v>
      </c>
      <c r="C246" s="606">
        <v>794640</v>
      </c>
      <c r="D246" s="606">
        <v>218928</v>
      </c>
      <c r="E246" s="606">
        <f t="shared" si="4"/>
        <v>1013568</v>
      </c>
    </row>
    <row r="247" spans="1:5" x14ac:dyDescent="0.25">
      <c r="A247" s="602" t="s">
        <v>888</v>
      </c>
      <c r="B247" s="602" t="s">
        <v>889</v>
      </c>
      <c r="C247" s="606">
        <v>1305102</v>
      </c>
      <c r="D247" s="606">
        <v>288954</v>
      </c>
      <c r="E247" s="606">
        <f t="shared" si="4"/>
        <v>1594056</v>
      </c>
    </row>
    <row r="248" spans="1:5" x14ac:dyDescent="0.25">
      <c r="A248" s="602" t="s">
        <v>890</v>
      </c>
      <c r="B248" s="602" t="s">
        <v>891</v>
      </c>
      <c r="C248" s="606">
        <v>3746850</v>
      </c>
      <c r="D248" s="606">
        <v>660018</v>
      </c>
      <c r="E248" s="606">
        <f t="shared" si="4"/>
        <v>4406868</v>
      </c>
    </row>
    <row r="249" spans="1:5" x14ac:dyDescent="0.25">
      <c r="A249" s="602" t="s">
        <v>892</v>
      </c>
      <c r="B249" s="602" t="s">
        <v>893</v>
      </c>
      <c r="C249" s="606">
        <v>973650</v>
      </c>
      <c r="D249" s="606">
        <v>290832</v>
      </c>
      <c r="E249" s="606">
        <f t="shared" si="4"/>
        <v>1264482</v>
      </c>
    </row>
    <row r="250" spans="1:5" x14ac:dyDescent="0.25">
      <c r="A250" s="602" t="s">
        <v>894</v>
      </c>
      <c r="B250" s="602" t="s">
        <v>895</v>
      </c>
      <c r="C250" s="606">
        <v>14017770</v>
      </c>
      <c r="D250" s="606">
        <v>3048156</v>
      </c>
      <c r="E250" s="606">
        <f t="shared" si="4"/>
        <v>17065926</v>
      </c>
    </row>
    <row r="251" spans="1:5" x14ac:dyDescent="0.25">
      <c r="A251" s="602" t="s">
        <v>896</v>
      </c>
      <c r="B251" s="602" t="s">
        <v>897</v>
      </c>
      <c r="C251" s="606">
        <v>1183194</v>
      </c>
      <c r="D251" s="606">
        <v>467376</v>
      </c>
      <c r="E251" s="606">
        <f t="shared" si="4"/>
        <v>1650570</v>
      </c>
    </row>
    <row r="252" spans="1:5" x14ac:dyDescent="0.25">
      <c r="A252" s="602" t="s">
        <v>898</v>
      </c>
      <c r="B252" s="602" t="s">
        <v>899</v>
      </c>
      <c r="C252" s="606">
        <v>2477682</v>
      </c>
      <c r="D252" s="606">
        <v>984390</v>
      </c>
      <c r="E252" s="606">
        <f t="shared" si="4"/>
        <v>3462072</v>
      </c>
    </row>
    <row r="253" spans="1:5" x14ac:dyDescent="0.25">
      <c r="A253" s="602" t="s">
        <v>900</v>
      </c>
      <c r="B253" s="602" t="s">
        <v>901</v>
      </c>
      <c r="C253" s="606">
        <v>1070238</v>
      </c>
      <c r="D253" s="606">
        <v>342618</v>
      </c>
      <c r="E253" s="606">
        <f t="shared" si="4"/>
        <v>1412856</v>
      </c>
    </row>
    <row r="254" spans="1:5" x14ac:dyDescent="0.25">
      <c r="A254" s="602" t="s">
        <v>902</v>
      </c>
      <c r="B254" s="602" t="s">
        <v>903</v>
      </c>
      <c r="C254" s="606">
        <v>485316</v>
      </c>
      <c r="D254" s="606">
        <v>166344</v>
      </c>
      <c r="E254" s="606">
        <f t="shared" si="4"/>
        <v>651660</v>
      </c>
    </row>
    <row r="255" spans="1:5" x14ac:dyDescent="0.25">
      <c r="A255" s="602" t="s">
        <v>904</v>
      </c>
      <c r="B255" s="602" t="s">
        <v>905</v>
      </c>
      <c r="C255" s="606">
        <v>291144</v>
      </c>
      <c r="D255" s="606">
        <v>393594</v>
      </c>
      <c r="E255" s="606">
        <f t="shared" si="4"/>
        <v>684738</v>
      </c>
    </row>
    <row r="256" spans="1:5" x14ac:dyDescent="0.25">
      <c r="A256" s="602" t="s">
        <v>906</v>
      </c>
      <c r="B256" s="602" t="s">
        <v>907</v>
      </c>
      <c r="C256" s="606">
        <v>24464982</v>
      </c>
      <c r="D256" s="606">
        <v>3823812</v>
      </c>
      <c r="E256" s="606">
        <f t="shared" si="4"/>
        <v>28288794</v>
      </c>
    </row>
    <row r="257" spans="1:5" x14ac:dyDescent="0.25">
      <c r="A257" s="602" t="s">
        <v>908</v>
      </c>
      <c r="B257" s="602" t="s">
        <v>909</v>
      </c>
      <c r="C257" s="606">
        <v>3488070</v>
      </c>
      <c r="D257" s="606">
        <v>932340</v>
      </c>
      <c r="E257" s="606">
        <f t="shared" si="4"/>
        <v>4420410</v>
      </c>
    </row>
    <row r="258" spans="1:5" x14ac:dyDescent="0.25">
      <c r="A258" s="602" t="s">
        <v>910</v>
      </c>
      <c r="B258" s="602" t="s">
        <v>911</v>
      </c>
      <c r="C258" s="606">
        <v>1112958</v>
      </c>
      <c r="D258" s="606">
        <v>316860</v>
      </c>
      <c r="E258" s="606">
        <f t="shared" si="4"/>
        <v>1429818</v>
      </c>
    </row>
    <row r="259" spans="1:5" x14ac:dyDescent="0.25">
      <c r="A259" s="602" t="s">
        <v>912</v>
      </c>
      <c r="B259" s="602" t="s">
        <v>913</v>
      </c>
      <c r="C259" s="606">
        <v>1117302</v>
      </c>
      <c r="D259" s="606">
        <v>316590</v>
      </c>
      <c r="E259" s="606">
        <f t="shared" si="4"/>
        <v>1433892</v>
      </c>
    </row>
    <row r="260" spans="1:5" x14ac:dyDescent="0.25">
      <c r="A260" s="602" t="s">
        <v>914</v>
      </c>
      <c r="B260" s="602" t="s">
        <v>915</v>
      </c>
      <c r="C260" s="606">
        <v>3115776</v>
      </c>
      <c r="D260" s="606">
        <v>567720</v>
      </c>
      <c r="E260" s="606">
        <f t="shared" si="4"/>
        <v>3683496</v>
      </c>
    </row>
    <row r="261" spans="1:5" x14ac:dyDescent="0.25">
      <c r="A261" s="602" t="s">
        <v>916</v>
      </c>
      <c r="B261" s="602" t="s">
        <v>917</v>
      </c>
      <c r="C261" s="606">
        <v>5042736</v>
      </c>
      <c r="D261" s="606">
        <v>597234</v>
      </c>
      <c r="E261" s="606">
        <f t="shared" si="4"/>
        <v>5639970</v>
      </c>
    </row>
    <row r="262" spans="1:5" x14ac:dyDescent="0.25">
      <c r="A262" s="602" t="s">
        <v>918</v>
      </c>
      <c r="B262" s="602" t="s">
        <v>919</v>
      </c>
      <c r="C262" s="606">
        <v>6141162</v>
      </c>
      <c r="D262" s="606">
        <v>887532</v>
      </c>
      <c r="E262" s="606">
        <f t="shared" si="4"/>
        <v>7028694</v>
      </c>
    </row>
    <row r="263" spans="1:5" x14ac:dyDescent="0.25">
      <c r="A263" s="602" t="s">
        <v>920</v>
      </c>
      <c r="B263" s="602" t="s">
        <v>921</v>
      </c>
      <c r="C263" s="606">
        <v>2535012</v>
      </c>
      <c r="D263" s="606">
        <v>559674</v>
      </c>
      <c r="E263" s="606">
        <f t="shared" si="4"/>
        <v>3094686</v>
      </c>
    </row>
    <row r="264" spans="1:5" x14ac:dyDescent="0.25">
      <c r="A264" s="602" t="s">
        <v>922</v>
      </c>
      <c r="B264" s="602" t="s">
        <v>923</v>
      </c>
      <c r="C264" s="606">
        <v>136368</v>
      </c>
      <c r="D264" s="606">
        <v>62778</v>
      </c>
      <c r="E264" s="606">
        <f t="shared" si="4"/>
        <v>199146</v>
      </c>
    </row>
    <row r="265" spans="1:5" x14ac:dyDescent="0.25">
      <c r="A265" s="602" t="s">
        <v>924</v>
      </c>
      <c r="B265" s="602" t="s">
        <v>925</v>
      </c>
      <c r="C265" s="606">
        <v>1499376</v>
      </c>
      <c r="D265" s="606">
        <v>292710</v>
      </c>
      <c r="E265" s="606">
        <f t="shared" si="4"/>
        <v>1792086</v>
      </c>
    </row>
    <row r="266" spans="1:5" x14ac:dyDescent="0.25">
      <c r="A266" s="602" t="s">
        <v>926</v>
      </c>
      <c r="B266" s="602" t="s">
        <v>927</v>
      </c>
      <c r="C266" s="606">
        <v>699750</v>
      </c>
      <c r="D266" s="606">
        <v>199614</v>
      </c>
      <c r="E266" s="606">
        <f t="shared" ref="E266:E329" si="5">C266+D266</f>
        <v>899364</v>
      </c>
    </row>
    <row r="267" spans="1:5" x14ac:dyDescent="0.25">
      <c r="A267" s="602" t="s">
        <v>928</v>
      </c>
      <c r="B267" s="602" t="s">
        <v>929</v>
      </c>
      <c r="C267" s="606">
        <v>3127182</v>
      </c>
      <c r="D267" s="606">
        <v>661356</v>
      </c>
      <c r="E267" s="606">
        <f t="shared" si="5"/>
        <v>3788538</v>
      </c>
    </row>
    <row r="268" spans="1:5" x14ac:dyDescent="0.25">
      <c r="A268" s="602" t="s">
        <v>930</v>
      </c>
      <c r="B268" s="602" t="s">
        <v>931</v>
      </c>
      <c r="C268" s="606">
        <v>2834484</v>
      </c>
      <c r="D268" s="606">
        <v>667530</v>
      </c>
      <c r="E268" s="606">
        <f t="shared" si="5"/>
        <v>3502014</v>
      </c>
    </row>
    <row r="269" spans="1:5" x14ac:dyDescent="0.25">
      <c r="A269" s="602" t="s">
        <v>932</v>
      </c>
      <c r="B269" s="602" t="s">
        <v>933</v>
      </c>
      <c r="C269" s="606">
        <v>9545394</v>
      </c>
      <c r="D269" s="606">
        <v>1943562</v>
      </c>
      <c r="E269" s="606">
        <f t="shared" si="5"/>
        <v>11488956</v>
      </c>
    </row>
    <row r="270" spans="1:5" x14ac:dyDescent="0.25">
      <c r="A270" s="602" t="s">
        <v>934</v>
      </c>
      <c r="B270" s="602" t="s">
        <v>935</v>
      </c>
      <c r="C270" s="606">
        <v>655074</v>
      </c>
      <c r="D270" s="606">
        <v>279834</v>
      </c>
      <c r="E270" s="606">
        <f t="shared" si="5"/>
        <v>934908</v>
      </c>
    </row>
    <row r="271" spans="1:5" x14ac:dyDescent="0.25">
      <c r="A271" s="602" t="s">
        <v>936</v>
      </c>
      <c r="B271" s="602" t="s">
        <v>937</v>
      </c>
      <c r="C271" s="606">
        <v>8461092</v>
      </c>
      <c r="D271" s="606">
        <v>934488</v>
      </c>
      <c r="E271" s="606">
        <f t="shared" si="5"/>
        <v>9395580</v>
      </c>
    </row>
    <row r="272" spans="1:5" x14ac:dyDescent="0.25">
      <c r="A272" s="602" t="s">
        <v>938</v>
      </c>
      <c r="B272" s="602" t="s">
        <v>939</v>
      </c>
      <c r="C272" s="606">
        <v>3274986</v>
      </c>
      <c r="D272" s="606">
        <v>610110</v>
      </c>
      <c r="E272" s="606">
        <f t="shared" si="5"/>
        <v>3885096</v>
      </c>
    </row>
    <row r="273" spans="1:5" x14ac:dyDescent="0.25">
      <c r="A273" s="602" t="s">
        <v>940</v>
      </c>
      <c r="B273" s="602" t="s">
        <v>941</v>
      </c>
      <c r="C273" s="606">
        <v>8036934</v>
      </c>
      <c r="D273" s="606">
        <v>1772922</v>
      </c>
      <c r="E273" s="606">
        <f t="shared" si="5"/>
        <v>9809856</v>
      </c>
    </row>
    <row r="274" spans="1:5" x14ac:dyDescent="0.25">
      <c r="A274" s="602" t="s">
        <v>942</v>
      </c>
      <c r="B274" s="602" t="s">
        <v>943</v>
      </c>
      <c r="C274" s="606">
        <v>10003560</v>
      </c>
      <c r="D274" s="606">
        <v>2275452</v>
      </c>
      <c r="E274" s="606">
        <f t="shared" si="5"/>
        <v>12279012</v>
      </c>
    </row>
    <row r="275" spans="1:5" x14ac:dyDescent="0.25">
      <c r="A275" s="602" t="s">
        <v>944</v>
      </c>
      <c r="B275" s="602" t="s">
        <v>945</v>
      </c>
      <c r="C275" s="606">
        <v>86970</v>
      </c>
      <c r="D275" s="606">
        <v>78876</v>
      </c>
      <c r="E275" s="606">
        <f t="shared" si="5"/>
        <v>165846</v>
      </c>
    </row>
    <row r="276" spans="1:5" x14ac:dyDescent="0.25">
      <c r="A276" s="602" t="s">
        <v>946</v>
      </c>
      <c r="B276" s="602" t="s">
        <v>947</v>
      </c>
      <c r="C276" s="606">
        <v>549288</v>
      </c>
      <c r="D276" s="606">
        <v>245760</v>
      </c>
      <c r="E276" s="606">
        <f t="shared" si="5"/>
        <v>795048</v>
      </c>
    </row>
    <row r="277" spans="1:5" x14ac:dyDescent="0.25">
      <c r="A277" s="602" t="s">
        <v>948</v>
      </c>
      <c r="B277" s="602" t="s">
        <v>949</v>
      </c>
      <c r="C277" s="606">
        <v>4357602</v>
      </c>
      <c r="D277" s="606">
        <v>1107270</v>
      </c>
      <c r="E277" s="606">
        <f t="shared" si="5"/>
        <v>5464872</v>
      </c>
    </row>
    <row r="278" spans="1:5" x14ac:dyDescent="0.25">
      <c r="A278" s="602" t="s">
        <v>950</v>
      </c>
      <c r="B278" s="602" t="s">
        <v>951</v>
      </c>
      <c r="C278" s="606">
        <v>2997342</v>
      </c>
      <c r="D278" s="606">
        <v>375348</v>
      </c>
      <c r="E278" s="606">
        <f t="shared" si="5"/>
        <v>3372690</v>
      </c>
    </row>
    <row r="279" spans="1:5" x14ac:dyDescent="0.25">
      <c r="A279" s="602" t="s">
        <v>952</v>
      </c>
      <c r="B279" s="602" t="s">
        <v>953</v>
      </c>
      <c r="C279" s="606">
        <v>5178438</v>
      </c>
      <c r="D279" s="606">
        <v>870630</v>
      </c>
      <c r="E279" s="606">
        <f t="shared" si="5"/>
        <v>6049068</v>
      </c>
    </row>
    <row r="280" spans="1:5" x14ac:dyDescent="0.25">
      <c r="A280" s="602" t="s">
        <v>954</v>
      </c>
      <c r="B280" s="602" t="s">
        <v>955</v>
      </c>
      <c r="C280" s="606">
        <v>6329904</v>
      </c>
      <c r="D280" s="606">
        <v>1652994</v>
      </c>
      <c r="E280" s="606">
        <f t="shared" si="5"/>
        <v>7982898</v>
      </c>
    </row>
    <row r="281" spans="1:5" x14ac:dyDescent="0.25">
      <c r="A281" s="602" t="s">
        <v>956</v>
      </c>
      <c r="B281" s="602" t="s">
        <v>957</v>
      </c>
      <c r="C281" s="606">
        <v>5837544</v>
      </c>
      <c r="D281" s="606">
        <v>938244</v>
      </c>
      <c r="E281" s="606">
        <f t="shared" si="5"/>
        <v>6775788</v>
      </c>
    </row>
    <row r="282" spans="1:5" x14ac:dyDescent="0.25">
      <c r="A282" s="602" t="s">
        <v>958</v>
      </c>
      <c r="B282" s="602" t="s">
        <v>959</v>
      </c>
      <c r="C282" s="606">
        <v>1911606</v>
      </c>
      <c r="D282" s="606">
        <v>347712</v>
      </c>
      <c r="E282" s="606">
        <f t="shared" si="5"/>
        <v>2259318</v>
      </c>
    </row>
    <row r="283" spans="1:5" x14ac:dyDescent="0.25">
      <c r="A283" s="602" t="s">
        <v>960</v>
      </c>
      <c r="B283" s="602" t="s">
        <v>961</v>
      </c>
      <c r="C283" s="606">
        <v>8646888</v>
      </c>
      <c r="D283" s="606">
        <v>1956708</v>
      </c>
      <c r="E283" s="606">
        <f t="shared" si="5"/>
        <v>10603596</v>
      </c>
    </row>
    <row r="284" spans="1:5" x14ac:dyDescent="0.25">
      <c r="A284" s="602" t="s">
        <v>962</v>
      </c>
      <c r="B284" s="602" t="s">
        <v>963</v>
      </c>
      <c r="C284" s="606">
        <v>1154220</v>
      </c>
      <c r="D284" s="606">
        <v>214908</v>
      </c>
      <c r="E284" s="606">
        <f t="shared" si="5"/>
        <v>1369128</v>
      </c>
    </row>
    <row r="285" spans="1:5" x14ac:dyDescent="0.25">
      <c r="A285" s="602" t="s">
        <v>964</v>
      </c>
      <c r="B285" s="602" t="s">
        <v>965</v>
      </c>
      <c r="C285" s="606">
        <v>17663838</v>
      </c>
      <c r="D285" s="606">
        <v>3360456</v>
      </c>
      <c r="E285" s="606">
        <f t="shared" si="5"/>
        <v>21024294</v>
      </c>
    </row>
    <row r="286" spans="1:5" x14ac:dyDescent="0.25">
      <c r="A286" s="602" t="s">
        <v>966</v>
      </c>
      <c r="B286" s="602" t="s">
        <v>967</v>
      </c>
      <c r="C286" s="606">
        <v>33686340</v>
      </c>
      <c r="D286" s="606">
        <v>9810120</v>
      </c>
      <c r="E286" s="606">
        <f t="shared" si="5"/>
        <v>43496460</v>
      </c>
    </row>
    <row r="287" spans="1:5" x14ac:dyDescent="0.25">
      <c r="A287" s="602" t="s">
        <v>968</v>
      </c>
      <c r="B287" s="602" t="s">
        <v>969</v>
      </c>
      <c r="C287" s="606">
        <v>4105338</v>
      </c>
      <c r="D287" s="606">
        <v>781020</v>
      </c>
      <c r="E287" s="606">
        <f t="shared" si="5"/>
        <v>4886358</v>
      </c>
    </row>
    <row r="288" spans="1:5" x14ac:dyDescent="0.25">
      <c r="A288" s="602" t="s">
        <v>970</v>
      </c>
      <c r="B288" s="602" t="s">
        <v>971</v>
      </c>
      <c r="C288" s="606">
        <v>1186026</v>
      </c>
      <c r="D288" s="606">
        <v>642306</v>
      </c>
      <c r="E288" s="606">
        <f t="shared" si="5"/>
        <v>1828332</v>
      </c>
    </row>
    <row r="289" spans="1:5" x14ac:dyDescent="0.25">
      <c r="A289" s="602" t="s">
        <v>972</v>
      </c>
      <c r="B289" s="602" t="s">
        <v>973</v>
      </c>
      <c r="C289" s="606">
        <v>147258</v>
      </c>
      <c r="D289" s="606">
        <v>82632</v>
      </c>
      <c r="E289" s="606">
        <f t="shared" si="5"/>
        <v>229890</v>
      </c>
    </row>
    <row r="290" spans="1:5" x14ac:dyDescent="0.25">
      <c r="A290" s="602" t="s">
        <v>974</v>
      </c>
      <c r="B290" s="602" t="s">
        <v>975</v>
      </c>
      <c r="C290" s="606">
        <v>1102716</v>
      </c>
      <c r="D290" s="606">
        <v>213030</v>
      </c>
      <c r="E290" s="606">
        <f t="shared" si="5"/>
        <v>1315746</v>
      </c>
    </row>
    <row r="291" spans="1:5" x14ac:dyDescent="0.25">
      <c r="A291" s="602" t="s">
        <v>976</v>
      </c>
      <c r="B291" s="602" t="s">
        <v>977</v>
      </c>
      <c r="C291" s="606">
        <v>698688</v>
      </c>
      <c r="D291" s="606">
        <v>279564</v>
      </c>
      <c r="E291" s="606">
        <f t="shared" si="5"/>
        <v>978252</v>
      </c>
    </row>
    <row r="292" spans="1:5" x14ac:dyDescent="0.25">
      <c r="A292" s="602" t="s">
        <v>978</v>
      </c>
      <c r="B292" s="602" t="s">
        <v>979</v>
      </c>
      <c r="C292" s="606">
        <v>4027866</v>
      </c>
      <c r="D292" s="606">
        <v>847824</v>
      </c>
      <c r="E292" s="606">
        <f t="shared" si="5"/>
        <v>4875690</v>
      </c>
    </row>
    <row r="293" spans="1:5" x14ac:dyDescent="0.25">
      <c r="A293" s="602" t="s">
        <v>980</v>
      </c>
      <c r="B293" s="602" t="s">
        <v>981</v>
      </c>
      <c r="C293" s="606">
        <v>2768208</v>
      </c>
      <c r="D293" s="606">
        <v>908460</v>
      </c>
      <c r="E293" s="606">
        <f t="shared" si="5"/>
        <v>3676668</v>
      </c>
    </row>
    <row r="294" spans="1:5" x14ac:dyDescent="0.25">
      <c r="A294" s="602" t="s">
        <v>982</v>
      </c>
      <c r="B294" s="602" t="s">
        <v>983</v>
      </c>
      <c r="C294" s="606">
        <v>2836248</v>
      </c>
      <c r="D294" s="606">
        <v>863922</v>
      </c>
      <c r="E294" s="606">
        <f t="shared" si="5"/>
        <v>3700170</v>
      </c>
    </row>
    <row r="295" spans="1:5" x14ac:dyDescent="0.25">
      <c r="A295" s="602" t="s">
        <v>984</v>
      </c>
      <c r="B295" s="602" t="s">
        <v>985</v>
      </c>
      <c r="C295" s="606">
        <v>247830</v>
      </c>
      <c r="D295" s="606">
        <v>92826</v>
      </c>
      <c r="E295" s="606">
        <f t="shared" si="5"/>
        <v>340656</v>
      </c>
    </row>
    <row r="296" spans="1:5" x14ac:dyDescent="0.25">
      <c r="A296" s="602" t="s">
        <v>986</v>
      </c>
      <c r="B296" s="602" t="s">
        <v>987</v>
      </c>
      <c r="C296" s="606">
        <v>445914</v>
      </c>
      <c r="D296" s="606">
        <v>163926</v>
      </c>
      <c r="E296" s="606">
        <f t="shared" si="5"/>
        <v>609840</v>
      </c>
    </row>
    <row r="297" spans="1:5" x14ac:dyDescent="0.25">
      <c r="A297" s="602" t="s">
        <v>988</v>
      </c>
      <c r="B297" s="602" t="s">
        <v>989</v>
      </c>
      <c r="C297" s="606">
        <v>899172</v>
      </c>
      <c r="D297" s="606">
        <v>306666</v>
      </c>
      <c r="E297" s="606">
        <f t="shared" si="5"/>
        <v>1205838</v>
      </c>
    </row>
    <row r="298" spans="1:5" x14ac:dyDescent="0.25">
      <c r="A298" s="602" t="s">
        <v>990</v>
      </c>
      <c r="B298" s="602" t="s">
        <v>991</v>
      </c>
      <c r="C298" s="606">
        <v>708594</v>
      </c>
      <c r="D298" s="606">
        <v>271518</v>
      </c>
      <c r="E298" s="606">
        <f t="shared" si="5"/>
        <v>980112</v>
      </c>
    </row>
    <row r="299" spans="1:5" x14ac:dyDescent="0.25">
      <c r="A299" s="602" t="s">
        <v>992</v>
      </c>
      <c r="B299" s="602" t="s">
        <v>993</v>
      </c>
      <c r="C299" s="606">
        <v>4967730</v>
      </c>
      <c r="D299" s="606">
        <v>1118004</v>
      </c>
      <c r="E299" s="606">
        <f t="shared" si="5"/>
        <v>6085734</v>
      </c>
    </row>
    <row r="300" spans="1:5" x14ac:dyDescent="0.25">
      <c r="A300" s="602" t="s">
        <v>994</v>
      </c>
      <c r="B300" s="602" t="s">
        <v>995</v>
      </c>
      <c r="C300" s="606">
        <v>2540616</v>
      </c>
      <c r="D300" s="606">
        <v>372396</v>
      </c>
      <c r="E300" s="606">
        <f t="shared" si="5"/>
        <v>2913012</v>
      </c>
    </row>
    <row r="301" spans="1:5" x14ac:dyDescent="0.25">
      <c r="A301" s="602" t="s">
        <v>996</v>
      </c>
      <c r="B301" s="602" t="s">
        <v>997</v>
      </c>
      <c r="C301" s="606">
        <v>3815448</v>
      </c>
      <c r="D301" s="606">
        <v>4168038</v>
      </c>
      <c r="E301" s="606">
        <f t="shared" si="5"/>
        <v>7983486</v>
      </c>
    </row>
    <row r="302" spans="1:5" x14ac:dyDescent="0.25">
      <c r="A302" s="602" t="s">
        <v>998</v>
      </c>
      <c r="B302" s="602" t="s">
        <v>999</v>
      </c>
      <c r="C302" s="606">
        <v>3391188</v>
      </c>
      <c r="D302" s="606">
        <v>1692168</v>
      </c>
      <c r="E302" s="606">
        <f t="shared" si="5"/>
        <v>5083356</v>
      </c>
    </row>
    <row r="303" spans="1:5" x14ac:dyDescent="0.25">
      <c r="A303" s="602" t="s">
        <v>1000</v>
      </c>
      <c r="B303" s="602" t="s">
        <v>1001</v>
      </c>
      <c r="C303" s="606">
        <v>4759200</v>
      </c>
      <c r="D303" s="606">
        <v>2421408</v>
      </c>
      <c r="E303" s="606">
        <f t="shared" si="5"/>
        <v>7180608</v>
      </c>
    </row>
    <row r="304" spans="1:5" x14ac:dyDescent="0.25">
      <c r="A304" s="602" t="s">
        <v>1002</v>
      </c>
      <c r="B304" s="602" t="s">
        <v>1003</v>
      </c>
      <c r="C304" s="606">
        <v>536148</v>
      </c>
      <c r="D304" s="606">
        <v>249246</v>
      </c>
      <c r="E304" s="606">
        <f t="shared" si="5"/>
        <v>785394</v>
      </c>
    </row>
    <row r="305" spans="1:5" x14ac:dyDescent="0.25">
      <c r="A305" s="602" t="s">
        <v>1004</v>
      </c>
      <c r="B305" s="602" t="s">
        <v>1005</v>
      </c>
      <c r="C305" s="606">
        <v>3573192</v>
      </c>
      <c r="D305" s="606">
        <v>576840</v>
      </c>
      <c r="E305" s="606">
        <f t="shared" si="5"/>
        <v>4150032</v>
      </c>
    </row>
    <row r="306" spans="1:5" x14ac:dyDescent="0.25">
      <c r="A306" s="602" t="s">
        <v>1006</v>
      </c>
      <c r="B306" s="602" t="s">
        <v>1007</v>
      </c>
      <c r="C306" s="606">
        <v>10305270</v>
      </c>
      <c r="D306" s="606">
        <v>3172644</v>
      </c>
      <c r="E306" s="606">
        <f t="shared" si="5"/>
        <v>13477914</v>
      </c>
    </row>
    <row r="307" spans="1:5" x14ac:dyDescent="0.25">
      <c r="A307" s="602" t="s">
        <v>1008</v>
      </c>
      <c r="B307" s="602" t="s">
        <v>1009</v>
      </c>
      <c r="C307" s="606">
        <v>974088</v>
      </c>
      <c r="D307" s="606">
        <v>297276</v>
      </c>
      <c r="E307" s="606">
        <f t="shared" si="5"/>
        <v>1271364</v>
      </c>
    </row>
    <row r="308" spans="1:5" x14ac:dyDescent="0.25">
      <c r="A308" s="602" t="s">
        <v>1010</v>
      </c>
      <c r="B308" s="602" t="s">
        <v>1011</v>
      </c>
      <c r="C308" s="606">
        <v>6849396</v>
      </c>
      <c r="D308" s="606">
        <v>1735362</v>
      </c>
      <c r="E308" s="606">
        <f t="shared" si="5"/>
        <v>8584758</v>
      </c>
    </row>
    <row r="309" spans="1:5" x14ac:dyDescent="0.25">
      <c r="A309" s="602" t="s">
        <v>1012</v>
      </c>
      <c r="B309" s="602" t="s">
        <v>1013</v>
      </c>
      <c r="C309" s="606">
        <v>917436</v>
      </c>
      <c r="D309" s="606">
        <v>414252</v>
      </c>
      <c r="E309" s="606">
        <f t="shared" si="5"/>
        <v>1331688</v>
      </c>
    </row>
    <row r="310" spans="1:5" x14ac:dyDescent="0.25">
      <c r="A310" s="602" t="s">
        <v>1014</v>
      </c>
      <c r="B310" s="602" t="s">
        <v>1015</v>
      </c>
      <c r="C310" s="606">
        <v>4791780</v>
      </c>
      <c r="D310" s="606">
        <v>1109688</v>
      </c>
      <c r="E310" s="606">
        <f t="shared" si="5"/>
        <v>5901468</v>
      </c>
    </row>
    <row r="311" spans="1:5" x14ac:dyDescent="0.25">
      <c r="A311" s="602" t="s">
        <v>1016</v>
      </c>
      <c r="B311" s="602" t="s">
        <v>1017</v>
      </c>
      <c r="C311" s="606">
        <v>672120</v>
      </c>
      <c r="D311" s="606">
        <v>314442</v>
      </c>
      <c r="E311" s="606">
        <f t="shared" si="5"/>
        <v>986562</v>
      </c>
    </row>
    <row r="312" spans="1:5" x14ac:dyDescent="0.25">
      <c r="A312" s="602" t="s">
        <v>1018</v>
      </c>
      <c r="B312" s="602" t="s">
        <v>1019</v>
      </c>
      <c r="C312" s="606">
        <v>1020918</v>
      </c>
      <c r="D312" s="606">
        <v>228318</v>
      </c>
      <c r="E312" s="606">
        <f t="shared" si="5"/>
        <v>1249236</v>
      </c>
    </row>
    <row r="313" spans="1:5" x14ac:dyDescent="0.25">
      <c r="A313" s="602" t="s">
        <v>1020</v>
      </c>
      <c r="B313" s="602" t="s">
        <v>1021</v>
      </c>
      <c r="C313" s="606">
        <v>1209498</v>
      </c>
      <c r="D313" s="606">
        <v>1058172</v>
      </c>
      <c r="E313" s="606">
        <f t="shared" si="5"/>
        <v>2267670</v>
      </c>
    </row>
    <row r="314" spans="1:5" x14ac:dyDescent="0.25">
      <c r="A314" s="602" t="s">
        <v>1022</v>
      </c>
      <c r="B314" s="602" t="s">
        <v>1023</v>
      </c>
      <c r="C314" s="606">
        <v>4652310</v>
      </c>
      <c r="D314" s="606">
        <v>1047174</v>
      </c>
      <c r="E314" s="606">
        <f t="shared" si="5"/>
        <v>5699484</v>
      </c>
    </row>
    <row r="315" spans="1:5" x14ac:dyDescent="0.25">
      <c r="A315" s="602" t="s">
        <v>1024</v>
      </c>
      <c r="B315" s="602" t="s">
        <v>1025</v>
      </c>
      <c r="C315" s="606">
        <v>6954870</v>
      </c>
      <c r="D315" s="606">
        <v>2574066</v>
      </c>
      <c r="E315" s="606">
        <f t="shared" si="5"/>
        <v>9528936</v>
      </c>
    </row>
    <row r="316" spans="1:5" x14ac:dyDescent="0.25">
      <c r="A316" s="602" t="s">
        <v>1026</v>
      </c>
      <c r="B316" s="602" t="s">
        <v>1027</v>
      </c>
      <c r="C316" s="606">
        <v>1544304</v>
      </c>
      <c r="D316" s="606">
        <v>761700</v>
      </c>
      <c r="E316" s="606">
        <f t="shared" si="5"/>
        <v>2306004</v>
      </c>
    </row>
    <row r="317" spans="1:5" x14ac:dyDescent="0.25">
      <c r="A317" s="602" t="s">
        <v>1028</v>
      </c>
      <c r="B317" s="602" t="s">
        <v>1029</v>
      </c>
      <c r="C317" s="606">
        <v>11403732</v>
      </c>
      <c r="D317" s="606">
        <v>2782536</v>
      </c>
      <c r="E317" s="606">
        <f t="shared" si="5"/>
        <v>14186268</v>
      </c>
    </row>
    <row r="318" spans="1:5" x14ac:dyDescent="0.25">
      <c r="A318" s="602" t="s">
        <v>1030</v>
      </c>
      <c r="B318" s="602" t="s">
        <v>1031</v>
      </c>
      <c r="C318" s="606">
        <v>6248742</v>
      </c>
      <c r="D318" s="606">
        <v>1830342</v>
      </c>
      <c r="E318" s="606">
        <f t="shared" si="5"/>
        <v>8079084</v>
      </c>
    </row>
    <row r="319" spans="1:5" x14ac:dyDescent="0.25">
      <c r="A319" s="602" t="s">
        <v>1032</v>
      </c>
      <c r="B319" s="602" t="s">
        <v>1033</v>
      </c>
      <c r="C319" s="606">
        <v>356418</v>
      </c>
      <c r="D319" s="606">
        <v>122880</v>
      </c>
      <c r="E319" s="606">
        <f t="shared" si="5"/>
        <v>479298</v>
      </c>
    </row>
    <row r="320" spans="1:5" x14ac:dyDescent="0.25">
      <c r="A320" s="602" t="s">
        <v>1034</v>
      </c>
      <c r="B320" s="602" t="s">
        <v>1035</v>
      </c>
      <c r="C320" s="606">
        <v>11129976</v>
      </c>
      <c r="D320" s="606">
        <v>3100206</v>
      </c>
      <c r="E320" s="606">
        <f t="shared" si="5"/>
        <v>14230182</v>
      </c>
    </row>
    <row r="321" spans="1:5" x14ac:dyDescent="0.25">
      <c r="A321" s="602" t="s">
        <v>1036</v>
      </c>
      <c r="B321" s="602" t="s">
        <v>1037</v>
      </c>
      <c r="C321" s="606">
        <v>1188408</v>
      </c>
      <c r="D321" s="606">
        <v>223758</v>
      </c>
      <c r="E321" s="606">
        <f t="shared" si="5"/>
        <v>1412166</v>
      </c>
    </row>
    <row r="322" spans="1:5" x14ac:dyDescent="0.25">
      <c r="A322" s="602" t="s">
        <v>1038</v>
      </c>
      <c r="B322" s="602" t="s">
        <v>1039</v>
      </c>
      <c r="C322" s="606">
        <v>1000530</v>
      </c>
      <c r="D322" s="606">
        <v>454230</v>
      </c>
      <c r="E322" s="606">
        <f t="shared" si="5"/>
        <v>1454760</v>
      </c>
    </row>
    <row r="323" spans="1:5" x14ac:dyDescent="0.25">
      <c r="A323" s="602" t="s">
        <v>1040</v>
      </c>
      <c r="B323" s="602" t="s">
        <v>1041</v>
      </c>
      <c r="C323" s="606">
        <v>2124732</v>
      </c>
      <c r="D323" s="606">
        <v>459060</v>
      </c>
      <c r="E323" s="606">
        <f t="shared" si="5"/>
        <v>2583792</v>
      </c>
    </row>
    <row r="324" spans="1:5" x14ac:dyDescent="0.25">
      <c r="A324" s="602" t="s">
        <v>1042</v>
      </c>
      <c r="B324" s="602" t="s">
        <v>1043</v>
      </c>
      <c r="C324" s="606">
        <v>783084</v>
      </c>
      <c r="D324" s="606">
        <v>202026</v>
      </c>
      <c r="E324" s="606">
        <f t="shared" si="5"/>
        <v>985110</v>
      </c>
    </row>
    <row r="325" spans="1:5" x14ac:dyDescent="0.25">
      <c r="A325" s="602" t="s">
        <v>1044</v>
      </c>
      <c r="B325" s="602" t="s">
        <v>1045</v>
      </c>
      <c r="C325" s="606">
        <v>1613490</v>
      </c>
      <c r="D325" s="606">
        <v>376956</v>
      </c>
      <c r="E325" s="606">
        <f t="shared" si="5"/>
        <v>1990446</v>
      </c>
    </row>
    <row r="326" spans="1:5" x14ac:dyDescent="0.25">
      <c r="A326" s="602" t="s">
        <v>1046</v>
      </c>
      <c r="B326" s="602" t="s">
        <v>1047</v>
      </c>
      <c r="C326" s="606">
        <v>20292864</v>
      </c>
      <c r="D326" s="606">
        <v>11499342</v>
      </c>
      <c r="E326" s="606">
        <f t="shared" si="5"/>
        <v>31792206</v>
      </c>
    </row>
    <row r="327" spans="1:5" x14ac:dyDescent="0.25">
      <c r="A327" s="602" t="s">
        <v>1048</v>
      </c>
      <c r="B327" s="602" t="s">
        <v>1049</v>
      </c>
      <c r="C327" s="606">
        <v>1270692</v>
      </c>
      <c r="D327" s="606">
        <v>294858</v>
      </c>
      <c r="E327" s="606">
        <f t="shared" si="5"/>
        <v>1565550</v>
      </c>
    </row>
    <row r="328" spans="1:5" x14ac:dyDescent="0.25">
      <c r="A328" s="602" t="s">
        <v>1050</v>
      </c>
      <c r="B328" s="602" t="s">
        <v>1051</v>
      </c>
      <c r="C328" s="606">
        <v>753894</v>
      </c>
      <c r="D328" s="606">
        <v>193980</v>
      </c>
      <c r="E328" s="606">
        <f t="shared" si="5"/>
        <v>947874</v>
      </c>
    </row>
    <row r="329" spans="1:5" x14ac:dyDescent="0.25">
      <c r="A329" s="602" t="s">
        <v>1052</v>
      </c>
      <c r="B329" s="602" t="s">
        <v>1053</v>
      </c>
      <c r="C329" s="606">
        <v>833214</v>
      </c>
      <c r="D329" s="606">
        <v>225372</v>
      </c>
      <c r="E329" s="606">
        <f t="shared" si="5"/>
        <v>1058586</v>
      </c>
    </row>
    <row r="330" spans="1:5" x14ac:dyDescent="0.25">
      <c r="A330" s="602" t="s">
        <v>1054</v>
      </c>
      <c r="B330" s="602" t="s">
        <v>1055</v>
      </c>
      <c r="C330" s="606">
        <v>1159620</v>
      </c>
      <c r="D330" s="606">
        <v>237174</v>
      </c>
      <c r="E330" s="606">
        <f t="shared" ref="E330:E393" si="6">C330+D330</f>
        <v>1396794</v>
      </c>
    </row>
    <row r="331" spans="1:5" x14ac:dyDescent="0.25">
      <c r="A331" s="602" t="s">
        <v>1056</v>
      </c>
      <c r="B331" s="602" t="s">
        <v>1057</v>
      </c>
      <c r="C331" s="606">
        <v>3055350</v>
      </c>
      <c r="D331" s="606">
        <v>572820</v>
      </c>
      <c r="E331" s="606">
        <f t="shared" si="6"/>
        <v>3628170</v>
      </c>
    </row>
    <row r="332" spans="1:5" x14ac:dyDescent="0.25">
      <c r="A332" s="602" t="s">
        <v>1058</v>
      </c>
      <c r="B332" s="602" t="s">
        <v>1059</v>
      </c>
      <c r="C332" s="606">
        <v>35820558</v>
      </c>
      <c r="D332" s="606">
        <v>11767638</v>
      </c>
      <c r="E332" s="606">
        <f t="shared" si="6"/>
        <v>47588196</v>
      </c>
    </row>
    <row r="333" spans="1:5" x14ac:dyDescent="0.25">
      <c r="A333" s="602" t="s">
        <v>1060</v>
      </c>
      <c r="B333" s="602" t="s">
        <v>1061</v>
      </c>
      <c r="C333" s="606">
        <v>20638554</v>
      </c>
      <c r="D333" s="606">
        <v>2814732</v>
      </c>
      <c r="E333" s="606">
        <f t="shared" si="6"/>
        <v>23453286</v>
      </c>
    </row>
    <row r="334" spans="1:5" x14ac:dyDescent="0.25">
      <c r="A334" s="602" t="s">
        <v>1062</v>
      </c>
      <c r="B334" s="602" t="s">
        <v>1063</v>
      </c>
      <c r="C334" s="606">
        <v>6622716</v>
      </c>
      <c r="D334" s="606">
        <v>1329960</v>
      </c>
      <c r="E334" s="606">
        <f t="shared" si="6"/>
        <v>7952676</v>
      </c>
    </row>
    <row r="335" spans="1:5" x14ac:dyDescent="0.25">
      <c r="A335" s="602" t="s">
        <v>1064</v>
      </c>
      <c r="B335" s="602" t="s">
        <v>1065</v>
      </c>
      <c r="C335" s="606">
        <v>10245366</v>
      </c>
      <c r="D335" s="606">
        <v>3754050</v>
      </c>
      <c r="E335" s="606">
        <f t="shared" si="6"/>
        <v>13999416</v>
      </c>
    </row>
    <row r="336" spans="1:5" x14ac:dyDescent="0.25">
      <c r="A336" s="602" t="s">
        <v>1066</v>
      </c>
      <c r="B336" s="602" t="s">
        <v>1067</v>
      </c>
      <c r="C336" s="606">
        <v>1687914</v>
      </c>
      <c r="D336" s="606">
        <v>314712</v>
      </c>
      <c r="E336" s="606">
        <f t="shared" si="6"/>
        <v>2002626</v>
      </c>
    </row>
    <row r="337" spans="1:5" x14ac:dyDescent="0.25">
      <c r="A337" s="602" t="s">
        <v>1068</v>
      </c>
      <c r="B337" s="602" t="s">
        <v>1069</v>
      </c>
      <c r="C337" s="606">
        <v>1501542</v>
      </c>
      <c r="D337" s="606">
        <v>354156</v>
      </c>
      <c r="E337" s="606">
        <f t="shared" si="6"/>
        <v>1855698</v>
      </c>
    </row>
    <row r="338" spans="1:5" x14ac:dyDescent="0.25">
      <c r="A338" s="602" t="s">
        <v>1070</v>
      </c>
      <c r="B338" s="602" t="s">
        <v>1071</v>
      </c>
      <c r="C338" s="606">
        <v>5404380</v>
      </c>
      <c r="D338" s="606">
        <v>1147518</v>
      </c>
      <c r="E338" s="606">
        <f t="shared" si="6"/>
        <v>6551898</v>
      </c>
    </row>
    <row r="339" spans="1:5" x14ac:dyDescent="0.25">
      <c r="A339" s="602" t="s">
        <v>1072</v>
      </c>
      <c r="B339" s="602" t="s">
        <v>1073</v>
      </c>
      <c r="C339" s="606">
        <v>1447494</v>
      </c>
      <c r="D339" s="606">
        <v>239856</v>
      </c>
      <c r="E339" s="606">
        <f t="shared" si="6"/>
        <v>1687350</v>
      </c>
    </row>
    <row r="340" spans="1:5" x14ac:dyDescent="0.25">
      <c r="A340" s="602" t="s">
        <v>1074</v>
      </c>
      <c r="B340" s="602" t="s">
        <v>1075</v>
      </c>
      <c r="C340" s="606">
        <v>221886</v>
      </c>
      <c r="D340" s="606">
        <v>108924</v>
      </c>
      <c r="E340" s="606">
        <f t="shared" si="6"/>
        <v>330810</v>
      </c>
    </row>
    <row r="341" spans="1:5" x14ac:dyDescent="0.25">
      <c r="A341" s="602" t="s">
        <v>1076</v>
      </c>
      <c r="B341" s="602" t="s">
        <v>1077</v>
      </c>
      <c r="C341" s="606">
        <v>1545864</v>
      </c>
      <c r="D341" s="606">
        <v>698382</v>
      </c>
      <c r="E341" s="606">
        <f t="shared" si="6"/>
        <v>2244246</v>
      </c>
    </row>
    <row r="342" spans="1:5" x14ac:dyDescent="0.25">
      <c r="A342" s="602" t="s">
        <v>1078</v>
      </c>
      <c r="B342" s="602" t="s">
        <v>1079</v>
      </c>
      <c r="C342" s="606">
        <v>34948626</v>
      </c>
      <c r="D342" s="606">
        <v>11781858</v>
      </c>
      <c r="E342" s="606">
        <f t="shared" si="6"/>
        <v>46730484</v>
      </c>
    </row>
    <row r="343" spans="1:5" x14ac:dyDescent="0.25">
      <c r="A343" s="602" t="s">
        <v>1080</v>
      </c>
      <c r="B343" s="602" t="s">
        <v>1081</v>
      </c>
      <c r="C343" s="606">
        <v>822234</v>
      </c>
      <c r="D343" s="606">
        <v>268836</v>
      </c>
      <c r="E343" s="606">
        <f t="shared" si="6"/>
        <v>1091070</v>
      </c>
    </row>
    <row r="344" spans="1:5" x14ac:dyDescent="0.25">
      <c r="A344" s="602" t="s">
        <v>1082</v>
      </c>
      <c r="B344" s="602" t="s">
        <v>1083</v>
      </c>
      <c r="C344" s="606">
        <v>2699172</v>
      </c>
      <c r="D344" s="606">
        <v>608232</v>
      </c>
      <c r="E344" s="606">
        <f t="shared" si="6"/>
        <v>3307404</v>
      </c>
    </row>
    <row r="345" spans="1:5" x14ac:dyDescent="0.25">
      <c r="A345" s="602" t="s">
        <v>1084</v>
      </c>
      <c r="B345" s="602" t="s">
        <v>1085</v>
      </c>
      <c r="C345" s="606">
        <v>11517510</v>
      </c>
      <c r="D345" s="606">
        <v>1503012</v>
      </c>
      <c r="E345" s="606">
        <f t="shared" si="6"/>
        <v>13020522</v>
      </c>
    </row>
    <row r="346" spans="1:5" x14ac:dyDescent="0.25">
      <c r="A346" s="602" t="s">
        <v>1086</v>
      </c>
      <c r="B346" s="602" t="s">
        <v>1087</v>
      </c>
      <c r="C346" s="606">
        <v>3261780</v>
      </c>
      <c r="D346" s="606">
        <v>2489820</v>
      </c>
      <c r="E346" s="606">
        <f t="shared" si="6"/>
        <v>5751600</v>
      </c>
    </row>
    <row r="347" spans="1:5" x14ac:dyDescent="0.25">
      <c r="A347" s="602" t="s">
        <v>1088</v>
      </c>
      <c r="B347" s="602" t="s">
        <v>1089</v>
      </c>
      <c r="C347" s="606">
        <v>2106972</v>
      </c>
      <c r="D347" s="606">
        <v>1070244</v>
      </c>
      <c r="E347" s="606">
        <f t="shared" si="6"/>
        <v>3177216</v>
      </c>
    </row>
    <row r="348" spans="1:5" x14ac:dyDescent="0.25">
      <c r="A348" s="602" t="s">
        <v>1090</v>
      </c>
      <c r="B348" s="602" t="s">
        <v>1091</v>
      </c>
      <c r="C348" s="606">
        <v>1759890</v>
      </c>
      <c r="D348" s="606">
        <v>503862</v>
      </c>
      <c r="E348" s="606">
        <f t="shared" si="6"/>
        <v>2263752</v>
      </c>
    </row>
    <row r="349" spans="1:5" x14ac:dyDescent="0.25">
      <c r="A349" s="602" t="s">
        <v>1092</v>
      </c>
      <c r="B349" s="602" t="s">
        <v>1093</v>
      </c>
      <c r="C349" s="606">
        <v>130218</v>
      </c>
      <c r="D349" s="606">
        <v>62244</v>
      </c>
      <c r="E349" s="606">
        <f t="shared" si="6"/>
        <v>192462</v>
      </c>
    </row>
    <row r="350" spans="1:5" x14ac:dyDescent="0.25">
      <c r="A350" s="602" t="s">
        <v>1094</v>
      </c>
      <c r="B350" s="602" t="s">
        <v>1095</v>
      </c>
      <c r="C350" s="606">
        <v>1316940</v>
      </c>
      <c r="D350" s="606">
        <v>557790</v>
      </c>
      <c r="E350" s="606">
        <f t="shared" si="6"/>
        <v>1874730</v>
      </c>
    </row>
    <row r="351" spans="1:5" x14ac:dyDescent="0.25">
      <c r="A351" s="602" t="s">
        <v>1096</v>
      </c>
      <c r="B351" s="602" t="s">
        <v>1097</v>
      </c>
      <c r="C351" s="606">
        <v>1636410</v>
      </c>
      <c r="D351" s="606">
        <v>496086</v>
      </c>
      <c r="E351" s="606">
        <f t="shared" si="6"/>
        <v>2132496</v>
      </c>
    </row>
    <row r="352" spans="1:5" x14ac:dyDescent="0.25">
      <c r="A352" s="602" t="s">
        <v>1098</v>
      </c>
      <c r="B352" s="602" t="s">
        <v>1099</v>
      </c>
      <c r="C352" s="606">
        <v>2773974</v>
      </c>
      <c r="D352" s="606">
        <v>701064</v>
      </c>
      <c r="E352" s="606">
        <f t="shared" si="6"/>
        <v>3475038</v>
      </c>
    </row>
    <row r="353" spans="1:5" x14ac:dyDescent="0.25">
      <c r="A353" s="602" t="s">
        <v>1100</v>
      </c>
      <c r="B353" s="602" t="s">
        <v>1101</v>
      </c>
      <c r="C353" s="606">
        <v>2924700</v>
      </c>
      <c r="D353" s="606">
        <v>1064610</v>
      </c>
      <c r="E353" s="606">
        <f t="shared" si="6"/>
        <v>3989310</v>
      </c>
    </row>
    <row r="354" spans="1:5" x14ac:dyDescent="0.25">
      <c r="A354" s="602" t="s">
        <v>1102</v>
      </c>
      <c r="B354" s="602" t="s">
        <v>1103</v>
      </c>
      <c r="C354" s="606">
        <v>647730</v>
      </c>
      <c r="D354" s="606">
        <v>388764</v>
      </c>
      <c r="E354" s="606">
        <f t="shared" si="6"/>
        <v>1036494</v>
      </c>
    </row>
    <row r="355" spans="1:5" x14ac:dyDescent="0.25">
      <c r="A355" s="602" t="s">
        <v>1104</v>
      </c>
      <c r="B355" s="602" t="s">
        <v>1105</v>
      </c>
      <c r="C355" s="606">
        <v>5764542</v>
      </c>
      <c r="D355" s="606">
        <v>983046</v>
      </c>
      <c r="E355" s="606">
        <f t="shared" si="6"/>
        <v>6747588</v>
      </c>
    </row>
    <row r="356" spans="1:5" x14ac:dyDescent="0.25">
      <c r="A356" s="602" t="s">
        <v>1106</v>
      </c>
      <c r="B356" s="602" t="s">
        <v>1107</v>
      </c>
      <c r="C356" s="606">
        <v>8722032</v>
      </c>
      <c r="D356" s="606">
        <v>2212398</v>
      </c>
      <c r="E356" s="606">
        <f t="shared" si="6"/>
        <v>10934430</v>
      </c>
    </row>
    <row r="357" spans="1:5" x14ac:dyDescent="0.25">
      <c r="A357" s="602" t="s">
        <v>1108</v>
      </c>
      <c r="B357" s="602" t="s">
        <v>1109</v>
      </c>
      <c r="C357" s="606">
        <v>1899462</v>
      </c>
      <c r="D357" s="606">
        <v>530160</v>
      </c>
      <c r="E357" s="606">
        <f t="shared" si="6"/>
        <v>2429622</v>
      </c>
    </row>
    <row r="358" spans="1:5" x14ac:dyDescent="0.25">
      <c r="A358" s="602" t="s">
        <v>1110</v>
      </c>
      <c r="B358" s="602" t="s">
        <v>1111</v>
      </c>
      <c r="C358" s="606">
        <v>2634930</v>
      </c>
      <c r="D358" s="606">
        <v>4357458</v>
      </c>
      <c r="E358" s="606">
        <f t="shared" si="6"/>
        <v>6992388</v>
      </c>
    </row>
    <row r="359" spans="1:5" x14ac:dyDescent="0.25">
      <c r="A359" s="602" t="s">
        <v>1112</v>
      </c>
      <c r="B359" s="602" t="s">
        <v>1113</v>
      </c>
      <c r="C359" s="606">
        <v>2960130</v>
      </c>
      <c r="D359" s="606">
        <v>703746</v>
      </c>
      <c r="E359" s="606">
        <f t="shared" si="6"/>
        <v>3663876</v>
      </c>
    </row>
    <row r="360" spans="1:5" x14ac:dyDescent="0.25">
      <c r="A360" s="602" t="s">
        <v>1114</v>
      </c>
      <c r="B360" s="602" t="s">
        <v>1115</v>
      </c>
      <c r="C360" s="606">
        <v>4795692</v>
      </c>
      <c r="D360" s="606">
        <v>1028394</v>
      </c>
      <c r="E360" s="606">
        <f t="shared" si="6"/>
        <v>5824086</v>
      </c>
    </row>
    <row r="361" spans="1:5" x14ac:dyDescent="0.25">
      <c r="A361" s="602" t="s">
        <v>1116</v>
      </c>
      <c r="B361" s="602" t="s">
        <v>1117</v>
      </c>
      <c r="C361" s="606">
        <v>1983546</v>
      </c>
      <c r="D361" s="606">
        <v>530694</v>
      </c>
      <c r="E361" s="606">
        <f t="shared" si="6"/>
        <v>2514240</v>
      </c>
    </row>
    <row r="362" spans="1:5" x14ac:dyDescent="0.25">
      <c r="A362" s="602" t="s">
        <v>1118</v>
      </c>
      <c r="B362" s="602" t="s">
        <v>1119</v>
      </c>
      <c r="C362" s="606">
        <v>1269912</v>
      </c>
      <c r="D362" s="606">
        <v>136830</v>
      </c>
      <c r="E362" s="606">
        <f t="shared" si="6"/>
        <v>1406742</v>
      </c>
    </row>
    <row r="363" spans="1:5" x14ac:dyDescent="0.25">
      <c r="A363" s="602" t="s">
        <v>1120</v>
      </c>
      <c r="B363" s="602" t="s">
        <v>1121</v>
      </c>
      <c r="C363" s="606">
        <v>1145622</v>
      </c>
      <c r="D363" s="606">
        <v>198000</v>
      </c>
      <c r="E363" s="606">
        <f t="shared" si="6"/>
        <v>1343622</v>
      </c>
    </row>
    <row r="364" spans="1:5" x14ac:dyDescent="0.25">
      <c r="A364" s="602" t="s">
        <v>1122</v>
      </c>
      <c r="B364" s="602" t="s">
        <v>1123</v>
      </c>
      <c r="C364" s="606">
        <v>1192464</v>
      </c>
      <c r="D364" s="606">
        <v>534720</v>
      </c>
      <c r="E364" s="606">
        <f t="shared" si="6"/>
        <v>1727184</v>
      </c>
    </row>
    <row r="365" spans="1:5" x14ac:dyDescent="0.25">
      <c r="A365" s="602" t="s">
        <v>1124</v>
      </c>
      <c r="B365" s="602" t="s">
        <v>1125</v>
      </c>
      <c r="C365" s="606">
        <v>1182024</v>
      </c>
      <c r="D365" s="606">
        <v>243612</v>
      </c>
      <c r="E365" s="606">
        <f t="shared" si="6"/>
        <v>1425636</v>
      </c>
    </row>
    <row r="366" spans="1:5" x14ac:dyDescent="0.25">
      <c r="A366" s="602" t="s">
        <v>1126</v>
      </c>
      <c r="B366" s="602" t="s">
        <v>1127</v>
      </c>
      <c r="C366" s="606">
        <v>2079054</v>
      </c>
      <c r="D366" s="606">
        <v>497424</v>
      </c>
      <c r="E366" s="606">
        <f t="shared" si="6"/>
        <v>2576478</v>
      </c>
    </row>
    <row r="367" spans="1:5" x14ac:dyDescent="0.25">
      <c r="A367" s="602" t="s">
        <v>1128</v>
      </c>
      <c r="B367" s="602" t="s">
        <v>1129</v>
      </c>
      <c r="C367" s="606">
        <v>613908</v>
      </c>
      <c r="D367" s="606">
        <v>217050</v>
      </c>
      <c r="E367" s="606">
        <f t="shared" si="6"/>
        <v>830958</v>
      </c>
    </row>
    <row r="368" spans="1:5" x14ac:dyDescent="0.25">
      <c r="A368" s="602" t="s">
        <v>1130</v>
      </c>
      <c r="B368" s="602" t="s">
        <v>1131</v>
      </c>
      <c r="C368" s="606">
        <v>3885060</v>
      </c>
      <c r="D368" s="606">
        <v>963732</v>
      </c>
      <c r="E368" s="606">
        <f t="shared" si="6"/>
        <v>4848792</v>
      </c>
    </row>
    <row r="369" spans="1:5" x14ac:dyDescent="0.25">
      <c r="A369" s="602" t="s">
        <v>1132</v>
      </c>
      <c r="B369" s="602" t="s">
        <v>1133</v>
      </c>
      <c r="C369" s="606">
        <v>1059588</v>
      </c>
      <c r="D369" s="606">
        <v>247368</v>
      </c>
      <c r="E369" s="606">
        <f t="shared" si="6"/>
        <v>1306956</v>
      </c>
    </row>
    <row r="370" spans="1:5" x14ac:dyDescent="0.25">
      <c r="A370" s="602" t="s">
        <v>1134</v>
      </c>
      <c r="B370" s="602" t="s">
        <v>1135</v>
      </c>
      <c r="C370" s="606">
        <v>986958</v>
      </c>
      <c r="D370" s="606">
        <v>401376</v>
      </c>
      <c r="E370" s="606">
        <f t="shared" si="6"/>
        <v>1388334</v>
      </c>
    </row>
    <row r="371" spans="1:5" x14ac:dyDescent="0.25">
      <c r="A371" s="602" t="s">
        <v>1136</v>
      </c>
      <c r="B371" s="602" t="s">
        <v>1137</v>
      </c>
      <c r="C371" s="606">
        <v>1750446</v>
      </c>
      <c r="D371" s="606">
        <v>706434</v>
      </c>
      <c r="E371" s="606">
        <f t="shared" si="6"/>
        <v>2456880</v>
      </c>
    </row>
    <row r="372" spans="1:5" x14ac:dyDescent="0.25">
      <c r="A372" s="602" t="s">
        <v>1138</v>
      </c>
      <c r="B372" s="602" t="s">
        <v>1139</v>
      </c>
      <c r="C372" s="606">
        <v>13177182</v>
      </c>
      <c r="D372" s="606">
        <v>3946692</v>
      </c>
      <c r="E372" s="606">
        <f t="shared" si="6"/>
        <v>17123874</v>
      </c>
    </row>
    <row r="373" spans="1:5" x14ac:dyDescent="0.25">
      <c r="A373" s="602" t="s">
        <v>1140</v>
      </c>
      <c r="B373" s="602" t="s">
        <v>1141</v>
      </c>
      <c r="C373" s="606">
        <v>1241958</v>
      </c>
      <c r="D373" s="606">
        <v>350664</v>
      </c>
      <c r="E373" s="606">
        <f t="shared" si="6"/>
        <v>1592622</v>
      </c>
    </row>
    <row r="374" spans="1:5" x14ac:dyDescent="0.25">
      <c r="A374" s="602" t="s">
        <v>1142</v>
      </c>
      <c r="B374" s="602" t="s">
        <v>1143</v>
      </c>
      <c r="C374" s="606">
        <v>6776004</v>
      </c>
      <c r="D374" s="606">
        <v>1069440</v>
      </c>
      <c r="E374" s="606">
        <f t="shared" si="6"/>
        <v>7845444</v>
      </c>
    </row>
    <row r="375" spans="1:5" x14ac:dyDescent="0.25">
      <c r="A375" s="602" t="s">
        <v>1144</v>
      </c>
      <c r="B375" s="602" t="s">
        <v>1145</v>
      </c>
      <c r="C375" s="606">
        <v>5313024</v>
      </c>
      <c r="D375" s="606">
        <v>1218882</v>
      </c>
      <c r="E375" s="606">
        <f t="shared" si="6"/>
        <v>6531906</v>
      </c>
    </row>
    <row r="376" spans="1:5" x14ac:dyDescent="0.25">
      <c r="A376" s="602" t="s">
        <v>1146</v>
      </c>
      <c r="B376" s="602" t="s">
        <v>1147</v>
      </c>
      <c r="C376" s="606">
        <v>1812012</v>
      </c>
      <c r="D376" s="606">
        <v>487230</v>
      </c>
      <c r="E376" s="606">
        <f t="shared" si="6"/>
        <v>2299242</v>
      </c>
    </row>
    <row r="377" spans="1:5" x14ac:dyDescent="0.25">
      <c r="A377" s="602" t="s">
        <v>1148</v>
      </c>
      <c r="B377" s="602" t="s">
        <v>1149</v>
      </c>
      <c r="C377" s="606">
        <v>896370</v>
      </c>
      <c r="D377" s="606">
        <v>495546</v>
      </c>
      <c r="E377" s="606">
        <f t="shared" si="6"/>
        <v>1391916</v>
      </c>
    </row>
    <row r="378" spans="1:5" x14ac:dyDescent="0.25">
      <c r="A378" s="602" t="s">
        <v>1150</v>
      </c>
      <c r="B378" s="602" t="s">
        <v>1151</v>
      </c>
      <c r="C378" s="606">
        <v>674508</v>
      </c>
      <c r="D378" s="606">
        <v>182172</v>
      </c>
      <c r="E378" s="606">
        <f t="shared" si="6"/>
        <v>856680</v>
      </c>
    </row>
    <row r="379" spans="1:5" x14ac:dyDescent="0.25">
      <c r="A379" s="602" t="s">
        <v>1152</v>
      </c>
      <c r="B379" s="602" t="s">
        <v>1153</v>
      </c>
      <c r="C379" s="606">
        <v>1545882</v>
      </c>
      <c r="D379" s="606">
        <v>255954</v>
      </c>
      <c r="E379" s="606">
        <f t="shared" si="6"/>
        <v>1801836</v>
      </c>
    </row>
    <row r="380" spans="1:5" x14ac:dyDescent="0.25">
      <c r="A380" s="602" t="s">
        <v>1154</v>
      </c>
      <c r="B380" s="602" t="s">
        <v>1155</v>
      </c>
      <c r="C380" s="606">
        <v>2976492</v>
      </c>
      <c r="D380" s="606">
        <v>506010</v>
      </c>
      <c r="E380" s="606">
        <f t="shared" si="6"/>
        <v>3482502</v>
      </c>
    </row>
    <row r="381" spans="1:5" x14ac:dyDescent="0.25">
      <c r="A381" s="602" t="s">
        <v>1156</v>
      </c>
      <c r="B381" s="602" t="s">
        <v>1157</v>
      </c>
      <c r="C381" s="606">
        <v>547866</v>
      </c>
      <c r="D381" s="606">
        <v>120198</v>
      </c>
      <c r="E381" s="606">
        <f t="shared" si="6"/>
        <v>668064</v>
      </c>
    </row>
    <row r="382" spans="1:5" x14ac:dyDescent="0.25">
      <c r="A382" s="602" t="s">
        <v>1158</v>
      </c>
      <c r="B382" s="602" t="s">
        <v>1159</v>
      </c>
      <c r="C382" s="606">
        <v>2450796</v>
      </c>
      <c r="D382" s="606">
        <v>394398</v>
      </c>
      <c r="E382" s="606">
        <f t="shared" si="6"/>
        <v>2845194</v>
      </c>
    </row>
    <row r="383" spans="1:5" x14ac:dyDescent="0.25">
      <c r="A383" s="602" t="s">
        <v>1160</v>
      </c>
      <c r="B383" s="602" t="s">
        <v>1161</v>
      </c>
      <c r="C383" s="606">
        <v>2899218</v>
      </c>
      <c r="D383" s="606">
        <v>2715192</v>
      </c>
      <c r="E383" s="606">
        <f t="shared" si="6"/>
        <v>5614410</v>
      </c>
    </row>
    <row r="384" spans="1:5" x14ac:dyDescent="0.25">
      <c r="A384" s="602" t="s">
        <v>1162</v>
      </c>
      <c r="B384" s="602" t="s">
        <v>1163</v>
      </c>
      <c r="C384" s="606">
        <v>279570</v>
      </c>
      <c r="D384" s="606">
        <v>97656</v>
      </c>
      <c r="E384" s="606">
        <f t="shared" si="6"/>
        <v>377226</v>
      </c>
    </row>
    <row r="385" spans="1:5" x14ac:dyDescent="0.25">
      <c r="A385" s="602" t="s">
        <v>1164</v>
      </c>
      <c r="B385" s="602" t="s">
        <v>1165</v>
      </c>
      <c r="C385" s="606">
        <v>20650428</v>
      </c>
      <c r="D385" s="606">
        <v>2944590</v>
      </c>
      <c r="E385" s="606">
        <f t="shared" si="6"/>
        <v>23595018</v>
      </c>
    </row>
    <row r="386" spans="1:5" x14ac:dyDescent="0.25">
      <c r="A386" s="602" t="s">
        <v>1166</v>
      </c>
      <c r="B386" s="602" t="s">
        <v>1167</v>
      </c>
      <c r="C386" s="606">
        <v>3618810</v>
      </c>
      <c r="D386" s="606">
        <v>969900</v>
      </c>
      <c r="E386" s="606">
        <f t="shared" si="6"/>
        <v>4588710</v>
      </c>
    </row>
    <row r="387" spans="1:5" x14ac:dyDescent="0.25">
      <c r="A387" s="602" t="s">
        <v>1168</v>
      </c>
      <c r="B387" s="602" t="s">
        <v>1169</v>
      </c>
      <c r="C387" s="606">
        <v>3607434</v>
      </c>
      <c r="D387" s="606">
        <v>793626</v>
      </c>
      <c r="E387" s="606">
        <f t="shared" si="6"/>
        <v>4401060</v>
      </c>
    </row>
    <row r="388" spans="1:5" x14ac:dyDescent="0.25">
      <c r="A388" s="602" t="s">
        <v>1170</v>
      </c>
      <c r="B388" s="602" t="s">
        <v>1171</v>
      </c>
      <c r="C388" s="606">
        <v>1910706</v>
      </c>
      <c r="D388" s="606">
        <v>529086</v>
      </c>
      <c r="E388" s="606">
        <f t="shared" si="6"/>
        <v>2439792</v>
      </c>
    </row>
    <row r="389" spans="1:5" x14ac:dyDescent="0.25">
      <c r="A389" s="602" t="s">
        <v>1172</v>
      </c>
      <c r="B389" s="602" t="s">
        <v>1173</v>
      </c>
      <c r="C389" s="606">
        <v>1256646</v>
      </c>
      <c r="D389" s="606">
        <v>699186</v>
      </c>
      <c r="E389" s="606">
        <f t="shared" si="6"/>
        <v>1955832</v>
      </c>
    </row>
    <row r="390" spans="1:5" x14ac:dyDescent="0.25">
      <c r="A390" s="602" t="s">
        <v>1174</v>
      </c>
      <c r="B390" s="602" t="s">
        <v>1175</v>
      </c>
      <c r="C390" s="606">
        <v>2461260</v>
      </c>
      <c r="D390" s="606">
        <v>313908</v>
      </c>
      <c r="E390" s="606">
        <f t="shared" si="6"/>
        <v>2775168</v>
      </c>
    </row>
    <row r="391" spans="1:5" x14ac:dyDescent="0.25">
      <c r="A391" s="602" t="s">
        <v>1176</v>
      </c>
      <c r="B391" s="602" t="s">
        <v>1177</v>
      </c>
      <c r="C391" s="606">
        <v>610518</v>
      </c>
      <c r="D391" s="606">
        <v>163122</v>
      </c>
      <c r="E391" s="606">
        <f t="shared" si="6"/>
        <v>773640</v>
      </c>
    </row>
    <row r="392" spans="1:5" x14ac:dyDescent="0.25">
      <c r="A392" s="602" t="s">
        <v>1178</v>
      </c>
      <c r="B392" s="602" t="s">
        <v>1179</v>
      </c>
      <c r="C392" s="606">
        <v>5407272</v>
      </c>
      <c r="D392" s="606">
        <v>1211106</v>
      </c>
      <c r="E392" s="606">
        <f t="shared" si="6"/>
        <v>6618378</v>
      </c>
    </row>
    <row r="393" spans="1:5" x14ac:dyDescent="0.25">
      <c r="A393" s="602" t="s">
        <v>1180</v>
      </c>
      <c r="B393" s="602" t="s">
        <v>1181</v>
      </c>
      <c r="C393" s="606">
        <v>29394702</v>
      </c>
      <c r="D393" s="606">
        <v>20882598</v>
      </c>
      <c r="E393" s="606">
        <f t="shared" si="6"/>
        <v>50277300</v>
      </c>
    </row>
    <row r="394" spans="1:5" x14ac:dyDescent="0.25">
      <c r="A394" s="602" t="s">
        <v>1182</v>
      </c>
      <c r="B394" s="602" t="s">
        <v>1183</v>
      </c>
      <c r="C394" s="606">
        <v>26626890</v>
      </c>
      <c r="D394" s="606">
        <v>4801764</v>
      </c>
      <c r="E394" s="606">
        <f t="shared" ref="E394:E457" si="7">C394+D394</f>
        <v>31428654</v>
      </c>
    </row>
    <row r="395" spans="1:5" x14ac:dyDescent="0.25">
      <c r="A395" s="602" t="s">
        <v>1184</v>
      </c>
      <c r="B395" s="602" t="s">
        <v>1185</v>
      </c>
      <c r="C395" s="606">
        <v>2002950</v>
      </c>
      <c r="D395" s="606">
        <v>766800</v>
      </c>
      <c r="E395" s="606">
        <f t="shared" si="7"/>
        <v>2769750</v>
      </c>
    </row>
    <row r="396" spans="1:5" x14ac:dyDescent="0.25">
      <c r="A396" s="602" t="s">
        <v>1186</v>
      </c>
      <c r="B396" s="602" t="s">
        <v>1187</v>
      </c>
      <c r="C396" s="606">
        <v>3943368</v>
      </c>
      <c r="D396" s="606">
        <v>680136</v>
      </c>
      <c r="E396" s="606">
        <f t="shared" si="7"/>
        <v>4623504</v>
      </c>
    </row>
    <row r="397" spans="1:5" x14ac:dyDescent="0.25">
      <c r="A397" s="602" t="s">
        <v>1188</v>
      </c>
      <c r="B397" s="602" t="s">
        <v>1189</v>
      </c>
      <c r="C397" s="606">
        <v>1297740</v>
      </c>
      <c r="D397" s="606">
        <v>247104</v>
      </c>
      <c r="E397" s="606">
        <f t="shared" si="7"/>
        <v>1544844</v>
      </c>
    </row>
    <row r="398" spans="1:5" x14ac:dyDescent="0.25">
      <c r="A398" s="602" t="s">
        <v>1190</v>
      </c>
      <c r="B398" s="602" t="s">
        <v>1191</v>
      </c>
      <c r="C398" s="606">
        <v>8507082</v>
      </c>
      <c r="D398" s="606">
        <v>12705618</v>
      </c>
      <c r="E398" s="606">
        <f t="shared" si="7"/>
        <v>21212700</v>
      </c>
    </row>
    <row r="399" spans="1:5" x14ac:dyDescent="0.25">
      <c r="A399" s="602" t="s">
        <v>1192</v>
      </c>
      <c r="B399" s="602" t="s">
        <v>1193</v>
      </c>
      <c r="C399" s="606">
        <v>6931602</v>
      </c>
      <c r="D399" s="606">
        <v>900414</v>
      </c>
      <c r="E399" s="606">
        <f t="shared" si="7"/>
        <v>7832016</v>
      </c>
    </row>
    <row r="400" spans="1:5" x14ac:dyDescent="0.25">
      <c r="A400" s="602" t="s">
        <v>1194</v>
      </c>
      <c r="B400" s="602" t="s">
        <v>1195</v>
      </c>
      <c r="C400" s="606">
        <v>12055446</v>
      </c>
      <c r="D400" s="606">
        <v>1791708</v>
      </c>
      <c r="E400" s="606">
        <f t="shared" si="7"/>
        <v>13847154</v>
      </c>
    </row>
    <row r="401" spans="1:5" x14ac:dyDescent="0.25">
      <c r="A401" s="602" t="s">
        <v>1196</v>
      </c>
      <c r="B401" s="602" t="s">
        <v>1197</v>
      </c>
      <c r="C401" s="606">
        <v>3794100</v>
      </c>
      <c r="D401" s="606">
        <v>966948</v>
      </c>
      <c r="E401" s="606">
        <f t="shared" si="7"/>
        <v>4761048</v>
      </c>
    </row>
    <row r="402" spans="1:5" x14ac:dyDescent="0.25">
      <c r="A402" s="602" t="s">
        <v>1198</v>
      </c>
      <c r="B402" s="602" t="s">
        <v>1199</v>
      </c>
      <c r="C402" s="606">
        <v>2593866</v>
      </c>
      <c r="D402" s="606">
        <v>745332</v>
      </c>
      <c r="E402" s="606">
        <f t="shared" si="7"/>
        <v>3339198</v>
      </c>
    </row>
    <row r="403" spans="1:5" x14ac:dyDescent="0.25">
      <c r="A403" s="602" t="s">
        <v>1200</v>
      </c>
      <c r="B403" s="602" t="s">
        <v>1201</v>
      </c>
      <c r="C403" s="606">
        <v>3894810</v>
      </c>
      <c r="D403" s="606">
        <v>509232</v>
      </c>
      <c r="E403" s="606">
        <f t="shared" si="7"/>
        <v>4404042</v>
      </c>
    </row>
    <row r="404" spans="1:5" x14ac:dyDescent="0.25">
      <c r="A404" s="602" t="s">
        <v>1202</v>
      </c>
      <c r="B404" s="602" t="s">
        <v>1203</v>
      </c>
      <c r="C404" s="606">
        <v>5542050</v>
      </c>
      <c r="D404" s="606">
        <v>872508</v>
      </c>
      <c r="E404" s="606">
        <f t="shared" si="7"/>
        <v>6414558</v>
      </c>
    </row>
    <row r="405" spans="1:5" x14ac:dyDescent="0.25">
      <c r="A405" s="602" t="s">
        <v>1204</v>
      </c>
      <c r="B405" s="602" t="s">
        <v>1205</v>
      </c>
      <c r="C405" s="606">
        <v>29566770</v>
      </c>
      <c r="D405" s="606">
        <v>10316940</v>
      </c>
      <c r="E405" s="606">
        <f t="shared" si="7"/>
        <v>39883710</v>
      </c>
    </row>
    <row r="406" spans="1:5" x14ac:dyDescent="0.25">
      <c r="A406" s="602" t="s">
        <v>1206</v>
      </c>
      <c r="B406" s="602" t="s">
        <v>1207</v>
      </c>
      <c r="C406" s="606">
        <v>4952232</v>
      </c>
      <c r="D406" s="606">
        <v>1182126</v>
      </c>
      <c r="E406" s="606">
        <f t="shared" si="7"/>
        <v>6134358</v>
      </c>
    </row>
    <row r="407" spans="1:5" x14ac:dyDescent="0.25">
      <c r="A407" s="602" t="s">
        <v>1208</v>
      </c>
      <c r="B407" s="602" t="s">
        <v>1209</v>
      </c>
      <c r="C407" s="606">
        <v>13288632</v>
      </c>
      <c r="D407" s="606">
        <v>7368858</v>
      </c>
      <c r="E407" s="606">
        <f t="shared" si="7"/>
        <v>20657490</v>
      </c>
    </row>
    <row r="408" spans="1:5" x14ac:dyDescent="0.25">
      <c r="A408" s="602" t="s">
        <v>1210</v>
      </c>
      <c r="B408" s="602" t="s">
        <v>1211</v>
      </c>
      <c r="C408" s="606">
        <v>1325868</v>
      </c>
      <c r="D408" s="606">
        <v>437862</v>
      </c>
      <c r="E408" s="606">
        <f t="shared" si="7"/>
        <v>1763730</v>
      </c>
    </row>
    <row r="409" spans="1:5" x14ac:dyDescent="0.25">
      <c r="A409" s="602" t="s">
        <v>1212</v>
      </c>
      <c r="B409" s="602" t="s">
        <v>1213</v>
      </c>
      <c r="C409" s="606">
        <v>15247026</v>
      </c>
      <c r="D409" s="606">
        <v>6053382</v>
      </c>
      <c r="E409" s="606">
        <f t="shared" si="7"/>
        <v>21300408</v>
      </c>
    </row>
    <row r="410" spans="1:5" x14ac:dyDescent="0.25">
      <c r="A410" s="602" t="s">
        <v>1214</v>
      </c>
      <c r="B410" s="602" t="s">
        <v>1215</v>
      </c>
      <c r="C410" s="606">
        <v>893544</v>
      </c>
      <c r="D410" s="606">
        <v>290568</v>
      </c>
      <c r="E410" s="606">
        <f t="shared" si="7"/>
        <v>1184112</v>
      </c>
    </row>
    <row r="411" spans="1:5" x14ac:dyDescent="0.25">
      <c r="A411" s="602" t="s">
        <v>1216</v>
      </c>
      <c r="B411" s="602" t="s">
        <v>1217</v>
      </c>
      <c r="C411" s="606">
        <v>1114488</v>
      </c>
      <c r="D411" s="606">
        <v>743724</v>
      </c>
      <c r="E411" s="606">
        <f t="shared" si="7"/>
        <v>1858212</v>
      </c>
    </row>
    <row r="412" spans="1:5" x14ac:dyDescent="0.25">
      <c r="A412" s="602" t="s">
        <v>1218</v>
      </c>
      <c r="B412" s="602" t="s">
        <v>1219</v>
      </c>
      <c r="C412" s="606">
        <v>590292</v>
      </c>
      <c r="D412" s="606">
        <v>205512</v>
      </c>
      <c r="E412" s="606">
        <f t="shared" si="7"/>
        <v>795804</v>
      </c>
    </row>
    <row r="413" spans="1:5" x14ac:dyDescent="0.25">
      <c r="A413" s="602" t="s">
        <v>1220</v>
      </c>
      <c r="B413" s="602" t="s">
        <v>1221</v>
      </c>
      <c r="C413" s="606">
        <v>1273170</v>
      </c>
      <c r="D413" s="606">
        <v>518352</v>
      </c>
      <c r="E413" s="606">
        <f t="shared" si="7"/>
        <v>1791522</v>
      </c>
    </row>
    <row r="414" spans="1:5" x14ac:dyDescent="0.25">
      <c r="A414" s="602" t="s">
        <v>1222</v>
      </c>
      <c r="B414" s="602" t="s">
        <v>1223</v>
      </c>
      <c r="C414" s="606">
        <v>36086772</v>
      </c>
      <c r="D414" s="606">
        <v>5522688</v>
      </c>
      <c r="E414" s="606">
        <f t="shared" si="7"/>
        <v>41609460</v>
      </c>
    </row>
    <row r="415" spans="1:5" x14ac:dyDescent="0.25">
      <c r="A415" s="602" t="s">
        <v>1224</v>
      </c>
      <c r="B415" s="602" t="s">
        <v>1225</v>
      </c>
      <c r="C415" s="606">
        <v>9755976</v>
      </c>
      <c r="D415" s="606">
        <v>2282160</v>
      </c>
      <c r="E415" s="606">
        <f t="shared" si="7"/>
        <v>12038136</v>
      </c>
    </row>
    <row r="416" spans="1:5" x14ac:dyDescent="0.25">
      <c r="A416" s="602" t="s">
        <v>1226</v>
      </c>
      <c r="B416" s="602" t="s">
        <v>1227</v>
      </c>
      <c r="C416" s="606">
        <v>537186</v>
      </c>
      <c r="D416" s="606">
        <v>128784</v>
      </c>
      <c r="E416" s="606">
        <f t="shared" si="7"/>
        <v>665970</v>
      </c>
    </row>
    <row r="417" spans="1:5" x14ac:dyDescent="0.25">
      <c r="A417" s="602" t="s">
        <v>1228</v>
      </c>
      <c r="B417" s="602" t="s">
        <v>1229</v>
      </c>
      <c r="C417" s="606">
        <v>2049972</v>
      </c>
      <c r="D417" s="606">
        <v>2190666</v>
      </c>
      <c r="E417" s="606">
        <f t="shared" si="7"/>
        <v>4240638</v>
      </c>
    </row>
    <row r="418" spans="1:5" x14ac:dyDescent="0.25">
      <c r="A418" s="602" t="s">
        <v>1230</v>
      </c>
      <c r="B418" s="602" t="s">
        <v>1231</v>
      </c>
      <c r="C418" s="606">
        <v>2177814</v>
      </c>
      <c r="D418" s="606">
        <v>928584</v>
      </c>
      <c r="E418" s="606">
        <f t="shared" si="7"/>
        <v>3106398</v>
      </c>
    </row>
    <row r="419" spans="1:5" x14ac:dyDescent="0.25">
      <c r="A419" s="602" t="s">
        <v>1232</v>
      </c>
      <c r="B419" s="602" t="s">
        <v>1233</v>
      </c>
      <c r="C419" s="606">
        <v>427782</v>
      </c>
      <c r="D419" s="606">
        <v>218928</v>
      </c>
      <c r="E419" s="606">
        <f t="shared" si="7"/>
        <v>646710</v>
      </c>
    </row>
    <row r="420" spans="1:5" x14ac:dyDescent="0.25">
      <c r="A420" s="602" t="s">
        <v>1234</v>
      </c>
      <c r="B420" s="602" t="s">
        <v>1235</v>
      </c>
      <c r="C420" s="606">
        <v>5320500</v>
      </c>
      <c r="D420" s="606">
        <v>811602</v>
      </c>
      <c r="E420" s="606">
        <f t="shared" si="7"/>
        <v>6132102</v>
      </c>
    </row>
    <row r="421" spans="1:5" x14ac:dyDescent="0.25">
      <c r="A421" s="602" t="s">
        <v>1236</v>
      </c>
      <c r="B421" s="602" t="s">
        <v>1237</v>
      </c>
      <c r="C421" s="606">
        <v>18084300</v>
      </c>
      <c r="D421" s="606">
        <v>10364160</v>
      </c>
      <c r="E421" s="606">
        <f t="shared" si="7"/>
        <v>28448460</v>
      </c>
    </row>
    <row r="422" spans="1:5" x14ac:dyDescent="0.25">
      <c r="A422" s="602" t="s">
        <v>1238</v>
      </c>
      <c r="B422" s="602" t="s">
        <v>1239</v>
      </c>
      <c r="C422" s="606">
        <v>9209868</v>
      </c>
      <c r="D422" s="606">
        <v>2896026</v>
      </c>
      <c r="E422" s="606">
        <f t="shared" si="7"/>
        <v>12105894</v>
      </c>
    </row>
    <row r="423" spans="1:5" x14ac:dyDescent="0.25">
      <c r="A423" s="602" t="s">
        <v>1240</v>
      </c>
      <c r="B423" s="602" t="s">
        <v>1241</v>
      </c>
      <c r="C423" s="606">
        <v>3597774</v>
      </c>
      <c r="D423" s="606">
        <v>1311450</v>
      </c>
      <c r="E423" s="606">
        <f t="shared" si="7"/>
        <v>4909224</v>
      </c>
    </row>
    <row r="424" spans="1:5" x14ac:dyDescent="0.25">
      <c r="A424" s="602" t="s">
        <v>1242</v>
      </c>
      <c r="B424" s="602" t="s">
        <v>1243</v>
      </c>
      <c r="C424" s="606">
        <v>751950</v>
      </c>
      <c r="D424" s="606">
        <v>138438</v>
      </c>
      <c r="E424" s="606">
        <f t="shared" si="7"/>
        <v>890388</v>
      </c>
    </row>
    <row r="425" spans="1:5" x14ac:dyDescent="0.25">
      <c r="A425" s="602" t="s">
        <v>1244</v>
      </c>
      <c r="B425" s="602" t="s">
        <v>1245</v>
      </c>
      <c r="C425" s="606">
        <v>9569142</v>
      </c>
      <c r="D425" s="606">
        <v>2479092</v>
      </c>
      <c r="E425" s="606">
        <f t="shared" si="7"/>
        <v>12048234</v>
      </c>
    </row>
    <row r="426" spans="1:5" x14ac:dyDescent="0.25">
      <c r="A426" s="602" t="s">
        <v>1246</v>
      </c>
      <c r="B426" s="602" t="s">
        <v>1247</v>
      </c>
      <c r="C426" s="606">
        <v>7603176</v>
      </c>
      <c r="D426" s="606">
        <v>3189546</v>
      </c>
      <c r="E426" s="606">
        <f t="shared" si="7"/>
        <v>10792722</v>
      </c>
    </row>
    <row r="427" spans="1:5" x14ac:dyDescent="0.25">
      <c r="A427" s="602" t="s">
        <v>1248</v>
      </c>
      <c r="B427" s="602" t="s">
        <v>1249</v>
      </c>
      <c r="C427" s="606">
        <v>220032</v>
      </c>
      <c r="D427" s="606">
        <v>154272</v>
      </c>
      <c r="E427" s="606">
        <f t="shared" si="7"/>
        <v>374304</v>
      </c>
    </row>
    <row r="428" spans="1:5" x14ac:dyDescent="0.25">
      <c r="A428" s="602" t="s">
        <v>1250</v>
      </c>
      <c r="B428" s="602" t="s">
        <v>1251</v>
      </c>
      <c r="C428" s="606">
        <v>2593716</v>
      </c>
      <c r="D428" s="606">
        <v>450744</v>
      </c>
      <c r="E428" s="606">
        <f t="shared" si="7"/>
        <v>3044460</v>
      </c>
    </row>
    <row r="429" spans="1:5" x14ac:dyDescent="0.25">
      <c r="A429" s="602" t="s">
        <v>1252</v>
      </c>
      <c r="B429" s="602" t="s">
        <v>1253</v>
      </c>
      <c r="C429" s="606">
        <v>2265126</v>
      </c>
      <c r="D429" s="606">
        <v>1191786</v>
      </c>
      <c r="E429" s="606">
        <f t="shared" si="7"/>
        <v>3456912</v>
      </c>
    </row>
    <row r="430" spans="1:5" x14ac:dyDescent="0.25">
      <c r="A430" s="602" t="s">
        <v>1254</v>
      </c>
      <c r="B430" s="602" t="s">
        <v>1255</v>
      </c>
      <c r="C430" s="606">
        <v>603036</v>
      </c>
      <c r="D430" s="606">
        <v>182712</v>
      </c>
      <c r="E430" s="606">
        <f t="shared" si="7"/>
        <v>785748</v>
      </c>
    </row>
    <row r="431" spans="1:5" x14ac:dyDescent="0.25">
      <c r="A431" s="602" t="s">
        <v>1256</v>
      </c>
      <c r="B431" s="602" t="s">
        <v>1257</v>
      </c>
      <c r="C431" s="606">
        <v>673356</v>
      </c>
      <c r="D431" s="606">
        <v>147564</v>
      </c>
      <c r="E431" s="606">
        <f t="shared" si="7"/>
        <v>820920</v>
      </c>
    </row>
    <row r="432" spans="1:5" x14ac:dyDescent="0.25">
      <c r="A432" s="602" t="s">
        <v>1258</v>
      </c>
      <c r="B432" s="602" t="s">
        <v>1259</v>
      </c>
      <c r="C432" s="606">
        <v>5441838</v>
      </c>
      <c r="D432" s="606">
        <v>1071054</v>
      </c>
      <c r="E432" s="606">
        <f t="shared" si="7"/>
        <v>6512892</v>
      </c>
    </row>
    <row r="433" spans="1:5" x14ac:dyDescent="0.25">
      <c r="A433" s="602" t="s">
        <v>1260</v>
      </c>
      <c r="B433" s="602" t="s">
        <v>1261</v>
      </c>
      <c r="C433" s="606">
        <v>2857752</v>
      </c>
      <c r="D433" s="606">
        <v>592674</v>
      </c>
      <c r="E433" s="606">
        <f t="shared" si="7"/>
        <v>3450426</v>
      </c>
    </row>
    <row r="434" spans="1:5" x14ac:dyDescent="0.25">
      <c r="A434" s="602" t="s">
        <v>1262</v>
      </c>
      <c r="B434" s="602" t="s">
        <v>1263</v>
      </c>
      <c r="C434" s="606">
        <v>13310544</v>
      </c>
      <c r="D434" s="606">
        <v>2110176</v>
      </c>
      <c r="E434" s="606">
        <f t="shared" si="7"/>
        <v>15420720</v>
      </c>
    </row>
    <row r="435" spans="1:5" x14ac:dyDescent="0.25">
      <c r="A435" s="602" t="s">
        <v>1264</v>
      </c>
      <c r="B435" s="602" t="s">
        <v>1265</v>
      </c>
      <c r="C435" s="606">
        <v>9587838</v>
      </c>
      <c r="D435" s="606">
        <v>4128330</v>
      </c>
      <c r="E435" s="606">
        <f t="shared" si="7"/>
        <v>13716168</v>
      </c>
    </row>
    <row r="436" spans="1:5" x14ac:dyDescent="0.25">
      <c r="A436" s="602" t="s">
        <v>1266</v>
      </c>
      <c r="B436" s="602" t="s">
        <v>1267</v>
      </c>
      <c r="C436" s="606">
        <v>1946886</v>
      </c>
      <c r="D436" s="606">
        <v>474888</v>
      </c>
      <c r="E436" s="606">
        <f t="shared" si="7"/>
        <v>2421774</v>
      </c>
    </row>
    <row r="437" spans="1:5" x14ac:dyDescent="0.25">
      <c r="A437" s="602" t="s">
        <v>1268</v>
      </c>
      <c r="B437" s="602" t="s">
        <v>1269</v>
      </c>
      <c r="C437" s="606">
        <v>1609344</v>
      </c>
      <c r="D437" s="606">
        <v>408888</v>
      </c>
      <c r="E437" s="606">
        <f t="shared" si="7"/>
        <v>2018232</v>
      </c>
    </row>
    <row r="438" spans="1:5" x14ac:dyDescent="0.25">
      <c r="A438" s="602" t="s">
        <v>1270</v>
      </c>
      <c r="B438" s="602" t="s">
        <v>1271</v>
      </c>
      <c r="C438" s="606">
        <v>349464</v>
      </c>
      <c r="D438" s="606">
        <v>67878</v>
      </c>
      <c r="E438" s="606">
        <f t="shared" si="7"/>
        <v>417342</v>
      </c>
    </row>
    <row r="439" spans="1:5" x14ac:dyDescent="0.25">
      <c r="A439" s="602" t="s">
        <v>1272</v>
      </c>
      <c r="B439" s="602" t="s">
        <v>1273</v>
      </c>
      <c r="C439" s="606">
        <v>873390</v>
      </c>
      <c r="D439" s="606">
        <v>475962</v>
      </c>
      <c r="E439" s="606">
        <f t="shared" si="7"/>
        <v>1349352</v>
      </c>
    </row>
    <row r="440" spans="1:5" x14ac:dyDescent="0.25">
      <c r="A440" s="602" t="s">
        <v>1274</v>
      </c>
      <c r="B440" s="602" t="s">
        <v>1275</v>
      </c>
      <c r="C440" s="606">
        <v>618348</v>
      </c>
      <c r="D440" s="606">
        <v>259710</v>
      </c>
      <c r="E440" s="606">
        <f t="shared" si="7"/>
        <v>878058</v>
      </c>
    </row>
    <row r="441" spans="1:5" x14ac:dyDescent="0.25">
      <c r="A441" s="602" t="s">
        <v>1276</v>
      </c>
      <c r="B441" s="602" t="s">
        <v>1277</v>
      </c>
      <c r="C441" s="606">
        <v>3555408</v>
      </c>
      <c r="D441" s="606">
        <v>696234</v>
      </c>
      <c r="E441" s="606">
        <f t="shared" si="7"/>
        <v>4251642</v>
      </c>
    </row>
    <row r="442" spans="1:5" x14ac:dyDescent="0.25">
      <c r="A442" s="602" t="s">
        <v>1278</v>
      </c>
      <c r="B442" s="602" t="s">
        <v>1279</v>
      </c>
      <c r="C442" s="606">
        <v>5276202</v>
      </c>
      <c r="D442" s="606">
        <v>1247862</v>
      </c>
      <c r="E442" s="606">
        <f t="shared" si="7"/>
        <v>6524064</v>
      </c>
    </row>
    <row r="443" spans="1:5" x14ac:dyDescent="0.25">
      <c r="A443" s="602" t="s">
        <v>1280</v>
      </c>
      <c r="B443" s="602" t="s">
        <v>1281</v>
      </c>
      <c r="C443" s="606">
        <v>6897162</v>
      </c>
      <c r="D443" s="606">
        <v>940386</v>
      </c>
      <c r="E443" s="606">
        <f t="shared" si="7"/>
        <v>7837548</v>
      </c>
    </row>
    <row r="444" spans="1:5" x14ac:dyDescent="0.25">
      <c r="A444" s="602" t="s">
        <v>1282</v>
      </c>
      <c r="B444" s="602" t="s">
        <v>1283</v>
      </c>
      <c r="C444" s="606">
        <v>1307016</v>
      </c>
      <c r="D444" s="606">
        <v>298614</v>
      </c>
      <c r="E444" s="606">
        <f t="shared" si="7"/>
        <v>1605630</v>
      </c>
    </row>
    <row r="445" spans="1:5" x14ac:dyDescent="0.25">
      <c r="A445" s="602" t="s">
        <v>1284</v>
      </c>
      <c r="B445" s="602" t="s">
        <v>1285</v>
      </c>
      <c r="C445" s="606">
        <v>18213012</v>
      </c>
      <c r="D445" s="606">
        <v>2592582</v>
      </c>
      <c r="E445" s="606">
        <f t="shared" si="7"/>
        <v>20805594</v>
      </c>
    </row>
    <row r="446" spans="1:5" x14ac:dyDescent="0.25">
      <c r="A446" s="602" t="s">
        <v>1286</v>
      </c>
      <c r="B446" s="602" t="s">
        <v>1287</v>
      </c>
      <c r="C446" s="606">
        <v>2179824</v>
      </c>
      <c r="D446" s="606">
        <v>470598</v>
      </c>
      <c r="E446" s="606">
        <f t="shared" si="7"/>
        <v>2650422</v>
      </c>
    </row>
    <row r="447" spans="1:5" x14ac:dyDescent="0.25">
      <c r="A447" s="602" t="s">
        <v>1288</v>
      </c>
      <c r="B447" s="602" t="s">
        <v>1289</v>
      </c>
      <c r="C447" s="606">
        <v>27929112</v>
      </c>
      <c r="D447" s="606">
        <v>6524520</v>
      </c>
      <c r="E447" s="606">
        <f t="shared" si="7"/>
        <v>34453632</v>
      </c>
    </row>
    <row r="448" spans="1:5" x14ac:dyDescent="0.25">
      <c r="A448" s="602" t="s">
        <v>1290</v>
      </c>
      <c r="B448" s="602" t="s">
        <v>1291</v>
      </c>
      <c r="C448" s="606">
        <v>794706</v>
      </c>
      <c r="D448" s="606">
        <v>240396</v>
      </c>
      <c r="E448" s="606">
        <f t="shared" si="7"/>
        <v>1035102</v>
      </c>
    </row>
    <row r="449" spans="1:5" x14ac:dyDescent="0.25">
      <c r="A449" s="602" t="s">
        <v>1292</v>
      </c>
      <c r="B449" s="602" t="s">
        <v>1293</v>
      </c>
      <c r="C449" s="606">
        <v>6096960</v>
      </c>
      <c r="D449" s="606">
        <v>2087640</v>
      </c>
      <c r="E449" s="606">
        <f t="shared" si="7"/>
        <v>8184600</v>
      </c>
    </row>
    <row r="450" spans="1:5" x14ac:dyDescent="0.25">
      <c r="A450" s="602" t="s">
        <v>1294</v>
      </c>
      <c r="B450" s="602" t="s">
        <v>1295</v>
      </c>
      <c r="C450" s="606">
        <v>208554</v>
      </c>
      <c r="D450" s="606">
        <v>94974</v>
      </c>
      <c r="E450" s="606">
        <f t="shared" si="7"/>
        <v>303528</v>
      </c>
    </row>
    <row r="451" spans="1:5" x14ac:dyDescent="0.25">
      <c r="A451" s="602" t="s">
        <v>1296</v>
      </c>
      <c r="B451" s="602" t="s">
        <v>1297</v>
      </c>
      <c r="C451" s="606">
        <v>347478</v>
      </c>
      <c r="D451" s="606">
        <v>120198</v>
      </c>
      <c r="E451" s="606">
        <f t="shared" si="7"/>
        <v>467676</v>
      </c>
    </row>
    <row r="452" spans="1:5" x14ac:dyDescent="0.25">
      <c r="A452" s="602" t="s">
        <v>1298</v>
      </c>
      <c r="B452" s="602" t="s">
        <v>1299</v>
      </c>
      <c r="C452" s="606">
        <v>969420</v>
      </c>
      <c r="D452" s="606">
        <v>123684</v>
      </c>
      <c r="E452" s="606">
        <f t="shared" si="7"/>
        <v>1093104</v>
      </c>
    </row>
    <row r="453" spans="1:5" x14ac:dyDescent="0.25">
      <c r="A453" s="602" t="s">
        <v>1300</v>
      </c>
      <c r="B453" s="602" t="s">
        <v>1301</v>
      </c>
      <c r="C453" s="606">
        <v>1856004</v>
      </c>
      <c r="D453" s="606">
        <v>440544</v>
      </c>
      <c r="E453" s="606">
        <f t="shared" si="7"/>
        <v>2296548</v>
      </c>
    </row>
    <row r="454" spans="1:5" x14ac:dyDescent="0.25">
      <c r="A454" s="602" t="s">
        <v>1302</v>
      </c>
      <c r="B454" s="602" t="s">
        <v>1303</v>
      </c>
      <c r="C454" s="606">
        <v>6641982</v>
      </c>
      <c r="D454" s="606">
        <v>1757634</v>
      </c>
      <c r="E454" s="606">
        <f t="shared" si="7"/>
        <v>8399616</v>
      </c>
    </row>
    <row r="455" spans="1:5" x14ac:dyDescent="0.25">
      <c r="A455" s="602" t="s">
        <v>1304</v>
      </c>
      <c r="B455" s="602" t="s">
        <v>1305</v>
      </c>
      <c r="C455" s="606">
        <v>11545206</v>
      </c>
      <c r="D455" s="606">
        <v>4044888</v>
      </c>
      <c r="E455" s="606">
        <f t="shared" si="7"/>
        <v>15590094</v>
      </c>
    </row>
    <row r="456" spans="1:5" x14ac:dyDescent="0.25">
      <c r="A456" s="602" t="s">
        <v>1306</v>
      </c>
      <c r="B456" s="602" t="s">
        <v>1307</v>
      </c>
      <c r="C456" s="606">
        <v>2183220</v>
      </c>
      <c r="D456" s="606">
        <v>539010</v>
      </c>
      <c r="E456" s="606">
        <f t="shared" si="7"/>
        <v>2722230</v>
      </c>
    </row>
    <row r="457" spans="1:5" x14ac:dyDescent="0.25">
      <c r="A457" s="602" t="s">
        <v>1308</v>
      </c>
      <c r="B457" s="602" t="s">
        <v>1309</v>
      </c>
      <c r="C457" s="606">
        <v>2836962</v>
      </c>
      <c r="D457" s="606">
        <v>901218</v>
      </c>
      <c r="E457" s="606">
        <f t="shared" si="7"/>
        <v>3738180</v>
      </c>
    </row>
    <row r="458" spans="1:5" x14ac:dyDescent="0.25">
      <c r="A458" s="602" t="s">
        <v>1310</v>
      </c>
      <c r="B458" s="602" t="s">
        <v>1311</v>
      </c>
      <c r="C458" s="606">
        <v>26302788</v>
      </c>
      <c r="D458" s="606">
        <v>3303576</v>
      </c>
      <c r="E458" s="606">
        <f t="shared" ref="E458:E521" si="8">C458+D458</f>
        <v>29606364</v>
      </c>
    </row>
    <row r="459" spans="1:5" x14ac:dyDescent="0.25">
      <c r="A459" s="602" t="s">
        <v>1312</v>
      </c>
      <c r="B459" s="602" t="s">
        <v>1313</v>
      </c>
      <c r="C459" s="606">
        <v>1636056</v>
      </c>
      <c r="D459" s="606">
        <v>282516</v>
      </c>
      <c r="E459" s="606">
        <f t="shared" si="8"/>
        <v>1918572</v>
      </c>
    </row>
    <row r="460" spans="1:5" x14ac:dyDescent="0.25">
      <c r="A460" s="602" t="s">
        <v>1314</v>
      </c>
      <c r="B460" s="602" t="s">
        <v>1315</v>
      </c>
      <c r="C460" s="606">
        <v>4303008</v>
      </c>
      <c r="D460" s="606">
        <v>1132224</v>
      </c>
      <c r="E460" s="606">
        <f t="shared" si="8"/>
        <v>5435232</v>
      </c>
    </row>
    <row r="461" spans="1:5" x14ac:dyDescent="0.25">
      <c r="A461" s="602" t="s">
        <v>1316</v>
      </c>
      <c r="B461" s="602" t="s">
        <v>1317</v>
      </c>
      <c r="C461" s="606">
        <v>2529282</v>
      </c>
      <c r="D461" s="606">
        <v>1050390</v>
      </c>
      <c r="E461" s="606">
        <f t="shared" si="8"/>
        <v>3579672</v>
      </c>
    </row>
    <row r="462" spans="1:5" x14ac:dyDescent="0.25">
      <c r="A462" s="602" t="s">
        <v>1318</v>
      </c>
      <c r="B462" s="602" t="s">
        <v>1319</v>
      </c>
      <c r="C462" s="606">
        <v>5827932</v>
      </c>
      <c r="D462" s="606">
        <v>853194</v>
      </c>
      <c r="E462" s="606">
        <f t="shared" si="8"/>
        <v>6681126</v>
      </c>
    </row>
    <row r="463" spans="1:5" x14ac:dyDescent="0.25">
      <c r="A463" s="602" t="s">
        <v>1320</v>
      </c>
      <c r="B463" s="602" t="s">
        <v>1321</v>
      </c>
      <c r="C463" s="606">
        <v>2594718</v>
      </c>
      <c r="D463" s="606">
        <v>737286</v>
      </c>
      <c r="E463" s="606">
        <f t="shared" si="8"/>
        <v>3332004</v>
      </c>
    </row>
    <row r="464" spans="1:5" x14ac:dyDescent="0.25">
      <c r="A464" s="602" t="s">
        <v>1322</v>
      </c>
      <c r="B464" s="602" t="s">
        <v>1323</v>
      </c>
      <c r="C464" s="606">
        <v>1423920</v>
      </c>
      <c r="D464" s="606">
        <v>452352</v>
      </c>
      <c r="E464" s="606">
        <f t="shared" si="8"/>
        <v>1876272</v>
      </c>
    </row>
    <row r="465" spans="1:5" x14ac:dyDescent="0.25">
      <c r="A465" s="602" t="s">
        <v>1324</v>
      </c>
      <c r="B465" s="602" t="s">
        <v>1325</v>
      </c>
      <c r="C465" s="606">
        <v>8570736</v>
      </c>
      <c r="D465" s="606">
        <v>910878</v>
      </c>
      <c r="E465" s="606">
        <f t="shared" si="8"/>
        <v>9481614</v>
      </c>
    </row>
    <row r="466" spans="1:5" x14ac:dyDescent="0.25">
      <c r="A466" s="602" t="s">
        <v>1326</v>
      </c>
      <c r="B466" s="602" t="s">
        <v>1327</v>
      </c>
      <c r="C466" s="606">
        <v>669888</v>
      </c>
      <c r="D466" s="606">
        <v>299154</v>
      </c>
      <c r="E466" s="606">
        <f t="shared" si="8"/>
        <v>969042</v>
      </c>
    </row>
    <row r="467" spans="1:5" x14ac:dyDescent="0.25">
      <c r="A467" s="602" t="s">
        <v>1328</v>
      </c>
      <c r="B467" s="602" t="s">
        <v>1329</v>
      </c>
      <c r="C467" s="606">
        <v>3195432</v>
      </c>
      <c r="D467" s="606">
        <v>1201716</v>
      </c>
      <c r="E467" s="606">
        <f t="shared" si="8"/>
        <v>4397148</v>
      </c>
    </row>
    <row r="468" spans="1:5" x14ac:dyDescent="0.25">
      <c r="A468" s="602" t="s">
        <v>1330</v>
      </c>
      <c r="B468" s="602" t="s">
        <v>1331</v>
      </c>
      <c r="C468" s="606">
        <v>7947288</v>
      </c>
      <c r="D468" s="606">
        <v>1452306</v>
      </c>
      <c r="E468" s="606">
        <f t="shared" si="8"/>
        <v>9399594</v>
      </c>
    </row>
    <row r="469" spans="1:5" x14ac:dyDescent="0.25">
      <c r="A469" s="602" t="s">
        <v>1332</v>
      </c>
      <c r="B469" s="602" t="s">
        <v>1333</v>
      </c>
      <c r="C469" s="606">
        <v>904056</v>
      </c>
      <c r="D469" s="606">
        <v>164736</v>
      </c>
      <c r="E469" s="606">
        <f t="shared" si="8"/>
        <v>1068792</v>
      </c>
    </row>
    <row r="470" spans="1:5" x14ac:dyDescent="0.25">
      <c r="A470" s="602" t="s">
        <v>1334</v>
      </c>
      <c r="B470" s="602" t="s">
        <v>1335</v>
      </c>
      <c r="C470" s="606">
        <v>2679798</v>
      </c>
      <c r="D470" s="606">
        <v>1167102</v>
      </c>
      <c r="E470" s="606">
        <f t="shared" si="8"/>
        <v>3846900</v>
      </c>
    </row>
    <row r="471" spans="1:5" x14ac:dyDescent="0.25">
      <c r="A471" s="602" t="s">
        <v>1336</v>
      </c>
      <c r="B471" s="602" t="s">
        <v>1337</v>
      </c>
      <c r="C471" s="606">
        <v>643032</v>
      </c>
      <c r="D471" s="606">
        <v>177882</v>
      </c>
      <c r="E471" s="606">
        <f t="shared" si="8"/>
        <v>820914</v>
      </c>
    </row>
    <row r="472" spans="1:5" x14ac:dyDescent="0.25">
      <c r="A472" s="602" t="s">
        <v>1338</v>
      </c>
      <c r="B472" s="602" t="s">
        <v>1339</v>
      </c>
      <c r="C472" s="606">
        <v>419616</v>
      </c>
      <c r="D472" s="606">
        <v>128784</v>
      </c>
      <c r="E472" s="606">
        <f t="shared" si="8"/>
        <v>548400</v>
      </c>
    </row>
    <row r="473" spans="1:5" x14ac:dyDescent="0.25">
      <c r="A473" s="602" t="s">
        <v>1340</v>
      </c>
      <c r="B473" s="602" t="s">
        <v>1341</v>
      </c>
      <c r="C473" s="606">
        <v>1711182</v>
      </c>
      <c r="D473" s="606">
        <v>420690</v>
      </c>
      <c r="E473" s="606">
        <f t="shared" si="8"/>
        <v>2131872</v>
      </c>
    </row>
    <row r="474" spans="1:5" x14ac:dyDescent="0.25">
      <c r="A474" s="602" t="s">
        <v>1342</v>
      </c>
      <c r="B474" s="602" t="s">
        <v>1343</v>
      </c>
      <c r="C474" s="606">
        <v>20134968</v>
      </c>
      <c r="D474" s="606">
        <v>3197328</v>
      </c>
      <c r="E474" s="606">
        <f t="shared" si="8"/>
        <v>23332296</v>
      </c>
    </row>
    <row r="475" spans="1:5" x14ac:dyDescent="0.25">
      <c r="A475" s="602" t="s">
        <v>1344</v>
      </c>
      <c r="B475" s="602" t="s">
        <v>1345</v>
      </c>
      <c r="C475" s="606">
        <v>13804788</v>
      </c>
      <c r="D475" s="606">
        <v>4932156</v>
      </c>
      <c r="E475" s="606">
        <f t="shared" si="8"/>
        <v>18736944</v>
      </c>
    </row>
    <row r="476" spans="1:5" x14ac:dyDescent="0.25">
      <c r="A476" s="602" t="s">
        <v>1346</v>
      </c>
      <c r="B476" s="602" t="s">
        <v>1347</v>
      </c>
      <c r="C476" s="606">
        <v>14583444</v>
      </c>
      <c r="D476" s="606">
        <v>3640296</v>
      </c>
      <c r="E476" s="606">
        <f t="shared" si="8"/>
        <v>18223740</v>
      </c>
    </row>
    <row r="477" spans="1:5" x14ac:dyDescent="0.25">
      <c r="A477" s="602" t="s">
        <v>1348</v>
      </c>
      <c r="B477" s="602" t="s">
        <v>1349</v>
      </c>
      <c r="C477" s="606">
        <v>37502952</v>
      </c>
      <c r="D477" s="606">
        <v>8834316</v>
      </c>
      <c r="E477" s="606">
        <f t="shared" si="8"/>
        <v>46337268</v>
      </c>
    </row>
    <row r="478" spans="1:5" x14ac:dyDescent="0.25">
      <c r="A478" s="602" t="s">
        <v>1350</v>
      </c>
      <c r="B478" s="602" t="s">
        <v>1351</v>
      </c>
      <c r="C478" s="606">
        <v>6403956</v>
      </c>
      <c r="D478" s="606">
        <v>1259130</v>
      </c>
      <c r="E478" s="606">
        <f t="shared" si="8"/>
        <v>7663086</v>
      </c>
    </row>
    <row r="479" spans="1:5" x14ac:dyDescent="0.25">
      <c r="A479" s="602" t="s">
        <v>1352</v>
      </c>
      <c r="B479" s="602" t="s">
        <v>1353</v>
      </c>
      <c r="C479" s="606">
        <v>233328</v>
      </c>
      <c r="D479" s="606">
        <v>133074</v>
      </c>
      <c r="E479" s="606">
        <f t="shared" si="8"/>
        <v>366402</v>
      </c>
    </row>
    <row r="480" spans="1:5" x14ac:dyDescent="0.25">
      <c r="A480" s="602" t="s">
        <v>1354</v>
      </c>
      <c r="B480" s="602" t="s">
        <v>1355</v>
      </c>
      <c r="C480" s="606">
        <v>2065086</v>
      </c>
      <c r="D480" s="606">
        <v>858018</v>
      </c>
      <c r="E480" s="606">
        <f t="shared" si="8"/>
        <v>2923104</v>
      </c>
    </row>
    <row r="481" spans="1:5" x14ac:dyDescent="0.25">
      <c r="A481" s="602" t="s">
        <v>1356</v>
      </c>
      <c r="B481" s="602" t="s">
        <v>1357</v>
      </c>
      <c r="C481" s="606">
        <v>1239246</v>
      </c>
      <c r="D481" s="606">
        <v>374010</v>
      </c>
      <c r="E481" s="606">
        <f t="shared" si="8"/>
        <v>1613256</v>
      </c>
    </row>
    <row r="482" spans="1:5" x14ac:dyDescent="0.25">
      <c r="A482" s="602" t="s">
        <v>1358</v>
      </c>
      <c r="B482" s="602" t="s">
        <v>1359</v>
      </c>
      <c r="C482" s="606">
        <v>2787210</v>
      </c>
      <c r="D482" s="606">
        <v>874656</v>
      </c>
      <c r="E482" s="606">
        <f t="shared" si="8"/>
        <v>3661866</v>
      </c>
    </row>
    <row r="483" spans="1:5" x14ac:dyDescent="0.25">
      <c r="A483" s="602" t="s">
        <v>1360</v>
      </c>
      <c r="B483" s="602" t="s">
        <v>1361</v>
      </c>
      <c r="C483" s="606">
        <v>8530368</v>
      </c>
      <c r="D483" s="606">
        <v>2589900</v>
      </c>
      <c r="E483" s="606">
        <f t="shared" si="8"/>
        <v>11120268</v>
      </c>
    </row>
    <row r="484" spans="1:5" x14ac:dyDescent="0.25">
      <c r="A484" s="602" t="s">
        <v>1362</v>
      </c>
      <c r="B484" s="602" t="s">
        <v>1363</v>
      </c>
      <c r="C484" s="606">
        <v>365340</v>
      </c>
      <c r="D484" s="606">
        <v>109734</v>
      </c>
      <c r="E484" s="606">
        <f t="shared" si="8"/>
        <v>475074</v>
      </c>
    </row>
    <row r="485" spans="1:5" x14ac:dyDescent="0.25">
      <c r="A485" s="602" t="s">
        <v>1364</v>
      </c>
      <c r="B485" s="602" t="s">
        <v>1365</v>
      </c>
      <c r="C485" s="606">
        <v>2071668</v>
      </c>
      <c r="D485" s="606">
        <v>383664</v>
      </c>
      <c r="E485" s="606">
        <f t="shared" si="8"/>
        <v>2455332</v>
      </c>
    </row>
    <row r="486" spans="1:5" x14ac:dyDescent="0.25">
      <c r="A486" s="602" t="s">
        <v>1366</v>
      </c>
      <c r="B486" s="602" t="s">
        <v>1367</v>
      </c>
      <c r="C486" s="606">
        <v>1680660</v>
      </c>
      <c r="D486" s="606">
        <v>513258</v>
      </c>
      <c r="E486" s="606">
        <f t="shared" si="8"/>
        <v>2193918</v>
      </c>
    </row>
    <row r="487" spans="1:5" x14ac:dyDescent="0.25">
      <c r="A487" s="602" t="s">
        <v>1368</v>
      </c>
      <c r="B487" s="602" t="s">
        <v>1369</v>
      </c>
      <c r="C487" s="606">
        <v>279312</v>
      </c>
      <c r="D487" s="606">
        <v>58752</v>
      </c>
      <c r="E487" s="606">
        <f t="shared" si="8"/>
        <v>338064</v>
      </c>
    </row>
    <row r="488" spans="1:5" x14ac:dyDescent="0.25">
      <c r="A488" s="602" t="s">
        <v>1370</v>
      </c>
      <c r="B488" s="602" t="s">
        <v>1371</v>
      </c>
      <c r="C488" s="606">
        <v>1679592</v>
      </c>
      <c r="D488" s="606">
        <v>259446</v>
      </c>
      <c r="E488" s="606">
        <f t="shared" si="8"/>
        <v>1939038</v>
      </c>
    </row>
    <row r="489" spans="1:5" x14ac:dyDescent="0.25">
      <c r="A489" s="602" t="s">
        <v>1372</v>
      </c>
      <c r="B489" s="602" t="s">
        <v>1373</v>
      </c>
      <c r="C489" s="606">
        <v>2441124</v>
      </c>
      <c r="D489" s="606">
        <v>527478</v>
      </c>
      <c r="E489" s="606">
        <f t="shared" si="8"/>
        <v>2968602</v>
      </c>
    </row>
    <row r="490" spans="1:5" x14ac:dyDescent="0.25">
      <c r="A490" s="602" t="s">
        <v>1374</v>
      </c>
      <c r="B490" s="602" t="s">
        <v>1375</v>
      </c>
      <c r="C490" s="606">
        <v>35933550</v>
      </c>
      <c r="D490" s="606">
        <v>13497906</v>
      </c>
      <c r="E490" s="606">
        <f t="shared" si="8"/>
        <v>49431456</v>
      </c>
    </row>
    <row r="491" spans="1:5" x14ac:dyDescent="0.25">
      <c r="A491" s="602" t="s">
        <v>1376</v>
      </c>
      <c r="B491" s="602" t="s">
        <v>1377</v>
      </c>
      <c r="C491" s="606">
        <v>7685988</v>
      </c>
      <c r="D491" s="606">
        <v>2560116</v>
      </c>
      <c r="E491" s="606">
        <f t="shared" si="8"/>
        <v>10246104</v>
      </c>
    </row>
    <row r="492" spans="1:5" x14ac:dyDescent="0.25">
      <c r="A492" s="602" t="s">
        <v>1378</v>
      </c>
      <c r="B492" s="602" t="s">
        <v>1379</v>
      </c>
      <c r="C492" s="606">
        <v>3255168</v>
      </c>
      <c r="D492" s="606">
        <v>1128738</v>
      </c>
      <c r="E492" s="606">
        <f t="shared" si="8"/>
        <v>4383906</v>
      </c>
    </row>
    <row r="493" spans="1:5" x14ac:dyDescent="0.25">
      <c r="A493" s="602" t="s">
        <v>1380</v>
      </c>
      <c r="B493" s="602" t="s">
        <v>1381</v>
      </c>
      <c r="C493" s="606">
        <v>3328146</v>
      </c>
      <c r="D493" s="606">
        <v>813216</v>
      </c>
      <c r="E493" s="606">
        <f t="shared" si="8"/>
        <v>4141362</v>
      </c>
    </row>
    <row r="494" spans="1:5" x14ac:dyDescent="0.25">
      <c r="A494" s="602" t="s">
        <v>1382</v>
      </c>
      <c r="B494" s="602" t="s">
        <v>1383</v>
      </c>
      <c r="C494" s="606">
        <v>1411368</v>
      </c>
      <c r="D494" s="606">
        <v>662430</v>
      </c>
      <c r="E494" s="606">
        <f t="shared" si="8"/>
        <v>2073798</v>
      </c>
    </row>
    <row r="495" spans="1:5" x14ac:dyDescent="0.25">
      <c r="A495" s="602" t="s">
        <v>1384</v>
      </c>
      <c r="B495" s="602" t="s">
        <v>1385</v>
      </c>
      <c r="C495" s="606">
        <v>1850778</v>
      </c>
      <c r="D495" s="606">
        <v>521838</v>
      </c>
      <c r="E495" s="606">
        <f t="shared" si="8"/>
        <v>2372616</v>
      </c>
    </row>
    <row r="496" spans="1:5" x14ac:dyDescent="0.25">
      <c r="A496" s="602" t="s">
        <v>1386</v>
      </c>
      <c r="B496" s="602" t="s">
        <v>1387</v>
      </c>
      <c r="C496" s="606">
        <v>64140</v>
      </c>
      <c r="D496" s="606">
        <v>35142</v>
      </c>
      <c r="E496" s="606">
        <f t="shared" si="8"/>
        <v>99282</v>
      </c>
    </row>
    <row r="497" spans="1:5" x14ac:dyDescent="0.25">
      <c r="A497" s="602" t="s">
        <v>1388</v>
      </c>
      <c r="B497" s="602" t="s">
        <v>1389</v>
      </c>
      <c r="C497" s="606">
        <v>5674782</v>
      </c>
      <c r="D497" s="606">
        <v>1328886</v>
      </c>
      <c r="E497" s="606">
        <f t="shared" si="8"/>
        <v>7003668</v>
      </c>
    </row>
    <row r="498" spans="1:5" x14ac:dyDescent="0.25">
      <c r="A498" s="602" t="s">
        <v>1390</v>
      </c>
      <c r="B498" s="602" t="s">
        <v>1391</v>
      </c>
      <c r="C498" s="606">
        <v>2948898</v>
      </c>
      <c r="D498" s="606">
        <v>825288</v>
      </c>
      <c r="E498" s="606">
        <f t="shared" si="8"/>
        <v>3774186</v>
      </c>
    </row>
    <row r="499" spans="1:5" x14ac:dyDescent="0.25">
      <c r="A499" s="602" t="s">
        <v>1392</v>
      </c>
      <c r="B499" s="602" t="s">
        <v>1393</v>
      </c>
      <c r="C499" s="606">
        <v>3899610</v>
      </c>
      <c r="D499" s="606">
        <v>1118808</v>
      </c>
      <c r="E499" s="606">
        <f t="shared" si="8"/>
        <v>5018418</v>
      </c>
    </row>
    <row r="500" spans="1:5" x14ac:dyDescent="0.25">
      <c r="A500" s="602" t="s">
        <v>1394</v>
      </c>
      <c r="B500" s="602" t="s">
        <v>1395</v>
      </c>
      <c r="C500" s="606">
        <v>5400000</v>
      </c>
      <c r="D500" s="606">
        <v>861240</v>
      </c>
      <c r="E500" s="606">
        <f t="shared" si="8"/>
        <v>6261240</v>
      </c>
    </row>
    <row r="501" spans="1:5" x14ac:dyDescent="0.25">
      <c r="A501" s="602" t="s">
        <v>1396</v>
      </c>
      <c r="B501" s="602" t="s">
        <v>1397</v>
      </c>
      <c r="C501" s="606">
        <v>438816</v>
      </c>
      <c r="D501" s="606">
        <v>148368</v>
      </c>
      <c r="E501" s="606">
        <f t="shared" si="8"/>
        <v>587184</v>
      </c>
    </row>
    <row r="502" spans="1:5" x14ac:dyDescent="0.25">
      <c r="A502" s="602" t="s">
        <v>1398</v>
      </c>
      <c r="B502" s="602" t="s">
        <v>1399</v>
      </c>
      <c r="C502" s="606">
        <v>8854086</v>
      </c>
      <c r="D502" s="606">
        <v>1313058</v>
      </c>
      <c r="E502" s="606">
        <f t="shared" si="8"/>
        <v>10167144</v>
      </c>
    </row>
    <row r="503" spans="1:5" x14ac:dyDescent="0.25">
      <c r="A503" s="602" t="s">
        <v>1400</v>
      </c>
      <c r="B503" s="602" t="s">
        <v>1401</v>
      </c>
      <c r="C503" s="606">
        <v>3860976</v>
      </c>
      <c r="D503" s="606">
        <v>773772</v>
      </c>
      <c r="E503" s="606">
        <f t="shared" si="8"/>
        <v>4634748</v>
      </c>
    </row>
    <row r="504" spans="1:5" x14ac:dyDescent="0.25">
      <c r="A504" s="602" t="s">
        <v>1402</v>
      </c>
      <c r="B504" s="602" t="s">
        <v>1403</v>
      </c>
      <c r="C504" s="606">
        <v>1175142</v>
      </c>
      <c r="D504" s="606">
        <v>582474</v>
      </c>
      <c r="E504" s="606">
        <f t="shared" si="8"/>
        <v>1757616</v>
      </c>
    </row>
    <row r="505" spans="1:5" x14ac:dyDescent="0.25">
      <c r="A505" s="602" t="s">
        <v>1404</v>
      </c>
      <c r="B505" s="602" t="s">
        <v>1405</v>
      </c>
      <c r="C505" s="606">
        <v>5640024</v>
      </c>
      <c r="D505" s="606">
        <v>1105932</v>
      </c>
      <c r="E505" s="606">
        <f t="shared" si="8"/>
        <v>6745956</v>
      </c>
    </row>
    <row r="506" spans="1:5" x14ac:dyDescent="0.25">
      <c r="A506" s="602" t="s">
        <v>1406</v>
      </c>
      <c r="B506" s="602" t="s">
        <v>1407</v>
      </c>
      <c r="C506" s="606">
        <v>7086936</v>
      </c>
      <c r="D506" s="606">
        <v>1788216</v>
      </c>
      <c r="E506" s="606">
        <f t="shared" si="8"/>
        <v>8875152</v>
      </c>
    </row>
    <row r="507" spans="1:5" x14ac:dyDescent="0.25">
      <c r="A507" s="602" t="s">
        <v>1408</v>
      </c>
      <c r="B507" s="602" t="s">
        <v>1409</v>
      </c>
      <c r="C507" s="606">
        <v>1070874</v>
      </c>
      <c r="D507" s="606">
        <v>542232</v>
      </c>
      <c r="E507" s="606">
        <f t="shared" si="8"/>
        <v>1613106</v>
      </c>
    </row>
    <row r="508" spans="1:5" x14ac:dyDescent="0.25">
      <c r="A508" s="602" t="s">
        <v>1410</v>
      </c>
      <c r="B508" s="602" t="s">
        <v>1411</v>
      </c>
      <c r="C508" s="606">
        <v>9492888</v>
      </c>
      <c r="D508" s="606">
        <v>2115006</v>
      </c>
      <c r="E508" s="606">
        <f t="shared" si="8"/>
        <v>11607894</v>
      </c>
    </row>
    <row r="509" spans="1:5" x14ac:dyDescent="0.25">
      <c r="A509" s="602" t="s">
        <v>1412</v>
      </c>
      <c r="B509" s="602" t="s">
        <v>1413</v>
      </c>
      <c r="C509" s="606">
        <v>799290</v>
      </c>
      <c r="D509" s="606">
        <v>252198</v>
      </c>
      <c r="E509" s="606">
        <f t="shared" si="8"/>
        <v>1051488</v>
      </c>
    </row>
    <row r="510" spans="1:5" x14ac:dyDescent="0.25">
      <c r="A510" s="602" t="s">
        <v>1414</v>
      </c>
      <c r="B510" s="602" t="s">
        <v>1415</v>
      </c>
      <c r="C510" s="606">
        <v>10334340</v>
      </c>
      <c r="D510" s="606">
        <v>1479672</v>
      </c>
      <c r="E510" s="606">
        <f t="shared" si="8"/>
        <v>11814012</v>
      </c>
    </row>
    <row r="511" spans="1:5" x14ac:dyDescent="0.25">
      <c r="A511" s="602" t="s">
        <v>1416</v>
      </c>
      <c r="B511" s="602" t="s">
        <v>1417</v>
      </c>
      <c r="C511" s="606">
        <v>167376</v>
      </c>
      <c r="D511" s="606">
        <v>100344</v>
      </c>
      <c r="E511" s="606">
        <f t="shared" si="8"/>
        <v>267720</v>
      </c>
    </row>
    <row r="512" spans="1:5" x14ac:dyDescent="0.25">
      <c r="A512" s="602" t="s">
        <v>1418</v>
      </c>
      <c r="B512" s="602" t="s">
        <v>1419</v>
      </c>
      <c r="C512" s="606">
        <v>873192</v>
      </c>
      <c r="D512" s="606">
        <v>443226</v>
      </c>
      <c r="E512" s="606">
        <f t="shared" si="8"/>
        <v>1316418</v>
      </c>
    </row>
    <row r="513" spans="1:5" x14ac:dyDescent="0.25">
      <c r="A513" s="602" t="s">
        <v>1420</v>
      </c>
      <c r="B513" s="602" t="s">
        <v>1421</v>
      </c>
      <c r="C513" s="606">
        <v>4106922</v>
      </c>
      <c r="D513" s="606">
        <v>2026734</v>
      </c>
      <c r="E513" s="606">
        <f t="shared" si="8"/>
        <v>6133656</v>
      </c>
    </row>
    <row r="514" spans="1:5" x14ac:dyDescent="0.25">
      <c r="A514" s="602" t="s">
        <v>1422</v>
      </c>
      <c r="B514" s="602" t="s">
        <v>1423</v>
      </c>
      <c r="C514" s="606">
        <v>484116</v>
      </c>
      <c r="D514" s="606">
        <v>209808</v>
      </c>
      <c r="E514" s="606">
        <f t="shared" si="8"/>
        <v>693924</v>
      </c>
    </row>
    <row r="515" spans="1:5" x14ac:dyDescent="0.25">
      <c r="A515" s="602" t="s">
        <v>1424</v>
      </c>
      <c r="B515" s="602" t="s">
        <v>1425</v>
      </c>
      <c r="C515" s="606">
        <v>3046932</v>
      </c>
      <c r="D515" s="606">
        <v>864996</v>
      </c>
      <c r="E515" s="606">
        <f t="shared" si="8"/>
        <v>3911928</v>
      </c>
    </row>
    <row r="516" spans="1:5" x14ac:dyDescent="0.25">
      <c r="A516" s="602" t="s">
        <v>1426</v>
      </c>
      <c r="B516" s="602" t="s">
        <v>1427</v>
      </c>
      <c r="C516" s="606">
        <v>802830</v>
      </c>
      <c r="D516" s="606">
        <v>408084</v>
      </c>
      <c r="E516" s="606">
        <f t="shared" si="8"/>
        <v>1210914</v>
      </c>
    </row>
    <row r="517" spans="1:5" x14ac:dyDescent="0.25">
      <c r="A517" s="602" t="s">
        <v>1428</v>
      </c>
      <c r="B517" s="602" t="s">
        <v>1429</v>
      </c>
      <c r="C517" s="606">
        <v>14637432</v>
      </c>
      <c r="D517" s="606">
        <v>2829756</v>
      </c>
      <c r="E517" s="606">
        <f t="shared" si="8"/>
        <v>17467188</v>
      </c>
    </row>
    <row r="518" spans="1:5" x14ac:dyDescent="0.25">
      <c r="A518" s="602" t="s">
        <v>1430</v>
      </c>
      <c r="B518" s="602" t="s">
        <v>1431</v>
      </c>
      <c r="C518" s="606">
        <v>1741920</v>
      </c>
      <c r="D518" s="606">
        <v>235296</v>
      </c>
      <c r="E518" s="606">
        <f t="shared" si="8"/>
        <v>1977216</v>
      </c>
    </row>
    <row r="519" spans="1:5" x14ac:dyDescent="0.25">
      <c r="A519" s="602" t="s">
        <v>1432</v>
      </c>
      <c r="B519" s="602" t="s">
        <v>1433</v>
      </c>
      <c r="C519" s="606">
        <v>7335198</v>
      </c>
      <c r="D519" s="606">
        <v>968562</v>
      </c>
      <c r="E519" s="606">
        <f t="shared" si="8"/>
        <v>8303760</v>
      </c>
    </row>
    <row r="520" spans="1:5" x14ac:dyDescent="0.25">
      <c r="A520" s="602" t="s">
        <v>1434</v>
      </c>
      <c r="B520" s="602" t="s">
        <v>1435</v>
      </c>
      <c r="C520" s="606">
        <v>1098336</v>
      </c>
      <c r="D520" s="606">
        <v>244956</v>
      </c>
      <c r="E520" s="606">
        <f t="shared" si="8"/>
        <v>1343292</v>
      </c>
    </row>
    <row r="521" spans="1:5" x14ac:dyDescent="0.25">
      <c r="A521" s="602" t="s">
        <v>1436</v>
      </c>
      <c r="B521" s="602" t="s">
        <v>1437</v>
      </c>
      <c r="C521" s="606">
        <v>6075444</v>
      </c>
      <c r="D521" s="606">
        <v>2252106</v>
      </c>
      <c r="E521" s="606">
        <f t="shared" si="8"/>
        <v>8327550</v>
      </c>
    </row>
    <row r="522" spans="1:5" x14ac:dyDescent="0.25">
      <c r="A522" s="602" t="s">
        <v>1438</v>
      </c>
      <c r="B522" s="602" t="s">
        <v>1439</v>
      </c>
      <c r="C522" s="606">
        <v>2582400</v>
      </c>
      <c r="D522" s="606">
        <v>267492</v>
      </c>
      <c r="E522" s="606">
        <f t="shared" ref="E522:E578" si="9">C522+D522</f>
        <v>2849892</v>
      </c>
    </row>
    <row r="523" spans="1:5" x14ac:dyDescent="0.25">
      <c r="A523" s="602" t="s">
        <v>1440</v>
      </c>
      <c r="B523" s="602" t="s">
        <v>1441</v>
      </c>
      <c r="C523" s="606">
        <v>31350624</v>
      </c>
      <c r="D523" s="606">
        <v>16600260</v>
      </c>
      <c r="E523" s="606">
        <f t="shared" si="9"/>
        <v>47950884</v>
      </c>
    </row>
    <row r="524" spans="1:5" x14ac:dyDescent="0.25">
      <c r="A524" s="602" t="s">
        <v>1442</v>
      </c>
      <c r="B524" s="602" t="s">
        <v>1443</v>
      </c>
      <c r="C524" s="606">
        <v>4524288</v>
      </c>
      <c r="D524" s="606">
        <v>1226394</v>
      </c>
      <c r="E524" s="606">
        <f t="shared" si="9"/>
        <v>5750682</v>
      </c>
    </row>
    <row r="525" spans="1:5" x14ac:dyDescent="0.25">
      <c r="A525" s="602" t="s">
        <v>1444</v>
      </c>
      <c r="B525" s="602" t="s">
        <v>1445</v>
      </c>
      <c r="C525" s="606">
        <v>9364902</v>
      </c>
      <c r="D525" s="606">
        <v>1393548</v>
      </c>
      <c r="E525" s="606">
        <f t="shared" si="9"/>
        <v>10758450</v>
      </c>
    </row>
    <row r="526" spans="1:5" x14ac:dyDescent="0.25">
      <c r="A526" s="602" t="s">
        <v>1446</v>
      </c>
      <c r="B526" s="602" t="s">
        <v>1447</v>
      </c>
      <c r="C526" s="606">
        <v>134082</v>
      </c>
      <c r="D526" s="606">
        <v>41046</v>
      </c>
      <c r="E526" s="606">
        <f t="shared" si="9"/>
        <v>175128</v>
      </c>
    </row>
    <row r="527" spans="1:5" x14ac:dyDescent="0.25">
      <c r="A527" s="602" t="s">
        <v>1448</v>
      </c>
      <c r="B527" s="602" t="s">
        <v>1449</v>
      </c>
      <c r="C527" s="606">
        <v>1558182</v>
      </c>
      <c r="D527" s="606">
        <v>748554</v>
      </c>
      <c r="E527" s="606">
        <f t="shared" si="9"/>
        <v>2306736</v>
      </c>
    </row>
    <row r="528" spans="1:5" x14ac:dyDescent="0.25">
      <c r="A528" s="602" t="s">
        <v>1450</v>
      </c>
      <c r="B528" s="602" t="s">
        <v>1451</v>
      </c>
      <c r="C528" s="606">
        <v>5604864</v>
      </c>
      <c r="D528" s="606">
        <v>1919148</v>
      </c>
      <c r="E528" s="606">
        <f t="shared" si="9"/>
        <v>7524012</v>
      </c>
    </row>
    <row r="529" spans="1:5" x14ac:dyDescent="0.25">
      <c r="A529" s="602" t="s">
        <v>1452</v>
      </c>
      <c r="B529" s="602" t="s">
        <v>1453</v>
      </c>
      <c r="C529" s="606">
        <v>387168</v>
      </c>
      <c r="D529" s="606">
        <v>74046</v>
      </c>
      <c r="E529" s="606">
        <f t="shared" si="9"/>
        <v>461214</v>
      </c>
    </row>
    <row r="530" spans="1:5" x14ac:dyDescent="0.25">
      <c r="A530" s="602" t="s">
        <v>1454</v>
      </c>
      <c r="B530" s="602" t="s">
        <v>1455</v>
      </c>
      <c r="C530" s="606">
        <v>1276986</v>
      </c>
      <c r="D530" s="606">
        <v>325446</v>
      </c>
      <c r="E530" s="606">
        <f t="shared" si="9"/>
        <v>1602432</v>
      </c>
    </row>
    <row r="531" spans="1:5" x14ac:dyDescent="0.25">
      <c r="A531" s="602" t="s">
        <v>1456</v>
      </c>
      <c r="B531" s="602" t="s">
        <v>1457</v>
      </c>
      <c r="C531" s="606">
        <v>1403616</v>
      </c>
      <c r="D531" s="606">
        <v>431694</v>
      </c>
      <c r="E531" s="606">
        <f t="shared" si="9"/>
        <v>1835310</v>
      </c>
    </row>
    <row r="532" spans="1:5" x14ac:dyDescent="0.25">
      <c r="A532" s="602" t="s">
        <v>1458</v>
      </c>
      <c r="B532" s="602" t="s">
        <v>1459</v>
      </c>
      <c r="C532" s="606">
        <v>299844</v>
      </c>
      <c r="D532" s="606">
        <v>99000</v>
      </c>
      <c r="E532" s="606">
        <f t="shared" si="9"/>
        <v>398844</v>
      </c>
    </row>
    <row r="533" spans="1:5" x14ac:dyDescent="0.25">
      <c r="A533" s="602" t="s">
        <v>1460</v>
      </c>
      <c r="B533" s="602" t="s">
        <v>1461</v>
      </c>
      <c r="C533" s="606">
        <v>6398958</v>
      </c>
      <c r="D533" s="606">
        <v>3009786</v>
      </c>
      <c r="E533" s="606">
        <f t="shared" si="9"/>
        <v>9408744</v>
      </c>
    </row>
    <row r="534" spans="1:5" x14ac:dyDescent="0.25">
      <c r="A534" s="602" t="s">
        <v>1462</v>
      </c>
      <c r="B534" s="602" t="s">
        <v>1463</v>
      </c>
      <c r="C534" s="606">
        <v>17608326</v>
      </c>
      <c r="D534" s="606">
        <v>4289040</v>
      </c>
      <c r="E534" s="606">
        <f t="shared" si="9"/>
        <v>21897366</v>
      </c>
    </row>
    <row r="535" spans="1:5" x14ac:dyDescent="0.25">
      <c r="A535" s="602" t="s">
        <v>1464</v>
      </c>
      <c r="B535" s="602" t="s">
        <v>1465</v>
      </c>
      <c r="C535" s="606">
        <v>3398400</v>
      </c>
      <c r="D535" s="606">
        <v>759018</v>
      </c>
      <c r="E535" s="606">
        <f t="shared" si="9"/>
        <v>4157418</v>
      </c>
    </row>
    <row r="536" spans="1:5" x14ac:dyDescent="0.25">
      <c r="A536" s="602" t="s">
        <v>1466</v>
      </c>
      <c r="B536" s="602" t="s">
        <v>1467</v>
      </c>
      <c r="C536" s="606">
        <v>1102578</v>
      </c>
      <c r="D536" s="606">
        <v>325446</v>
      </c>
      <c r="E536" s="606">
        <f t="shared" si="9"/>
        <v>1428024</v>
      </c>
    </row>
    <row r="537" spans="1:5" x14ac:dyDescent="0.25">
      <c r="A537" s="602" t="s">
        <v>1468</v>
      </c>
      <c r="B537" s="602" t="s">
        <v>1469</v>
      </c>
      <c r="C537" s="606">
        <v>1756566</v>
      </c>
      <c r="D537" s="606">
        <v>357372</v>
      </c>
      <c r="E537" s="606">
        <f t="shared" si="9"/>
        <v>2113938</v>
      </c>
    </row>
    <row r="538" spans="1:5" x14ac:dyDescent="0.25">
      <c r="A538" s="602" t="s">
        <v>1470</v>
      </c>
      <c r="B538" s="602" t="s">
        <v>1471</v>
      </c>
      <c r="C538" s="606">
        <v>3979692</v>
      </c>
      <c r="D538" s="606">
        <v>908190</v>
      </c>
      <c r="E538" s="606">
        <f t="shared" si="9"/>
        <v>4887882</v>
      </c>
    </row>
    <row r="539" spans="1:5" x14ac:dyDescent="0.25">
      <c r="A539" s="602" t="s">
        <v>1472</v>
      </c>
      <c r="B539" s="602" t="s">
        <v>1473</v>
      </c>
      <c r="C539" s="606">
        <v>1286388</v>
      </c>
      <c r="D539" s="606">
        <v>625944</v>
      </c>
      <c r="E539" s="606">
        <f t="shared" si="9"/>
        <v>1912332</v>
      </c>
    </row>
    <row r="540" spans="1:5" x14ac:dyDescent="0.25">
      <c r="A540" s="602" t="s">
        <v>1474</v>
      </c>
      <c r="B540" s="602" t="s">
        <v>1475</v>
      </c>
      <c r="C540" s="606">
        <v>5707746</v>
      </c>
      <c r="D540" s="606">
        <v>1093590</v>
      </c>
      <c r="E540" s="606">
        <f t="shared" si="9"/>
        <v>6801336</v>
      </c>
    </row>
    <row r="541" spans="1:5" x14ac:dyDescent="0.25">
      <c r="A541" s="602" t="s">
        <v>1476</v>
      </c>
      <c r="B541" s="602" t="s">
        <v>1477</v>
      </c>
      <c r="C541" s="606">
        <v>1738620</v>
      </c>
      <c r="D541" s="606">
        <v>587844</v>
      </c>
      <c r="E541" s="606">
        <f t="shared" si="9"/>
        <v>2326464</v>
      </c>
    </row>
    <row r="542" spans="1:5" x14ac:dyDescent="0.25">
      <c r="A542" s="602" t="s">
        <v>1478</v>
      </c>
      <c r="B542" s="602" t="s">
        <v>1479</v>
      </c>
      <c r="C542" s="606">
        <v>5113746</v>
      </c>
      <c r="D542" s="606">
        <v>1063536</v>
      </c>
      <c r="E542" s="606">
        <f t="shared" si="9"/>
        <v>6177282</v>
      </c>
    </row>
    <row r="543" spans="1:5" x14ac:dyDescent="0.25">
      <c r="A543" s="602" t="s">
        <v>1480</v>
      </c>
      <c r="B543" s="602" t="s">
        <v>1481</v>
      </c>
      <c r="C543" s="606">
        <v>4285332</v>
      </c>
      <c r="D543" s="606">
        <v>798456</v>
      </c>
      <c r="E543" s="606">
        <f t="shared" si="9"/>
        <v>5083788</v>
      </c>
    </row>
    <row r="544" spans="1:5" x14ac:dyDescent="0.25">
      <c r="A544" s="602" t="s">
        <v>1482</v>
      </c>
      <c r="B544" s="602" t="s">
        <v>1483</v>
      </c>
      <c r="C544" s="606">
        <v>406656</v>
      </c>
      <c r="D544" s="606">
        <v>132270</v>
      </c>
      <c r="E544" s="606">
        <f t="shared" si="9"/>
        <v>538926</v>
      </c>
    </row>
    <row r="545" spans="1:5" x14ac:dyDescent="0.25">
      <c r="A545" s="602" t="s">
        <v>1484</v>
      </c>
      <c r="B545" s="602" t="s">
        <v>1485</v>
      </c>
      <c r="C545" s="606">
        <v>6814236</v>
      </c>
      <c r="D545" s="606">
        <v>1810218</v>
      </c>
      <c r="E545" s="606">
        <f t="shared" si="9"/>
        <v>8624454</v>
      </c>
    </row>
    <row r="546" spans="1:5" x14ac:dyDescent="0.25">
      <c r="A546" s="602" t="s">
        <v>1486</v>
      </c>
      <c r="B546" s="602" t="s">
        <v>1487</v>
      </c>
      <c r="C546" s="606">
        <v>445308</v>
      </c>
      <c r="D546" s="606">
        <v>189150</v>
      </c>
      <c r="E546" s="606">
        <f t="shared" si="9"/>
        <v>634458</v>
      </c>
    </row>
    <row r="547" spans="1:5" x14ac:dyDescent="0.25">
      <c r="A547" s="602" t="s">
        <v>1488</v>
      </c>
      <c r="B547" s="602" t="s">
        <v>1489</v>
      </c>
      <c r="C547" s="606">
        <v>2099328</v>
      </c>
      <c r="D547" s="606">
        <v>1348206</v>
      </c>
      <c r="E547" s="606">
        <f t="shared" si="9"/>
        <v>3447534</v>
      </c>
    </row>
    <row r="548" spans="1:5" x14ac:dyDescent="0.25">
      <c r="A548" s="602" t="s">
        <v>1490</v>
      </c>
      <c r="B548" s="602" t="s">
        <v>1491</v>
      </c>
      <c r="C548" s="606">
        <v>3342516</v>
      </c>
      <c r="D548" s="606">
        <v>1893930</v>
      </c>
      <c r="E548" s="606">
        <f t="shared" si="9"/>
        <v>5236446</v>
      </c>
    </row>
    <row r="549" spans="1:5" x14ac:dyDescent="0.25">
      <c r="A549" s="602" t="s">
        <v>1492</v>
      </c>
      <c r="B549" s="602" t="s">
        <v>1493</v>
      </c>
      <c r="C549" s="606">
        <v>1702494</v>
      </c>
      <c r="D549" s="606">
        <v>457986</v>
      </c>
      <c r="E549" s="606">
        <f t="shared" si="9"/>
        <v>2160480</v>
      </c>
    </row>
    <row r="550" spans="1:5" x14ac:dyDescent="0.25">
      <c r="A550" s="602" t="s">
        <v>1494</v>
      </c>
      <c r="B550" s="602" t="s">
        <v>1495</v>
      </c>
      <c r="C550" s="606">
        <v>547536</v>
      </c>
      <c r="D550" s="606">
        <v>200148</v>
      </c>
      <c r="E550" s="606">
        <f t="shared" si="9"/>
        <v>747684</v>
      </c>
    </row>
    <row r="551" spans="1:5" x14ac:dyDescent="0.25">
      <c r="A551" s="602" t="s">
        <v>1496</v>
      </c>
      <c r="B551" s="602" t="s">
        <v>1497</v>
      </c>
      <c r="C551" s="606">
        <v>8098068</v>
      </c>
      <c r="D551" s="606">
        <v>1492014</v>
      </c>
      <c r="E551" s="606">
        <f t="shared" si="9"/>
        <v>9590082</v>
      </c>
    </row>
    <row r="552" spans="1:5" x14ac:dyDescent="0.25">
      <c r="A552" s="602" t="s">
        <v>1498</v>
      </c>
      <c r="B552" s="602" t="s">
        <v>1499</v>
      </c>
      <c r="C552" s="606">
        <v>1018758</v>
      </c>
      <c r="D552" s="606">
        <v>296736</v>
      </c>
      <c r="E552" s="606">
        <f t="shared" si="9"/>
        <v>1315494</v>
      </c>
    </row>
    <row r="553" spans="1:5" x14ac:dyDescent="0.25">
      <c r="A553" s="602" t="s">
        <v>1500</v>
      </c>
      <c r="B553" s="602" t="s">
        <v>1501</v>
      </c>
      <c r="C553" s="606">
        <v>4039338</v>
      </c>
      <c r="D553" s="606">
        <v>2405574</v>
      </c>
      <c r="E553" s="606">
        <f t="shared" si="9"/>
        <v>6444912</v>
      </c>
    </row>
    <row r="554" spans="1:5" x14ac:dyDescent="0.25">
      <c r="A554" s="602" t="s">
        <v>1502</v>
      </c>
      <c r="B554" s="602" t="s">
        <v>1503</v>
      </c>
      <c r="C554" s="606">
        <v>4741728</v>
      </c>
      <c r="D554" s="606">
        <v>1512672</v>
      </c>
      <c r="E554" s="606">
        <f t="shared" si="9"/>
        <v>6254400</v>
      </c>
    </row>
    <row r="555" spans="1:5" x14ac:dyDescent="0.25">
      <c r="A555" s="602" t="s">
        <v>1504</v>
      </c>
      <c r="B555" s="602" t="s">
        <v>1505</v>
      </c>
      <c r="C555" s="606">
        <v>815970</v>
      </c>
      <c r="D555" s="606">
        <v>255150</v>
      </c>
      <c r="E555" s="606">
        <f t="shared" si="9"/>
        <v>1071120</v>
      </c>
    </row>
    <row r="556" spans="1:5" x14ac:dyDescent="0.25">
      <c r="A556" s="602" t="s">
        <v>1506</v>
      </c>
      <c r="B556" s="602" t="s">
        <v>1507</v>
      </c>
      <c r="C556" s="606">
        <v>1950636</v>
      </c>
      <c r="D556" s="606">
        <v>465228</v>
      </c>
      <c r="E556" s="606">
        <f t="shared" si="9"/>
        <v>2415864</v>
      </c>
    </row>
    <row r="557" spans="1:5" x14ac:dyDescent="0.25">
      <c r="A557" s="602" t="s">
        <v>1508</v>
      </c>
      <c r="B557" s="602" t="s">
        <v>1555</v>
      </c>
      <c r="C557" s="606">
        <v>11809560</v>
      </c>
      <c r="D557" s="606">
        <v>3036888</v>
      </c>
      <c r="E557" s="606">
        <f t="shared" si="9"/>
        <v>14846448</v>
      </c>
    </row>
    <row r="558" spans="1:5" x14ac:dyDescent="0.25">
      <c r="A558" s="602" t="s">
        <v>1510</v>
      </c>
      <c r="B558" s="602" t="s">
        <v>1511</v>
      </c>
      <c r="C558" s="606">
        <v>3215586</v>
      </c>
      <c r="D558" s="606">
        <v>1361886</v>
      </c>
      <c r="E558" s="606">
        <f t="shared" si="9"/>
        <v>4577472</v>
      </c>
    </row>
    <row r="559" spans="1:5" x14ac:dyDescent="0.25">
      <c r="A559" s="602" t="s">
        <v>1512</v>
      </c>
      <c r="B559" s="602" t="s">
        <v>1513</v>
      </c>
      <c r="C559" s="606">
        <v>10497384</v>
      </c>
      <c r="D559" s="606">
        <v>5265384</v>
      </c>
      <c r="E559" s="606">
        <f t="shared" si="9"/>
        <v>15762768</v>
      </c>
    </row>
    <row r="560" spans="1:5" x14ac:dyDescent="0.25">
      <c r="A560" s="602" t="s">
        <v>1514</v>
      </c>
      <c r="B560" s="602" t="s">
        <v>1515</v>
      </c>
      <c r="C560" s="606">
        <v>348144</v>
      </c>
      <c r="D560" s="606">
        <v>136830</v>
      </c>
      <c r="E560" s="606">
        <f t="shared" si="9"/>
        <v>484974</v>
      </c>
    </row>
    <row r="561" spans="1:5" x14ac:dyDescent="0.25">
      <c r="A561" s="602" t="s">
        <v>1516</v>
      </c>
      <c r="B561" s="602" t="s">
        <v>1517</v>
      </c>
      <c r="C561" s="606">
        <v>3757788</v>
      </c>
      <c r="D561" s="606">
        <v>2526582</v>
      </c>
      <c r="E561" s="606">
        <f t="shared" si="9"/>
        <v>6284370</v>
      </c>
    </row>
    <row r="562" spans="1:5" x14ac:dyDescent="0.25">
      <c r="A562" s="602" t="s">
        <v>1518</v>
      </c>
      <c r="B562" s="602" t="s">
        <v>1519</v>
      </c>
      <c r="C562" s="606">
        <v>6596376</v>
      </c>
      <c r="D562" s="606">
        <v>1501944</v>
      </c>
      <c r="E562" s="606">
        <f t="shared" si="9"/>
        <v>8098320</v>
      </c>
    </row>
    <row r="563" spans="1:5" x14ac:dyDescent="0.25">
      <c r="A563" s="602" t="s">
        <v>1520</v>
      </c>
      <c r="B563" s="602" t="s">
        <v>1521</v>
      </c>
      <c r="C563" s="606">
        <v>2210454</v>
      </c>
      <c r="D563" s="606">
        <v>711798</v>
      </c>
      <c r="E563" s="606">
        <f t="shared" si="9"/>
        <v>2922252</v>
      </c>
    </row>
    <row r="564" spans="1:5" x14ac:dyDescent="0.25">
      <c r="A564" s="602" t="s">
        <v>1522</v>
      </c>
      <c r="B564" s="602" t="s">
        <v>1523</v>
      </c>
      <c r="C564" s="606">
        <v>222816</v>
      </c>
      <c r="D564" s="606">
        <v>66804</v>
      </c>
      <c r="E564" s="606">
        <f t="shared" si="9"/>
        <v>289620</v>
      </c>
    </row>
    <row r="565" spans="1:5" x14ac:dyDescent="0.25">
      <c r="A565" s="602" t="s">
        <v>1524</v>
      </c>
      <c r="B565" s="602" t="s">
        <v>1525</v>
      </c>
      <c r="C565" s="606">
        <v>5123658</v>
      </c>
      <c r="D565" s="606">
        <v>3748152</v>
      </c>
      <c r="E565" s="606">
        <f t="shared" si="9"/>
        <v>8871810</v>
      </c>
    </row>
    <row r="566" spans="1:5" x14ac:dyDescent="0.25">
      <c r="A566" s="602" t="s">
        <v>1526</v>
      </c>
      <c r="B566" s="602" t="s">
        <v>1527</v>
      </c>
      <c r="C566" s="606">
        <v>995898</v>
      </c>
      <c r="D566" s="606">
        <v>413982</v>
      </c>
      <c r="E566" s="606">
        <f t="shared" si="9"/>
        <v>1409880</v>
      </c>
    </row>
    <row r="567" spans="1:5" x14ac:dyDescent="0.25">
      <c r="A567" s="602" t="s">
        <v>1528</v>
      </c>
      <c r="B567" s="602" t="s">
        <v>1529</v>
      </c>
      <c r="C567" s="606">
        <v>20710272</v>
      </c>
      <c r="D567" s="606">
        <v>6022260</v>
      </c>
      <c r="E567" s="606">
        <f t="shared" si="9"/>
        <v>26732532</v>
      </c>
    </row>
    <row r="568" spans="1:5" x14ac:dyDescent="0.25">
      <c r="A568" s="602" t="s">
        <v>1530</v>
      </c>
      <c r="B568" s="602" t="s">
        <v>1531</v>
      </c>
      <c r="C568" s="606">
        <v>6477048</v>
      </c>
      <c r="D568" s="606">
        <v>1656480</v>
      </c>
      <c r="E568" s="606">
        <f t="shared" si="9"/>
        <v>8133528</v>
      </c>
    </row>
    <row r="569" spans="1:5" x14ac:dyDescent="0.25">
      <c r="A569" s="602" t="s">
        <v>1532</v>
      </c>
      <c r="B569" s="602" t="s">
        <v>1533</v>
      </c>
      <c r="C569" s="606">
        <v>3820794</v>
      </c>
      <c r="D569" s="606">
        <v>719844</v>
      </c>
      <c r="E569" s="606">
        <f t="shared" si="9"/>
        <v>4540638</v>
      </c>
    </row>
    <row r="570" spans="1:5" x14ac:dyDescent="0.25">
      <c r="A570" s="602" t="s">
        <v>1534</v>
      </c>
      <c r="B570" s="602" t="s">
        <v>1535</v>
      </c>
      <c r="C570" s="606">
        <v>1113228</v>
      </c>
      <c r="D570" s="606">
        <v>391176</v>
      </c>
      <c r="E570" s="606">
        <f t="shared" si="9"/>
        <v>1504404</v>
      </c>
    </row>
    <row r="571" spans="1:5" x14ac:dyDescent="0.25">
      <c r="A571" s="602" t="s">
        <v>1536</v>
      </c>
      <c r="B571" s="602" t="s">
        <v>1537</v>
      </c>
      <c r="C571" s="606">
        <v>1683366</v>
      </c>
      <c r="D571" s="606">
        <v>350934</v>
      </c>
      <c r="E571" s="606">
        <f t="shared" si="9"/>
        <v>2034300</v>
      </c>
    </row>
    <row r="572" spans="1:5" x14ac:dyDescent="0.25">
      <c r="A572" s="602" t="s">
        <v>1538</v>
      </c>
      <c r="B572" s="602" t="s">
        <v>1539</v>
      </c>
      <c r="C572" s="606">
        <v>1627836</v>
      </c>
      <c r="D572" s="606">
        <v>346638</v>
      </c>
      <c r="E572" s="606">
        <f t="shared" si="9"/>
        <v>1974474</v>
      </c>
    </row>
    <row r="573" spans="1:5" x14ac:dyDescent="0.25">
      <c r="A573" s="602" t="s">
        <v>1540</v>
      </c>
      <c r="B573" s="602" t="s">
        <v>1541</v>
      </c>
      <c r="C573" s="606">
        <v>28795950</v>
      </c>
      <c r="D573" s="606">
        <v>9149298</v>
      </c>
      <c r="E573" s="606">
        <f t="shared" si="9"/>
        <v>37945248</v>
      </c>
    </row>
    <row r="574" spans="1:5" x14ac:dyDescent="0.25">
      <c r="A574" s="602" t="s">
        <v>1542</v>
      </c>
      <c r="B574" s="602" t="s">
        <v>1543</v>
      </c>
      <c r="C574" s="606">
        <v>4047180</v>
      </c>
      <c r="D574" s="606">
        <v>814020</v>
      </c>
      <c r="E574" s="606">
        <f t="shared" si="9"/>
        <v>4861200</v>
      </c>
    </row>
    <row r="575" spans="1:5" x14ac:dyDescent="0.25">
      <c r="A575" s="602" t="s">
        <v>1544</v>
      </c>
      <c r="B575" s="602" t="s">
        <v>1545</v>
      </c>
      <c r="C575" s="606">
        <v>3813678</v>
      </c>
      <c r="D575" s="606">
        <v>840582</v>
      </c>
      <c r="E575" s="606">
        <f t="shared" si="9"/>
        <v>4654260</v>
      </c>
    </row>
    <row r="576" spans="1:5" x14ac:dyDescent="0.25">
      <c r="A576" s="602" t="s">
        <v>1546</v>
      </c>
      <c r="B576" s="602" t="s">
        <v>1547</v>
      </c>
      <c r="C576" s="606">
        <v>1904118</v>
      </c>
      <c r="D576" s="606">
        <v>406206</v>
      </c>
      <c r="E576" s="606">
        <f t="shared" si="9"/>
        <v>2310324</v>
      </c>
    </row>
    <row r="577" spans="1:5" x14ac:dyDescent="0.25">
      <c r="A577" s="602" t="s">
        <v>1548</v>
      </c>
      <c r="B577" s="602" t="s">
        <v>1549</v>
      </c>
      <c r="C577" s="606">
        <v>2284728</v>
      </c>
      <c r="D577" s="606">
        <v>457986</v>
      </c>
      <c r="E577" s="606">
        <f t="shared" si="9"/>
        <v>2742714</v>
      </c>
    </row>
    <row r="578" spans="1:5" x14ac:dyDescent="0.25">
      <c r="A578" s="602" t="s">
        <v>1550</v>
      </c>
      <c r="B578" s="602" t="s">
        <v>1551</v>
      </c>
      <c r="C578" s="606">
        <v>12381858</v>
      </c>
      <c r="D578" s="606">
        <v>5155386</v>
      </c>
      <c r="E578" s="606">
        <f t="shared" si="9"/>
        <v>17537244</v>
      </c>
    </row>
  </sheetData>
  <mergeCells count="3">
    <mergeCell ref="A1:E1"/>
    <mergeCell ref="A2:E2"/>
    <mergeCell ref="A3:E3"/>
  </mergeCells>
  <pageMargins left="0.70866141732283472" right="0.70866141732283472" top="1.378125" bottom="0.74803149606299213" header="0.31496062992125984" footer="0.31496062992125984"/>
  <pageSetup scale="70" orientation="portrait" r:id="rId1"/>
  <headerFooter>
    <oddHeader>&amp;L&amp;G</oddHead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showGridLines="0" zoomScaleNormal="100" zoomScaleSheetLayoutView="100" workbookViewId="0">
      <selection activeCell="E20" sqref="E20"/>
    </sheetView>
  </sheetViews>
  <sheetFormatPr baseColWidth="10" defaultRowHeight="15" x14ac:dyDescent="0.25"/>
  <cols>
    <col min="1" max="1" width="2.140625" customWidth="1"/>
    <col min="2" max="2" width="20.140625" customWidth="1"/>
    <col min="3" max="3" width="12.140625" customWidth="1"/>
    <col min="4" max="4" width="14.140625" customWidth="1"/>
    <col min="5" max="7" width="13.7109375" customWidth="1"/>
    <col min="8" max="8" width="2.140625" style="615" customWidth="1"/>
    <col min="9" max="9" width="13.42578125" bestFit="1" customWidth="1"/>
  </cols>
  <sheetData>
    <row r="1" spans="2:9" ht="15" customHeight="1" x14ac:dyDescent="0.3">
      <c r="B1" s="613"/>
      <c r="C1" s="614"/>
      <c r="D1" s="614"/>
      <c r="E1" s="614"/>
      <c r="F1" s="614"/>
      <c r="G1" s="614"/>
    </row>
    <row r="2" spans="2:9" s="620" customFormat="1" x14ac:dyDescent="0.25">
      <c r="B2" s="616"/>
      <c r="C2" s="617"/>
      <c r="D2" s="617"/>
      <c r="E2" s="617"/>
      <c r="F2" s="617"/>
      <c r="G2" s="618"/>
      <c r="H2" s="619"/>
    </row>
    <row r="3" spans="2:9" s="620" customFormat="1" x14ac:dyDescent="0.25">
      <c r="B3" s="618"/>
      <c r="C3" s="621"/>
      <c r="D3" s="621"/>
      <c r="E3" s="621"/>
      <c r="F3" s="621"/>
      <c r="G3" s="618"/>
      <c r="H3" s="619"/>
    </row>
    <row r="4" spans="2:9" x14ac:dyDescent="0.25">
      <c r="B4" s="622" t="s">
        <v>1556</v>
      </c>
      <c r="C4" s="622"/>
      <c r="D4" s="622"/>
      <c r="E4" s="622"/>
      <c r="F4" s="622"/>
      <c r="G4" s="622"/>
    </row>
    <row r="5" spans="2:9" ht="15.75" thickBot="1" x14ac:dyDescent="0.3">
      <c r="B5" s="623" t="s">
        <v>1557</v>
      </c>
      <c r="C5" s="623"/>
      <c r="D5" s="623"/>
      <c r="E5" s="623"/>
      <c r="F5" s="623"/>
      <c r="G5" s="623"/>
    </row>
    <row r="6" spans="2:9" ht="6" customHeight="1" x14ac:dyDescent="0.25">
      <c r="B6" s="624"/>
      <c r="C6" s="624"/>
      <c r="D6" s="625"/>
      <c r="E6" s="624"/>
      <c r="F6" s="624"/>
      <c r="G6" s="624"/>
    </row>
    <row r="7" spans="2:9" ht="14.45" customHeight="1" x14ac:dyDescent="0.25">
      <c r="B7" s="626" t="s">
        <v>3</v>
      </c>
      <c r="C7" s="626" t="s">
        <v>1558</v>
      </c>
      <c r="D7" s="627" t="s">
        <v>1559</v>
      </c>
      <c r="E7" s="627"/>
      <c r="F7" s="627"/>
      <c r="G7" s="626" t="s">
        <v>1560</v>
      </c>
      <c r="H7"/>
    </row>
    <row r="8" spans="2:9" ht="15.6" customHeight="1" x14ac:dyDescent="0.25">
      <c r="B8" s="626"/>
      <c r="C8" s="626"/>
      <c r="D8" s="628" t="s">
        <v>1561</v>
      </c>
      <c r="E8" s="628" t="s">
        <v>1562</v>
      </c>
      <c r="F8" s="628" t="s">
        <v>1563</v>
      </c>
      <c r="G8" s="626"/>
      <c r="H8"/>
    </row>
    <row r="9" spans="2:9" ht="6" customHeight="1" thickBot="1" x14ac:dyDescent="0.3">
      <c r="B9" s="629"/>
      <c r="C9" s="630"/>
      <c r="D9" s="630"/>
      <c r="E9" s="630"/>
      <c r="F9" s="630"/>
      <c r="G9" s="630"/>
      <c r="H9"/>
    </row>
    <row r="10" spans="2:9" ht="16.149999999999999" customHeight="1" x14ac:dyDescent="0.25">
      <c r="B10" s="631" t="s">
        <v>1564</v>
      </c>
      <c r="C10" s="632">
        <f>SUM(C12:C13)</f>
        <v>324386318.67000002</v>
      </c>
      <c r="D10" s="632">
        <f>SUM(D12:D13)</f>
        <v>78999999.460000008</v>
      </c>
      <c r="E10" s="632">
        <f>SUM(E12:E13)</f>
        <v>-128628565.43000001</v>
      </c>
      <c r="F10" s="632">
        <f>SUM(F12:F13)</f>
        <v>-49628565.969999999</v>
      </c>
      <c r="G10" s="632">
        <f>SUM(G12:G13)</f>
        <v>274757752.70000005</v>
      </c>
      <c r="H10" s="633"/>
      <c r="I10" s="634"/>
    </row>
    <row r="11" spans="2:9" ht="4.1500000000000004" customHeight="1" thickBot="1" x14ac:dyDescent="0.3">
      <c r="B11" s="635"/>
      <c r="C11" s="636"/>
      <c r="D11" s="637"/>
      <c r="E11" s="636"/>
      <c r="F11" s="637"/>
      <c r="G11" s="637"/>
    </row>
    <row r="12" spans="2:9" ht="20.45" customHeight="1" x14ac:dyDescent="0.25">
      <c r="B12" s="638" t="s">
        <v>1565</v>
      </c>
      <c r="C12" s="639">
        <v>139620780.67000002</v>
      </c>
      <c r="D12" s="639">
        <v>28999999.460000001</v>
      </c>
      <c r="E12" s="639">
        <v>-66043949.43</v>
      </c>
      <c r="F12" s="639">
        <f>SUM(D12:E12)</f>
        <v>-37043949.969999999</v>
      </c>
      <c r="G12" s="639">
        <f>C12+F12</f>
        <v>102576830.70000002</v>
      </c>
    </row>
    <row r="13" spans="2:9" ht="20.45" customHeight="1" x14ac:dyDescent="0.25">
      <c r="B13" s="638" t="s">
        <v>1566</v>
      </c>
      <c r="C13" s="639">
        <v>184765538</v>
      </c>
      <c r="D13" s="639">
        <v>50000000</v>
      </c>
      <c r="E13" s="639">
        <v>-62584616</v>
      </c>
      <c r="F13" s="639">
        <f>SUM(D13:E13)</f>
        <v>-12584616</v>
      </c>
      <c r="G13" s="639">
        <f>C13+F13</f>
        <v>172180922</v>
      </c>
    </row>
    <row r="14" spans="2:9" ht="7.15" customHeight="1" thickBot="1" x14ac:dyDescent="0.3">
      <c r="B14" s="640"/>
      <c r="C14" s="641"/>
      <c r="D14" s="642"/>
      <c r="E14" s="642"/>
      <c r="F14" s="642"/>
      <c r="G14" s="642"/>
    </row>
    <row r="15" spans="2:9" x14ac:dyDescent="0.25">
      <c r="B15" s="643"/>
      <c r="C15" s="643"/>
      <c r="D15" s="643"/>
      <c r="E15" s="643"/>
      <c r="F15" s="643"/>
      <c r="G15" s="643"/>
    </row>
  </sheetData>
  <mergeCells count="7">
    <mergeCell ref="B15:G15"/>
    <mergeCell ref="B4:G4"/>
    <mergeCell ref="B5:G5"/>
    <mergeCell ref="B7:B8"/>
    <mergeCell ref="C7:C8"/>
    <mergeCell ref="D7:F7"/>
    <mergeCell ref="G7:G8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3"/>
  <sheetViews>
    <sheetView showGridLines="0" zoomScale="58" zoomScaleNormal="58" workbookViewId="0"/>
  </sheetViews>
  <sheetFormatPr baseColWidth="10" defaultColWidth="11.5703125" defaultRowHeight="15.75" x14ac:dyDescent="0.25"/>
  <cols>
    <col min="1" max="1" width="8.140625" style="645" customWidth="1"/>
    <col min="2" max="2" width="3.28515625" style="645" customWidth="1"/>
    <col min="3" max="3" width="24.28515625" style="700" hidden="1" customWidth="1"/>
    <col min="4" max="4" width="23.5703125" style="700" customWidth="1"/>
    <col min="5" max="5" width="18.28515625" style="700" customWidth="1"/>
    <col min="6" max="6" width="20.42578125" style="700" customWidth="1"/>
    <col min="7" max="7" width="13.7109375" style="700" customWidth="1"/>
    <col min="8" max="8" width="8.5703125" style="700" customWidth="1"/>
    <col min="9" max="9" width="13.85546875" style="700" customWidth="1"/>
    <col min="10" max="10" width="10" style="700" customWidth="1"/>
    <col min="11" max="11" width="14.5703125" style="700" customWidth="1"/>
    <col min="12" max="12" width="10.28515625" style="700" customWidth="1"/>
    <col min="13" max="13" width="17.140625" style="702" customWidth="1"/>
    <col min="14" max="14" width="2" style="645" customWidth="1"/>
    <col min="15" max="16384" width="11.5703125" style="645"/>
  </cols>
  <sheetData>
    <row r="1" spans="2:13" ht="22.15" customHeight="1" x14ac:dyDescent="0.25">
      <c r="B1" s="644" t="s">
        <v>1567</v>
      </c>
      <c r="C1" s="644"/>
      <c r="D1" s="644"/>
      <c r="E1" s="644"/>
      <c r="F1" s="644"/>
      <c r="G1" s="644"/>
      <c r="H1" s="644"/>
      <c r="I1" s="644"/>
      <c r="J1" s="644"/>
      <c r="K1" s="644"/>
      <c r="L1" s="644"/>
      <c r="M1" s="644"/>
    </row>
    <row r="2" spans="2:13" ht="16.5" thickBot="1" x14ac:dyDescent="0.3">
      <c r="B2" s="646" t="s">
        <v>1568</v>
      </c>
      <c r="C2" s="646"/>
      <c r="D2" s="646"/>
      <c r="E2" s="646"/>
      <c r="F2" s="646"/>
      <c r="G2" s="646"/>
      <c r="H2" s="646"/>
      <c r="I2" s="646"/>
      <c r="J2" s="646"/>
      <c r="K2" s="646"/>
      <c r="L2" s="646"/>
      <c r="M2" s="646"/>
    </row>
    <row r="3" spans="2:13" ht="6.6" customHeight="1" x14ac:dyDescent="0.25">
      <c r="B3" s="647"/>
      <c r="C3" s="647"/>
      <c r="D3" s="647"/>
      <c r="E3" s="647"/>
      <c r="F3" s="647"/>
      <c r="G3" s="647"/>
      <c r="H3" s="647"/>
      <c r="I3" s="647"/>
      <c r="J3" s="647"/>
      <c r="K3" s="647"/>
      <c r="L3" s="647"/>
      <c r="M3" s="647"/>
    </row>
    <row r="4" spans="2:13" ht="40.15" customHeight="1" x14ac:dyDescent="0.25">
      <c r="B4" s="648"/>
      <c r="C4" s="648" t="s">
        <v>1569</v>
      </c>
      <c r="D4" s="649" t="s">
        <v>1570</v>
      </c>
      <c r="E4" s="649" t="s">
        <v>1571</v>
      </c>
      <c r="F4" s="649" t="s">
        <v>1572</v>
      </c>
      <c r="G4" s="649" t="s">
        <v>1573</v>
      </c>
      <c r="H4" s="649" t="s">
        <v>1574</v>
      </c>
      <c r="I4" s="649" t="s">
        <v>1575</v>
      </c>
      <c r="J4" s="649" t="s">
        <v>1576</v>
      </c>
      <c r="K4" s="649" t="s">
        <v>1577</v>
      </c>
      <c r="L4" s="649" t="s">
        <v>1578</v>
      </c>
      <c r="M4" s="649" t="s">
        <v>1579</v>
      </c>
    </row>
    <row r="5" spans="2:13" ht="6" customHeight="1" thickBot="1" x14ac:dyDescent="0.3">
      <c r="B5" s="650"/>
      <c r="C5" s="650"/>
      <c r="D5" s="651"/>
      <c r="E5" s="651"/>
      <c r="F5" s="651"/>
      <c r="G5" s="651"/>
      <c r="H5" s="651"/>
      <c r="I5" s="651"/>
      <c r="J5" s="651"/>
      <c r="K5" s="652"/>
      <c r="L5" s="651"/>
      <c r="M5" s="651"/>
    </row>
    <row r="6" spans="2:13" ht="27.6" customHeight="1" thickBot="1" x14ac:dyDescent="0.3">
      <c r="B6" s="653"/>
      <c r="C6" s="653"/>
      <c r="D6" s="654" t="s">
        <v>1580</v>
      </c>
      <c r="E6" s="654"/>
      <c r="F6" s="655">
        <f>SUM(F7:F16)</f>
        <v>7477410492.1999998</v>
      </c>
      <c r="G6" s="656"/>
      <c r="H6" s="656"/>
      <c r="I6" s="656"/>
      <c r="J6" s="656"/>
      <c r="K6" s="656"/>
      <c r="L6" s="657"/>
      <c r="M6" s="657"/>
    </row>
    <row r="7" spans="2:13" ht="36.6" customHeight="1" x14ac:dyDescent="0.25">
      <c r="B7" s="658">
        <v>1</v>
      </c>
      <c r="C7" s="659" t="s">
        <v>1581</v>
      </c>
      <c r="D7" s="660" t="s">
        <v>1582</v>
      </c>
      <c r="E7" s="661">
        <v>1940000000</v>
      </c>
      <c r="F7" s="661">
        <v>1604717400</v>
      </c>
      <c r="G7" s="662" t="s">
        <v>1583</v>
      </c>
      <c r="H7" s="663">
        <v>1.35</v>
      </c>
      <c r="I7" s="664">
        <v>40893</v>
      </c>
      <c r="J7" s="665">
        <v>180</v>
      </c>
      <c r="K7" s="664">
        <v>46357</v>
      </c>
      <c r="L7" s="666" t="s">
        <v>1584</v>
      </c>
      <c r="M7" s="666" t="s">
        <v>1585</v>
      </c>
    </row>
    <row r="8" spans="2:13" ht="36" customHeight="1" x14ac:dyDescent="0.25">
      <c r="B8" s="658">
        <v>2</v>
      </c>
      <c r="C8" s="659" t="s">
        <v>1581</v>
      </c>
      <c r="D8" s="660" t="s">
        <v>1586</v>
      </c>
      <c r="E8" s="667">
        <v>1200000000</v>
      </c>
      <c r="F8" s="667">
        <v>1130129491.5</v>
      </c>
      <c r="G8" s="668">
        <v>0.09</v>
      </c>
      <c r="H8" s="669"/>
      <c r="I8" s="664">
        <v>41631</v>
      </c>
      <c r="J8" s="665">
        <v>179</v>
      </c>
      <c r="K8" s="664">
        <v>47092</v>
      </c>
      <c r="L8" s="666" t="s">
        <v>1587</v>
      </c>
      <c r="M8" s="666" t="s">
        <v>1585</v>
      </c>
    </row>
    <row r="9" spans="2:13" ht="25.15" customHeight="1" x14ac:dyDescent="0.25">
      <c r="B9" s="658">
        <v>3</v>
      </c>
      <c r="C9" s="659" t="s">
        <v>1588</v>
      </c>
      <c r="D9" s="660" t="s">
        <v>1589</v>
      </c>
      <c r="E9" s="667">
        <v>150000000</v>
      </c>
      <c r="F9" s="667">
        <v>20886800.879999999</v>
      </c>
      <c r="G9" s="670">
        <v>6.6000000000000003E-2</v>
      </c>
      <c r="H9" s="663"/>
      <c r="I9" s="664">
        <v>41242</v>
      </c>
      <c r="J9" s="665">
        <v>48</v>
      </c>
      <c r="K9" s="664">
        <v>42704</v>
      </c>
      <c r="L9" s="666" t="s">
        <v>1590</v>
      </c>
      <c r="M9" s="666"/>
    </row>
    <row r="10" spans="2:13" ht="25.15" customHeight="1" x14ac:dyDescent="0.25">
      <c r="B10" s="658">
        <v>4</v>
      </c>
      <c r="C10" s="659" t="s">
        <v>1588</v>
      </c>
      <c r="D10" s="660" t="s">
        <v>1589</v>
      </c>
      <c r="E10" s="667">
        <v>1392000000</v>
      </c>
      <c r="F10" s="667">
        <v>1272486439.28</v>
      </c>
      <c r="G10" s="670">
        <v>6.88E-2</v>
      </c>
      <c r="H10" s="663">
        <v>0.95</v>
      </c>
      <c r="I10" s="664">
        <v>41626</v>
      </c>
      <c r="J10" s="665">
        <v>179</v>
      </c>
      <c r="K10" s="664">
        <v>47061</v>
      </c>
      <c r="L10" s="666" t="s">
        <v>1587</v>
      </c>
      <c r="M10" s="671" t="s">
        <v>1591</v>
      </c>
    </row>
    <row r="11" spans="2:13" ht="25.15" customHeight="1" x14ac:dyDescent="0.25">
      <c r="B11" s="658">
        <v>5</v>
      </c>
      <c r="C11" s="659" t="s">
        <v>1588</v>
      </c>
      <c r="D11" s="660" t="s">
        <v>1592</v>
      </c>
      <c r="E11" s="667">
        <v>752805612.47000003</v>
      </c>
      <c r="F11" s="667">
        <v>0</v>
      </c>
      <c r="G11" s="670" t="s">
        <v>1593</v>
      </c>
      <c r="H11" s="663"/>
      <c r="I11" s="664">
        <v>41865</v>
      </c>
      <c r="J11" s="665">
        <v>204</v>
      </c>
      <c r="K11" s="664">
        <v>48014</v>
      </c>
      <c r="L11" s="666" t="s">
        <v>1594</v>
      </c>
      <c r="M11" s="666"/>
    </row>
    <row r="12" spans="2:13" ht="25.15" customHeight="1" x14ac:dyDescent="0.25">
      <c r="B12" s="658">
        <v>6</v>
      </c>
      <c r="C12" s="659" t="s">
        <v>1588</v>
      </c>
      <c r="D12" s="660" t="s">
        <v>1595</v>
      </c>
      <c r="E12" s="667">
        <v>100000000</v>
      </c>
      <c r="F12" s="667">
        <v>13594436.039999999</v>
      </c>
      <c r="G12" s="662" t="s">
        <v>1596</v>
      </c>
      <c r="H12" s="663">
        <v>2.7</v>
      </c>
      <c r="I12" s="664">
        <v>41256</v>
      </c>
      <c r="J12" s="665">
        <v>46</v>
      </c>
      <c r="K12" s="664">
        <v>42674</v>
      </c>
      <c r="L12" s="666" t="s">
        <v>1584</v>
      </c>
      <c r="M12" s="666"/>
    </row>
    <row r="13" spans="2:13" ht="25.15" customHeight="1" x14ac:dyDescent="0.25">
      <c r="B13" s="658">
        <v>7</v>
      </c>
      <c r="C13" s="659" t="s">
        <v>1588</v>
      </c>
      <c r="D13" s="660" t="s">
        <v>1597</v>
      </c>
      <c r="E13" s="667">
        <v>200000000</v>
      </c>
      <c r="F13" s="667">
        <v>35595924.5</v>
      </c>
      <c r="G13" s="662" t="s">
        <v>1596</v>
      </c>
      <c r="H13" s="663">
        <v>2.7</v>
      </c>
      <c r="I13" s="664">
        <v>41376</v>
      </c>
      <c r="J13" s="665">
        <v>32</v>
      </c>
      <c r="K13" s="664">
        <v>42704</v>
      </c>
      <c r="L13" s="666" t="s">
        <v>1584</v>
      </c>
      <c r="M13" s="666"/>
    </row>
    <row r="14" spans="2:13" ht="25.15" customHeight="1" x14ac:dyDescent="0.25">
      <c r="B14" s="658">
        <v>8</v>
      </c>
      <c r="C14" s="659"/>
      <c r="D14" s="660" t="s">
        <v>1598</v>
      </c>
      <c r="E14" s="667">
        <v>1000000000</v>
      </c>
      <c r="F14" s="667">
        <v>1000000000</v>
      </c>
      <c r="G14" s="662" t="s">
        <v>1596</v>
      </c>
      <c r="H14" s="663">
        <v>1.08</v>
      </c>
      <c r="I14" s="664">
        <v>42173</v>
      </c>
      <c r="J14" s="665">
        <v>240</v>
      </c>
      <c r="K14" s="664">
        <v>47664</v>
      </c>
      <c r="L14" s="666" t="s">
        <v>1584</v>
      </c>
      <c r="M14" s="671" t="s">
        <v>1599</v>
      </c>
    </row>
    <row r="15" spans="2:13" ht="25.15" customHeight="1" x14ac:dyDescent="0.25">
      <c r="B15" s="658">
        <v>9</v>
      </c>
      <c r="C15" s="659" t="s">
        <v>1588</v>
      </c>
      <c r="D15" s="660" t="s">
        <v>1600</v>
      </c>
      <c r="E15" s="667">
        <v>2400000000</v>
      </c>
      <c r="F15" s="667">
        <v>2400000000</v>
      </c>
      <c r="G15" s="670" t="s">
        <v>1596</v>
      </c>
      <c r="H15" s="663">
        <v>0.64</v>
      </c>
      <c r="I15" s="664">
        <v>42299</v>
      </c>
      <c r="J15" s="665">
        <v>180</v>
      </c>
      <c r="K15" s="672">
        <v>47812</v>
      </c>
      <c r="L15" s="666" t="s">
        <v>1584</v>
      </c>
      <c r="M15" s="671" t="s">
        <v>1601</v>
      </c>
    </row>
    <row r="16" spans="2:13" ht="10.15" customHeight="1" thickBot="1" x14ac:dyDescent="0.3">
      <c r="B16" s="673"/>
      <c r="C16" s="674"/>
      <c r="D16" s="675"/>
      <c r="E16" s="676"/>
      <c r="F16" s="676"/>
      <c r="G16" s="677"/>
      <c r="H16" s="678"/>
      <c r="I16" s="679"/>
      <c r="J16" s="680"/>
      <c r="K16" s="681"/>
      <c r="L16" s="682"/>
      <c r="M16" s="682"/>
    </row>
    <row r="17" spans="2:13" ht="28.15" customHeight="1" thickBot="1" x14ac:dyDescent="0.3">
      <c r="B17" s="683"/>
      <c r="C17" s="683"/>
      <c r="D17" s="654" t="s">
        <v>1602</v>
      </c>
      <c r="E17" s="654"/>
      <c r="F17" s="655">
        <f>SUM(F18:F23)</f>
        <v>3365916182</v>
      </c>
      <c r="G17" s="656"/>
      <c r="H17" s="656"/>
      <c r="I17" s="656"/>
      <c r="J17" s="656"/>
      <c r="K17" s="656"/>
      <c r="L17" s="657"/>
      <c r="M17" s="657"/>
    </row>
    <row r="18" spans="2:13" s="684" customFormat="1" ht="25.15" customHeight="1" x14ac:dyDescent="0.25">
      <c r="B18" s="658">
        <v>1</v>
      </c>
      <c r="C18" s="659" t="s">
        <v>1581</v>
      </c>
      <c r="D18" s="660" t="s">
        <v>1603</v>
      </c>
      <c r="E18" s="661">
        <v>2082453349.8199999</v>
      </c>
      <c r="F18" s="661">
        <v>2031791335</v>
      </c>
      <c r="G18" s="663" t="s">
        <v>1604</v>
      </c>
      <c r="H18" s="663">
        <v>0.68</v>
      </c>
      <c r="I18" s="664">
        <v>40709</v>
      </c>
      <c r="J18" s="665">
        <v>240</v>
      </c>
      <c r="K18" s="664">
        <v>48062</v>
      </c>
      <c r="L18" s="666" t="s">
        <v>1584</v>
      </c>
      <c r="M18" s="666" t="s">
        <v>1605</v>
      </c>
    </row>
    <row r="19" spans="2:13" s="684" customFormat="1" ht="25.15" customHeight="1" x14ac:dyDescent="0.25">
      <c r="B19" s="658">
        <v>2</v>
      </c>
      <c r="C19" s="659"/>
      <c r="D19" s="660" t="s">
        <v>1606</v>
      </c>
      <c r="E19" s="661">
        <v>583918166</v>
      </c>
      <c r="F19" s="661">
        <v>562951130</v>
      </c>
      <c r="G19" s="663" t="s">
        <v>1607</v>
      </c>
      <c r="H19" s="663">
        <v>1.1399999999999999</v>
      </c>
      <c r="I19" s="664">
        <v>41116</v>
      </c>
      <c r="J19" s="665">
        <v>240</v>
      </c>
      <c r="K19" s="664">
        <v>48492</v>
      </c>
      <c r="L19" s="666" t="s">
        <v>1584</v>
      </c>
      <c r="M19" s="666"/>
    </row>
    <row r="20" spans="2:13" s="684" customFormat="1" ht="25.15" customHeight="1" x14ac:dyDescent="0.25">
      <c r="B20" s="658">
        <v>3</v>
      </c>
      <c r="C20" s="659"/>
      <c r="D20" s="660" t="s">
        <v>1608</v>
      </c>
      <c r="E20" s="661">
        <v>316000000</v>
      </c>
      <c r="F20" s="661">
        <v>260526230</v>
      </c>
      <c r="G20" s="663" t="s">
        <v>1609</v>
      </c>
      <c r="H20" s="663">
        <v>0.93</v>
      </c>
      <c r="I20" s="664">
        <v>41131</v>
      </c>
      <c r="J20" s="665">
        <v>240</v>
      </c>
      <c r="K20" s="664">
        <v>48547</v>
      </c>
      <c r="L20" s="666" t="s">
        <v>1584</v>
      </c>
      <c r="M20" s="666"/>
    </row>
    <row r="21" spans="2:13" s="684" customFormat="1" ht="25.15" customHeight="1" x14ac:dyDescent="0.25">
      <c r="B21" s="658">
        <v>4</v>
      </c>
      <c r="C21" s="659"/>
      <c r="D21" s="660" t="s">
        <v>1610</v>
      </c>
      <c r="E21" s="667">
        <v>300000000</v>
      </c>
      <c r="F21" s="667">
        <v>210927487</v>
      </c>
      <c r="G21" s="663" t="s">
        <v>1611</v>
      </c>
      <c r="H21" s="663">
        <v>0.9</v>
      </c>
      <c r="I21" s="664">
        <v>41606</v>
      </c>
      <c r="J21" s="665">
        <v>240</v>
      </c>
      <c r="K21" s="664">
        <v>49048</v>
      </c>
      <c r="L21" s="666" t="s">
        <v>1584</v>
      </c>
      <c r="M21" s="666"/>
    </row>
    <row r="22" spans="2:13" s="684" customFormat="1" ht="24.6" customHeight="1" x14ac:dyDescent="0.25">
      <c r="B22" s="685">
        <v>5</v>
      </c>
      <c r="C22" s="659" t="s">
        <v>1581</v>
      </c>
      <c r="D22" s="660" t="s">
        <v>1612</v>
      </c>
      <c r="E22" s="667">
        <v>405456000</v>
      </c>
      <c r="F22" s="667">
        <v>299720000</v>
      </c>
      <c r="G22" s="663" t="s">
        <v>1613</v>
      </c>
      <c r="H22" s="663">
        <v>1.08</v>
      </c>
      <c r="I22" s="664">
        <v>42146</v>
      </c>
      <c r="J22" s="665">
        <v>240</v>
      </c>
      <c r="K22" s="664">
        <v>49608</v>
      </c>
      <c r="L22" s="666" t="s">
        <v>1584</v>
      </c>
      <c r="M22" s="666"/>
    </row>
    <row r="23" spans="2:13" s="684" customFormat="1" ht="7.9" customHeight="1" thickBot="1" x14ac:dyDescent="0.3">
      <c r="B23" s="686"/>
      <c r="C23" s="674"/>
      <c r="D23" s="675"/>
      <c r="E23" s="676"/>
      <c r="F23" s="676"/>
      <c r="G23" s="678"/>
      <c r="H23" s="678"/>
      <c r="I23" s="679"/>
      <c r="J23" s="680"/>
      <c r="K23" s="679"/>
      <c r="L23" s="687"/>
      <c r="M23" s="687"/>
    </row>
    <row r="24" spans="2:13" ht="27.6" customHeight="1" thickBot="1" x14ac:dyDescent="0.3">
      <c r="B24" s="683"/>
      <c r="C24" s="683"/>
      <c r="D24" s="654" t="s">
        <v>1614</v>
      </c>
      <c r="E24" s="654"/>
      <c r="F24" s="655">
        <f>SUM(F25:F28)</f>
        <v>460000000</v>
      </c>
      <c r="G24" s="656"/>
      <c r="H24" s="656"/>
      <c r="I24" s="656"/>
      <c r="J24" s="656"/>
      <c r="K24" s="656"/>
      <c r="L24" s="657"/>
      <c r="M24" s="657"/>
    </row>
    <row r="25" spans="2:13" s="684" customFormat="1" ht="25.15" customHeight="1" x14ac:dyDescent="0.25">
      <c r="B25" s="658">
        <v>1</v>
      </c>
      <c r="C25" s="659"/>
      <c r="D25" s="660" t="s">
        <v>1615</v>
      </c>
      <c r="E25" s="667">
        <v>812500000</v>
      </c>
      <c r="F25" s="667">
        <v>325000000</v>
      </c>
      <c r="G25" s="663" t="s">
        <v>1596</v>
      </c>
      <c r="H25" s="663">
        <v>1.5</v>
      </c>
      <c r="I25" s="664">
        <v>42479</v>
      </c>
      <c r="J25" s="665">
        <v>7</v>
      </c>
      <c r="K25" s="664">
        <v>42613</v>
      </c>
      <c r="L25" s="666" t="s">
        <v>1616</v>
      </c>
      <c r="M25" s="666"/>
    </row>
    <row r="26" spans="2:13" s="684" customFormat="1" ht="25.15" customHeight="1" x14ac:dyDescent="0.25">
      <c r="B26" s="658">
        <v>2</v>
      </c>
      <c r="C26" s="659"/>
      <c r="D26" s="660" t="s">
        <v>1617</v>
      </c>
      <c r="E26" s="667">
        <v>625000000</v>
      </c>
      <c r="F26" s="667">
        <v>135000000</v>
      </c>
      <c r="G26" s="663" t="s">
        <v>1596</v>
      </c>
      <c r="H26" s="663">
        <v>1.3</v>
      </c>
      <c r="I26" s="664">
        <v>41659</v>
      </c>
      <c r="J26" s="665">
        <v>11</v>
      </c>
      <c r="K26" s="664">
        <v>42004</v>
      </c>
      <c r="L26" s="666" t="s">
        <v>1616</v>
      </c>
      <c r="M26" s="666"/>
    </row>
    <row r="27" spans="2:13" s="684" customFormat="1" ht="25.15" customHeight="1" x14ac:dyDescent="0.25">
      <c r="B27" s="658">
        <v>3</v>
      </c>
      <c r="C27" s="659" t="s">
        <v>1581</v>
      </c>
      <c r="D27" s="660" t="s">
        <v>1618</v>
      </c>
      <c r="E27" s="667">
        <v>400000000</v>
      </c>
      <c r="F27" s="667">
        <v>0</v>
      </c>
      <c r="G27" s="688">
        <v>5.4300000000000001E-2</v>
      </c>
      <c r="H27" s="663"/>
      <c r="I27" s="664">
        <v>42492</v>
      </c>
      <c r="J27" s="665">
        <v>3</v>
      </c>
      <c r="K27" s="664">
        <v>42551</v>
      </c>
      <c r="L27" s="666" t="s">
        <v>1616</v>
      </c>
      <c r="M27" s="666"/>
    </row>
    <row r="28" spans="2:13" s="684" customFormat="1" ht="7.9" customHeight="1" thickBot="1" x14ac:dyDescent="0.3">
      <c r="B28" s="689"/>
      <c r="C28" s="690"/>
      <c r="D28" s="691"/>
      <c r="E28" s="692"/>
      <c r="F28" s="692"/>
      <c r="G28" s="693"/>
      <c r="H28" s="693"/>
      <c r="I28" s="694"/>
      <c r="J28" s="695"/>
      <c r="K28" s="694"/>
      <c r="L28" s="696"/>
      <c r="M28" s="696"/>
    </row>
    <row r="29" spans="2:13" ht="6" customHeight="1" x14ac:dyDescent="0.25">
      <c r="C29" s="697"/>
      <c r="D29" s="698"/>
      <c r="E29" s="698"/>
      <c r="F29" s="698"/>
      <c r="G29" s="698"/>
      <c r="H29" s="698"/>
      <c r="I29" s="698"/>
      <c r="J29" s="698"/>
      <c r="K29" s="698"/>
      <c r="L29" s="698"/>
      <c r="M29" s="698"/>
    </row>
    <row r="30" spans="2:13" ht="13.9" customHeight="1" x14ac:dyDescent="0.25">
      <c r="B30" s="699" t="s">
        <v>1619</v>
      </c>
      <c r="E30" s="701"/>
    </row>
    <row r="31" spans="2:13" ht="30" customHeight="1" x14ac:dyDescent="0.25">
      <c r="B31" s="703" t="s">
        <v>1620</v>
      </c>
      <c r="C31" s="703"/>
      <c r="D31" s="703"/>
      <c r="E31" s="703"/>
      <c r="F31" s="703"/>
      <c r="G31" s="703"/>
      <c r="H31" s="703"/>
      <c r="I31" s="703"/>
      <c r="J31" s="703"/>
      <c r="K31" s="703"/>
      <c r="L31" s="703"/>
      <c r="M31" s="703"/>
    </row>
    <row r="32" spans="2:13" x14ac:dyDescent="0.25">
      <c r="B32" s="704" t="s">
        <v>1621</v>
      </c>
    </row>
    <row r="33" spans="2:2" x14ac:dyDescent="0.25">
      <c r="B33" s="704" t="s">
        <v>1622</v>
      </c>
    </row>
  </sheetData>
  <mergeCells count="6">
    <mergeCell ref="B1:M1"/>
    <mergeCell ref="B2:M2"/>
    <mergeCell ref="D6:E6"/>
    <mergeCell ref="D17:E17"/>
    <mergeCell ref="D24:E24"/>
    <mergeCell ref="B31:M31"/>
  </mergeCells>
  <pageMargins left="0.74803149606299213" right="0.74803149606299213" top="0.98425196850393704" bottom="0.98425196850393704" header="0.51181102362204722" footer="0.51181102362204722"/>
  <pageSetup scale="66" orientation="portrait" horizontalDpi="4294967292" verticalDpi="4294967292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14"/>
  <sheetViews>
    <sheetView showGridLines="0" zoomScale="90" zoomScaleNormal="90" workbookViewId="0">
      <selection sqref="A1:E1"/>
    </sheetView>
  </sheetViews>
  <sheetFormatPr baseColWidth="10" defaultRowHeight="14.25" x14ac:dyDescent="0.2"/>
  <cols>
    <col min="1" max="1" width="0.7109375" style="706" customWidth="1"/>
    <col min="2" max="2" width="1.5703125" style="706" customWidth="1"/>
    <col min="3" max="3" width="0.7109375" style="706" customWidth="1"/>
    <col min="4" max="4" width="29.140625" style="706" customWidth="1"/>
    <col min="5" max="5" width="15.5703125" style="706" customWidth="1"/>
    <col min="6" max="6" width="2.140625" style="706" customWidth="1"/>
    <col min="7" max="7" width="3.5703125" style="706" customWidth="1"/>
    <col min="8" max="8" width="1.140625" style="706" customWidth="1"/>
    <col min="9" max="9" width="21.5703125" style="706" customWidth="1"/>
    <col min="10" max="10" width="18.28515625" style="706" customWidth="1"/>
    <col min="11" max="11" width="11.42578125" style="706"/>
    <col min="12" max="12" width="1.28515625" style="706" customWidth="1"/>
    <col min="13" max="13" width="1.42578125" style="706" customWidth="1"/>
    <col min="14" max="14" width="8.28515625" style="706" customWidth="1"/>
    <col min="15" max="15" width="15.7109375" style="706" customWidth="1"/>
    <col min="16" max="16" width="0.7109375" style="706" customWidth="1"/>
    <col min="17" max="17" width="0.85546875" style="706" customWidth="1"/>
    <col min="18" max="18" width="12.140625" style="706" customWidth="1"/>
    <col min="19" max="19" width="1.5703125" style="706" customWidth="1"/>
    <col min="20" max="20" width="1" style="706" customWidth="1"/>
    <col min="21" max="21" width="1.140625" style="707" customWidth="1"/>
    <col min="22" max="22" width="18.28515625" style="706" customWidth="1"/>
    <col min="23" max="25" width="13.42578125" style="706" customWidth="1"/>
    <col min="26" max="26" width="12.42578125" style="706" customWidth="1"/>
    <col min="27" max="28" width="13.42578125" style="706" customWidth="1"/>
    <col min="29" max="29" width="1" style="706" customWidth="1"/>
    <col min="30" max="30" width="1.28515625" style="706" customWidth="1"/>
    <col min="31" max="31" width="17.7109375" style="706" customWidth="1"/>
    <col min="32" max="33" width="15.28515625" style="706" customWidth="1"/>
    <col min="34" max="34" width="15.5703125" style="706" customWidth="1"/>
    <col min="35" max="35" width="13.5703125" style="706" customWidth="1"/>
    <col min="36" max="37" width="14.140625" style="706" customWidth="1"/>
    <col min="38" max="38" width="6.7109375" style="706" customWidth="1"/>
    <col min="39" max="39" width="17.7109375" style="706" customWidth="1"/>
    <col min="40" max="43" width="16.140625" style="706" customWidth="1"/>
    <col min="44" max="44" width="14.28515625" style="706" customWidth="1"/>
    <col min="45" max="45" width="5" style="706" customWidth="1"/>
    <col min="46" max="46" width="7.7109375" style="706" customWidth="1"/>
    <col min="47" max="47" width="9.28515625" style="706" customWidth="1"/>
    <col min="48" max="48" width="10.7109375" style="706" customWidth="1"/>
    <col min="49" max="49" width="13.28515625" style="706" customWidth="1"/>
    <col min="50" max="50" width="10.5703125" style="706" customWidth="1"/>
    <col min="51" max="51" width="11.140625" style="706" customWidth="1"/>
    <col min="52" max="237" width="11.42578125" style="706"/>
    <col min="238" max="238" width="0.7109375" style="706" customWidth="1"/>
    <col min="239" max="240" width="1.5703125" style="706" customWidth="1"/>
    <col min="241" max="241" width="16.42578125" style="706" customWidth="1"/>
    <col min="242" max="244" width="10.42578125" style="706" customWidth="1"/>
    <col min="245" max="245" width="8.7109375" style="706" customWidth="1"/>
    <col min="246" max="246" width="0.7109375" style="706" customWidth="1"/>
    <col min="247" max="247" width="3.140625" style="706" customWidth="1"/>
    <col min="248" max="248" width="1.140625" style="706" customWidth="1"/>
    <col min="249" max="249" width="18" style="706" customWidth="1"/>
    <col min="250" max="250" width="9.42578125" style="706" customWidth="1"/>
    <col min="251" max="251" width="8.7109375" style="706" customWidth="1"/>
    <col min="252" max="252" width="9.28515625" style="706" customWidth="1"/>
    <col min="253" max="253" width="10.140625" style="706" customWidth="1"/>
    <col min="254" max="254" width="5.140625" style="706" customWidth="1"/>
    <col min="255" max="255" width="10.140625" style="706" customWidth="1"/>
    <col min="256" max="256" width="6.42578125" style="706" customWidth="1"/>
    <col min="257" max="257" width="11.42578125" style="706"/>
    <col min="258" max="258" width="1.28515625" style="706" customWidth="1"/>
    <col min="259" max="259" width="1.42578125" style="706" customWidth="1"/>
    <col min="260" max="260" width="8.28515625" style="706" customWidth="1"/>
    <col min="261" max="261" width="11.42578125" style="706"/>
    <col min="262" max="263" width="10.7109375" style="706" customWidth="1"/>
    <col min="264" max="264" width="10.28515625" style="706" customWidth="1"/>
    <col min="265" max="265" width="11.28515625" style="706" customWidth="1"/>
    <col min="266" max="266" width="7.7109375" style="706" customWidth="1"/>
    <col min="267" max="267" width="10.140625" style="706" customWidth="1"/>
    <col min="268" max="268" width="6.5703125" style="706" customWidth="1"/>
    <col min="269" max="269" width="1.140625" style="706" customWidth="1"/>
    <col min="270" max="270" width="24.5703125" style="706" customWidth="1"/>
    <col min="271" max="271" width="9.85546875" style="706" customWidth="1"/>
    <col min="272" max="272" width="10.7109375" style="706" customWidth="1"/>
    <col min="273" max="273" width="10.85546875" style="706" customWidth="1"/>
    <col min="274" max="274" width="11.140625" style="706" customWidth="1"/>
    <col min="275" max="275" width="9.85546875" style="706" customWidth="1"/>
    <col min="276" max="276" width="1" style="706" customWidth="1"/>
    <col min="277" max="277" width="16.5703125" style="706" customWidth="1"/>
    <col min="278" max="278" width="0.5703125" style="706" customWidth="1"/>
    <col min="279" max="279" width="0.7109375" style="706" customWidth="1"/>
    <col min="280" max="280" width="27.85546875" style="706" customWidth="1"/>
    <col min="281" max="281" width="0.85546875" style="706" customWidth="1"/>
    <col min="282" max="282" width="27.42578125" style="706" customWidth="1"/>
    <col min="283" max="283" width="14.7109375" style="706" customWidth="1"/>
    <col min="284" max="284" width="0.42578125" style="706" customWidth="1"/>
    <col min="285" max="285" width="0.7109375" style="706" customWidth="1"/>
    <col min="286" max="286" width="21.7109375" style="706" customWidth="1"/>
    <col min="287" max="287" width="1.28515625" style="706" customWidth="1"/>
    <col min="288" max="288" width="21.140625" style="706" customWidth="1"/>
    <col min="289" max="493" width="11.42578125" style="706"/>
    <col min="494" max="494" width="0.7109375" style="706" customWidth="1"/>
    <col min="495" max="496" width="1.5703125" style="706" customWidth="1"/>
    <col min="497" max="497" width="16.42578125" style="706" customWidth="1"/>
    <col min="498" max="500" width="10.42578125" style="706" customWidth="1"/>
    <col min="501" max="501" width="8.7109375" style="706" customWidth="1"/>
    <col min="502" max="502" width="0.7109375" style="706" customWidth="1"/>
    <col min="503" max="503" width="3.140625" style="706" customWidth="1"/>
    <col min="504" max="504" width="1.140625" style="706" customWidth="1"/>
    <col min="505" max="505" width="18" style="706" customWidth="1"/>
    <col min="506" max="506" width="9.42578125" style="706" customWidth="1"/>
    <col min="507" max="507" width="8.7109375" style="706" customWidth="1"/>
    <col min="508" max="508" width="9.28515625" style="706" customWidth="1"/>
    <col min="509" max="509" width="10.140625" style="706" customWidth="1"/>
    <col min="510" max="510" width="5.140625" style="706" customWidth="1"/>
    <col min="511" max="511" width="10.140625" style="706" customWidth="1"/>
    <col min="512" max="512" width="6.42578125" style="706" customWidth="1"/>
    <col min="513" max="513" width="11.42578125" style="706"/>
    <col min="514" max="514" width="1.28515625" style="706" customWidth="1"/>
    <col min="515" max="515" width="1.42578125" style="706" customWidth="1"/>
    <col min="516" max="516" width="8.28515625" style="706" customWidth="1"/>
    <col min="517" max="517" width="11.42578125" style="706"/>
    <col min="518" max="519" width="10.7109375" style="706" customWidth="1"/>
    <col min="520" max="520" width="10.28515625" style="706" customWidth="1"/>
    <col min="521" max="521" width="11.28515625" style="706" customWidth="1"/>
    <col min="522" max="522" width="7.7109375" style="706" customWidth="1"/>
    <col min="523" max="523" width="10.140625" style="706" customWidth="1"/>
    <col min="524" max="524" width="6.5703125" style="706" customWidth="1"/>
    <col min="525" max="525" width="1.140625" style="706" customWidth="1"/>
    <col min="526" max="526" width="24.5703125" style="706" customWidth="1"/>
    <col min="527" max="527" width="9.85546875" style="706" customWidth="1"/>
    <col min="528" max="528" width="10.7109375" style="706" customWidth="1"/>
    <col min="529" max="529" width="10.85546875" style="706" customWidth="1"/>
    <col min="530" max="530" width="11.140625" style="706" customWidth="1"/>
    <col min="531" max="531" width="9.85546875" style="706" customWidth="1"/>
    <col min="532" max="532" width="1" style="706" customWidth="1"/>
    <col min="533" max="533" width="16.5703125" style="706" customWidth="1"/>
    <col min="534" max="534" width="0.5703125" style="706" customWidth="1"/>
    <col min="535" max="535" width="0.7109375" style="706" customWidth="1"/>
    <col min="536" max="536" width="27.85546875" style="706" customWidth="1"/>
    <col min="537" max="537" width="0.85546875" style="706" customWidth="1"/>
    <col min="538" max="538" width="27.42578125" style="706" customWidth="1"/>
    <col min="539" max="539" width="14.7109375" style="706" customWidth="1"/>
    <col min="540" max="540" width="0.42578125" style="706" customWidth="1"/>
    <col min="541" max="541" width="0.7109375" style="706" customWidth="1"/>
    <col min="542" max="542" width="21.7109375" style="706" customWidth="1"/>
    <col min="543" max="543" width="1.28515625" style="706" customWidth="1"/>
    <col min="544" max="544" width="21.140625" style="706" customWidth="1"/>
    <col min="545" max="749" width="11.42578125" style="706"/>
    <col min="750" max="750" width="0.7109375" style="706" customWidth="1"/>
    <col min="751" max="752" width="1.5703125" style="706" customWidth="1"/>
    <col min="753" max="753" width="16.42578125" style="706" customWidth="1"/>
    <col min="754" max="756" width="10.42578125" style="706" customWidth="1"/>
    <col min="757" max="757" width="8.7109375" style="706" customWidth="1"/>
    <col min="758" max="758" width="0.7109375" style="706" customWidth="1"/>
    <col min="759" max="759" width="3.140625" style="706" customWidth="1"/>
    <col min="760" max="760" width="1.140625" style="706" customWidth="1"/>
    <col min="761" max="761" width="18" style="706" customWidth="1"/>
    <col min="762" max="762" width="9.42578125" style="706" customWidth="1"/>
    <col min="763" max="763" width="8.7109375" style="706" customWidth="1"/>
    <col min="764" max="764" width="9.28515625" style="706" customWidth="1"/>
    <col min="765" max="765" width="10.140625" style="706" customWidth="1"/>
    <col min="766" max="766" width="5.140625" style="706" customWidth="1"/>
    <col min="767" max="767" width="10.140625" style="706" customWidth="1"/>
    <col min="768" max="768" width="6.42578125" style="706" customWidth="1"/>
    <col min="769" max="769" width="11.42578125" style="706"/>
    <col min="770" max="770" width="1.28515625" style="706" customWidth="1"/>
    <col min="771" max="771" width="1.42578125" style="706" customWidth="1"/>
    <col min="772" max="772" width="8.28515625" style="706" customWidth="1"/>
    <col min="773" max="773" width="11.42578125" style="706"/>
    <col min="774" max="775" width="10.7109375" style="706" customWidth="1"/>
    <col min="776" max="776" width="10.28515625" style="706" customWidth="1"/>
    <col min="777" max="777" width="11.28515625" style="706" customWidth="1"/>
    <col min="778" max="778" width="7.7109375" style="706" customWidth="1"/>
    <col min="779" max="779" width="10.140625" style="706" customWidth="1"/>
    <col min="780" max="780" width="6.5703125" style="706" customWidth="1"/>
    <col min="781" max="781" width="1.140625" style="706" customWidth="1"/>
    <col min="782" max="782" width="24.5703125" style="706" customWidth="1"/>
    <col min="783" max="783" width="9.85546875" style="706" customWidth="1"/>
    <col min="784" max="784" width="10.7109375" style="706" customWidth="1"/>
    <col min="785" max="785" width="10.85546875" style="706" customWidth="1"/>
    <col min="786" max="786" width="11.140625" style="706" customWidth="1"/>
    <col min="787" max="787" width="9.85546875" style="706" customWidth="1"/>
    <col min="788" max="788" width="1" style="706" customWidth="1"/>
    <col min="789" max="789" width="16.5703125" style="706" customWidth="1"/>
    <col min="790" max="790" width="0.5703125" style="706" customWidth="1"/>
    <col min="791" max="791" width="0.7109375" style="706" customWidth="1"/>
    <col min="792" max="792" width="27.85546875" style="706" customWidth="1"/>
    <col min="793" max="793" width="0.85546875" style="706" customWidth="1"/>
    <col min="794" max="794" width="27.42578125" style="706" customWidth="1"/>
    <col min="795" max="795" width="14.7109375" style="706" customWidth="1"/>
    <col min="796" max="796" width="0.42578125" style="706" customWidth="1"/>
    <col min="797" max="797" width="0.7109375" style="706" customWidth="1"/>
    <col min="798" max="798" width="21.7109375" style="706" customWidth="1"/>
    <col min="799" max="799" width="1.28515625" style="706" customWidth="1"/>
    <col min="800" max="800" width="21.140625" style="706" customWidth="1"/>
    <col min="801" max="1005" width="11.42578125" style="706"/>
    <col min="1006" max="1006" width="0.7109375" style="706" customWidth="1"/>
    <col min="1007" max="1008" width="1.5703125" style="706" customWidth="1"/>
    <col min="1009" max="1009" width="16.42578125" style="706" customWidth="1"/>
    <col min="1010" max="1012" width="10.42578125" style="706" customWidth="1"/>
    <col min="1013" max="1013" width="8.7109375" style="706" customWidth="1"/>
    <col min="1014" max="1014" width="0.7109375" style="706" customWidth="1"/>
    <col min="1015" max="1015" width="3.140625" style="706" customWidth="1"/>
    <col min="1016" max="1016" width="1.140625" style="706" customWidth="1"/>
    <col min="1017" max="1017" width="18" style="706" customWidth="1"/>
    <col min="1018" max="1018" width="9.42578125" style="706" customWidth="1"/>
    <col min="1019" max="1019" width="8.7109375" style="706" customWidth="1"/>
    <col min="1020" max="1020" width="9.28515625" style="706" customWidth="1"/>
    <col min="1021" max="1021" width="10.140625" style="706" customWidth="1"/>
    <col min="1022" max="1022" width="5.140625" style="706" customWidth="1"/>
    <col min="1023" max="1023" width="10.140625" style="706" customWidth="1"/>
    <col min="1024" max="1024" width="6.42578125" style="706" customWidth="1"/>
    <col min="1025" max="1025" width="11.42578125" style="706"/>
    <col min="1026" max="1026" width="1.28515625" style="706" customWidth="1"/>
    <col min="1027" max="1027" width="1.42578125" style="706" customWidth="1"/>
    <col min="1028" max="1028" width="8.28515625" style="706" customWidth="1"/>
    <col min="1029" max="1029" width="11.42578125" style="706"/>
    <col min="1030" max="1031" width="10.7109375" style="706" customWidth="1"/>
    <col min="1032" max="1032" width="10.28515625" style="706" customWidth="1"/>
    <col min="1033" max="1033" width="11.28515625" style="706" customWidth="1"/>
    <col min="1034" max="1034" width="7.7109375" style="706" customWidth="1"/>
    <col min="1035" max="1035" width="10.140625" style="706" customWidth="1"/>
    <col min="1036" max="1036" width="6.5703125" style="706" customWidth="1"/>
    <col min="1037" max="1037" width="1.140625" style="706" customWidth="1"/>
    <col min="1038" max="1038" width="24.5703125" style="706" customWidth="1"/>
    <col min="1039" max="1039" width="9.85546875" style="706" customWidth="1"/>
    <col min="1040" max="1040" width="10.7109375" style="706" customWidth="1"/>
    <col min="1041" max="1041" width="10.85546875" style="706" customWidth="1"/>
    <col min="1042" max="1042" width="11.140625" style="706" customWidth="1"/>
    <col min="1043" max="1043" width="9.85546875" style="706" customWidth="1"/>
    <col min="1044" max="1044" width="1" style="706" customWidth="1"/>
    <col min="1045" max="1045" width="16.5703125" style="706" customWidth="1"/>
    <col min="1046" max="1046" width="0.5703125" style="706" customWidth="1"/>
    <col min="1047" max="1047" width="0.7109375" style="706" customWidth="1"/>
    <col min="1048" max="1048" width="27.85546875" style="706" customWidth="1"/>
    <col min="1049" max="1049" width="0.85546875" style="706" customWidth="1"/>
    <col min="1050" max="1050" width="27.42578125" style="706" customWidth="1"/>
    <col min="1051" max="1051" width="14.7109375" style="706" customWidth="1"/>
    <col min="1052" max="1052" width="0.42578125" style="706" customWidth="1"/>
    <col min="1053" max="1053" width="0.7109375" style="706" customWidth="1"/>
    <col min="1054" max="1054" width="21.7109375" style="706" customWidth="1"/>
    <col min="1055" max="1055" width="1.28515625" style="706" customWidth="1"/>
    <col min="1056" max="1056" width="21.140625" style="706" customWidth="1"/>
    <col min="1057" max="1261" width="11.42578125" style="706"/>
    <col min="1262" max="1262" width="0.7109375" style="706" customWidth="1"/>
    <col min="1263" max="1264" width="1.5703125" style="706" customWidth="1"/>
    <col min="1265" max="1265" width="16.42578125" style="706" customWidth="1"/>
    <col min="1266" max="1268" width="10.42578125" style="706" customWidth="1"/>
    <col min="1269" max="1269" width="8.7109375" style="706" customWidth="1"/>
    <col min="1270" max="1270" width="0.7109375" style="706" customWidth="1"/>
    <col min="1271" max="1271" width="3.140625" style="706" customWidth="1"/>
    <col min="1272" max="1272" width="1.140625" style="706" customWidth="1"/>
    <col min="1273" max="1273" width="18" style="706" customWidth="1"/>
    <col min="1274" max="1274" width="9.42578125" style="706" customWidth="1"/>
    <col min="1275" max="1275" width="8.7109375" style="706" customWidth="1"/>
    <col min="1276" max="1276" width="9.28515625" style="706" customWidth="1"/>
    <col min="1277" max="1277" width="10.140625" style="706" customWidth="1"/>
    <col min="1278" max="1278" width="5.140625" style="706" customWidth="1"/>
    <col min="1279" max="1279" width="10.140625" style="706" customWidth="1"/>
    <col min="1280" max="1280" width="6.42578125" style="706" customWidth="1"/>
    <col min="1281" max="1281" width="11.42578125" style="706"/>
    <col min="1282" max="1282" width="1.28515625" style="706" customWidth="1"/>
    <col min="1283" max="1283" width="1.42578125" style="706" customWidth="1"/>
    <col min="1284" max="1284" width="8.28515625" style="706" customWidth="1"/>
    <col min="1285" max="1285" width="11.42578125" style="706"/>
    <col min="1286" max="1287" width="10.7109375" style="706" customWidth="1"/>
    <col min="1288" max="1288" width="10.28515625" style="706" customWidth="1"/>
    <col min="1289" max="1289" width="11.28515625" style="706" customWidth="1"/>
    <col min="1290" max="1290" width="7.7109375" style="706" customWidth="1"/>
    <col min="1291" max="1291" width="10.140625" style="706" customWidth="1"/>
    <col min="1292" max="1292" width="6.5703125" style="706" customWidth="1"/>
    <col min="1293" max="1293" width="1.140625" style="706" customWidth="1"/>
    <col min="1294" max="1294" width="24.5703125" style="706" customWidth="1"/>
    <col min="1295" max="1295" width="9.85546875" style="706" customWidth="1"/>
    <col min="1296" max="1296" width="10.7109375" style="706" customWidth="1"/>
    <col min="1297" max="1297" width="10.85546875" style="706" customWidth="1"/>
    <col min="1298" max="1298" width="11.140625" style="706" customWidth="1"/>
    <col min="1299" max="1299" width="9.85546875" style="706" customWidth="1"/>
    <col min="1300" max="1300" width="1" style="706" customWidth="1"/>
    <col min="1301" max="1301" width="16.5703125" style="706" customWidth="1"/>
    <col min="1302" max="1302" width="0.5703125" style="706" customWidth="1"/>
    <col min="1303" max="1303" width="0.7109375" style="706" customWidth="1"/>
    <col min="1304" max="1304" width="27.85546875" style="706" customWidth="1"/>
    <col min="1305" max="1305" width="0.85546875" style="706" customWidth="1"/>
    <col min="1306" max="1306" width="27.42578125" style="706" customWidth="1"/>
    <col min="1307" max="1307" width="14.7109375" style="706" customWidth="1"/>
    <col min="1308" max="1308" width="0.42578125" style="706" customWidth="1"/>
    <col min="1309" max="1309" width="0.7109375" style="706" customWidth="1"/>
    <col min="1310" max="1310" width="21.7109375" style="706" customWidth="1"/>
    <col min="1311" max="1311" width="1.28515625" style="706" customWidth="1"/>
    <col min="1312" max="1312" width="21.140625" style="706" customWidth="1"/>
    <col min="1313" max="1517" width="11.42578125" style="706"/>
    <col min="1518" max="1518" width="0.7109375" style="706" customWidth="1"/>
    <col min="1519" max="1520" width="1.5703125" style="706" customWidth="1"/>
    <col min="1521" max="1521" width="16.42578125" style="706" customWidth="1"/>
    <col min="1522" max="1524" width="10.42578125" style="706" customWidth="1"/>
    <col min="1525" max="1525" width="8.7109375" style="706" customWidth="1"/>
    <col min="1526" max="1526" width="0.7109375" style="706" customWidth="1"/>
    <col min="1527" max="1527" width="3.140625" style="706" customWidth="1"/>
    <col min="1528" max="1528" width="1.140625" style="706" customWidth="1"/>
    <col min="1529" max="1529" width="18" style="706" customWidth="1"/>
    <col min="1530" max="1530" width="9.42578125" style="706" customWidth="1"/>
    <col min="1531" max="1531" width="8.7109375" style="706" customWidth="1"/>
    <col min="1532" max="1532" width="9.28515625" style="706" customWidth="1"/>
    <col min="1533" max="1533" width="10.140625" style="706" customWidth="1"/>
    <col min="1534" max="1534" width="5.140625" style="706" customWidth="1"/>
    <col min="1535" max="1535" width="10.140625" style="706" customWidth="1"/>
    <col min="1536" max="1536" width="6.42578125" style="706" customWidth="1"/>
    <col min="1537" max="1537" width="11.42578125" style="706"/>
    <col min="1538" max="1538" width="1.28515625" style="706" customWidth="1"/>
    <col min="1539" max="1539" width="1.42578125" style="706" customWidth="1"/>
    <col min="1540" max="1540" width="8.28515625" style="706" customWidth="1"/>
    <col min="1541" max="1541" width="11.42578125" style="706"/>
    <col min="1542" max="1543" width="10.7109375" style="706" customWidth="1"/>
    <col min="1544" max="1544" width="10.28515625" style="706" customWidth="1"/>
    <col min="1545" max="1545" width="11.28515625" style="706" customWidth="1"/>
    <col min="1546" max="1546" width="7.7109375" style="706" customWidth="1"/>
    <col min="1547" max="1547" width="10.140625" style="706" customWidth="1"/>
    <col min="1548" max="1548" width="6.5703125" style="706" customWidth="1"/>
    <col min="1549" max="1549" width="1.140625" style="706" customWidth="1"/>
    <col min="1550" max="1550" width="24.5703125" style="706" customWidth="1"/>
    <col min="1551" max="1551" width="9.85546875" style="706" customWidth="1"/>
    <col min="1552" max="1552" width="10.7109375" style="706" customWidth="1"/>
    <col min="1553" max="1553" width="10.85546875" style="706" customWidth="1"/>
    <col min="1554" max="1554" width="11.140625" style="706" customWidth="1"/>
    <col min="1555" max="1555" width="9.85546875" style="706" customWidth="1"/>
    <col min="1556" max="1556" width="1" style="706" customWidth="1"/>
    <col min="1557" max="1557" width="16.5703125" style="706" customWidth="1"/>
    <col min="1558" max="1558" width="0.5703125" style="706" customWidth="1"/>
    <col min="1559" max="1559" width="0.7109375" style="706" customWidth="1"/>
    <col min="1560" max="1560" width="27.85546875" style="706" customWidth="1"/>
    <col min="1561" max="1561" width="0.85546875" style="706" customWidth="1"/>
    <col min="1562" max="1562" width="27.42578125" style="706" customWidth="1"/>
    <col min="1563" max="1563" width="14.7109375" style="706" customWidth="1"/>
    <col min="1564" max="1564" width="0.42578125" style="706" customWidth="1"/>
    <col min="1565" max="1565" width="0.7109375" style="706" customWidth="1"/>
    <col min="1566" max="1566" width="21.7109375" style="706" customWidth="1"/>
    <col min="1567" max="1567" width="1.28515625" style="706" customWidth="1"/>
    <col min="1568" max="1568" width="21.140625" style="706" customWidth="1"/>
    <col min="1569" max="1773" width="11.42578125" style="706"/>
    <col min="1774" max="1774" width="0.7109375" style="706" customWidth="1"/>
    <col min="1775" max="1776" width="1.5703125" style="706" customWidth="1"/>
    <col min="1777" max="1777" width="16.42578125" style="706" customWidth="1"/>
    <col min="1778" max="1780" width="10.42578125" style="706" customWidth="1"/>
    <col min="1781" max="1781" width="8.7109375" style="706" customWidth="1"/>
    <col min="1782" max="1782" width="0.7109375" style="706" customWidth="1"/>
    <col min="1783" max="1783" width="3.140625" style="706" customWidth="1"/>
    <col min="1784" max="1784" width="1.140625" style="706" customWidth="1"/>
    <col min="1785" max="1785" width="18" style="706" customWidth="1"/>
    <col min="1786" max="1786" width="9.42578125" style="706" customWidth="1"/>
    <col min="1787" max="1787" width="8.7109375" style="706" customWidth="1"/>
    <col min="1788" max="1788" width="9.28515625" style="706" customWidth="1"/>
    <col min="1789" max="1789" width="10.140625" style="706" customWidth="1"/>
    <col min="1790" max="1790" width="5.140625" style="706" customWidth="1"/>
    <col min="1791" max="1791" width="10.140625" style="706" customWidth="1"/>
    <col min="1792" max="1792" width="6.42578125" style="706" customWidth="1"/>
    <col min="1793" max="1793" width="11.42578125" style="706"/>
    <col min="1794" max="1794" width="1.28515625" style="706" customWidth="1"/>
    <col min="1795" max="1795" width="1.42578125" style="706" customWidth="1"/>
    <col min="1796" max="1796" width="8.28515625" style="706" customWidth="1"/>
    <col min="1797" max="1797" width="11.42578125" style="706"/>
    <col min="1798" max="1799" width="10.7109375" style="706" customWidth="1"/>
    <col min="1800" max="1800" width="10.28515625" style="706" customWidth="1"/>
    <col min="1801" max="1801" width="11.28515625" style="706" customWidth="1"/>
    <col min="1802" max="1802" width="7.7109375" style="706" customWidth="1"/>
    <col min="1803" max="1803" width="10.140625" style="706" customWidth="1"/>
    <col min="1804" max="1804" width="6.5703125" style="706" customWidth="1"/>
    <col min="1805" max="1805" width="1.140625" style="706" customWidth="1"/>
    <col min="1806" max="1806" width="24.5703125" style="706" customWidth="1"/>
    <col min="1807" max="1807" width="9.85546875" style="706" customWidth="1"/>
    <col min="1808" max="1808" width="10.7109375" style="706" customWidth="1"/>
    <col min="1809" max="1809" width="10.85546875" style="706" customWidth="1"/>
    <col min="1810" max="1810" width="11.140625" style="706" customWidth="1"/>
    <col min="1811" max="1811" width="9.85546875" style="706" customWidth="1"/>
    <col min="1812" max="1812" width="1" style="706" customWidth="1"/>
    <col min="1813" max="1813" width="16.5703125" style="706" customWidth="1"/>
    <col min="1814" max="1814" width="0.5703125" style="706" customWidth="1"/>
    <col min="1815" max="1815" width="0.7109375" style="706" customWidth="1"/>
    <col min="1816" max="1816" width="27.85546875" style="706" customWidth="1"/>
    <col min="1817" max="1817" width="0.85546875" style="706" customWidth="1"/>
    <col min="1818" max="1818" width="27.42578125" style="706" customWidth="1"/>
    <col min="1819" max="1819" width="14.7109375" style="706" customWidth="1"/>
    <col min="1820" max="1820" width="0.42578125" style="706" customWidth="1"/>
    <col min="1821" max="1821" width="0.7109375" style="706" customWidth="1"/>
    <col min="1822" max="1822" width="21.7109375" style="706" customWidth="1"/>
    <col min="1823" max="1823" width="1.28515625" style="706" customWidth="1"/>
    <col min="1824" max="1824" width="21.140625" style="706" customWidth="1"/>
    <col min="1825" max="2029" width="11.42578125" style="706"/>
    <col min="2030" max="2030" width="0.7109375" style="706" customWidth="1"/>
    <col min="2031" max="2032" width="1.5703125" style="706" customWidth="1"/>
    <col min="2033" max="2033" width="16.42578125" style="706" customWidth="1"/>
    <col min="2034" max="2036" width="10.42578125" style="706" customWidth="1"/>
    <col min="2037" max="2037" width="8.7109375" style="706" customWidth="1"/>
    <col min="2038" max="2038" width="0.7109375" style="706" customWidth="1"/>
    <col min="2039" max="2039" width="3.140625" style="706" customWidth="1"/>
    <col min="2040" max="2040" width="1.140625" style="706" customWidth="1"/>
    <col min="2041" max="2041" width="18" style="706" customWidth="1"/>
    <col min="2042" max="2042" width="9.42578125" style="706" customWidth="1"/>
    <col min="2043" max="2043" width="8.7109375" style="706" customWidth="1"/>
    <col min="2044" max="2044" width="9.28515625" style="706" customWidth="1"/>
    <col min="2045" max="2045" width="10.140625" style="706" customWidth="1"/>
    <col min="2046" max="2046" width="5.140625" style="706" customWidth="1"/>
    <col min="2047" max="2047" width="10.140625" style="706" customWidth="1"/>
    <col min="2048" max="2048" width="6.42578125" style="706" customWidth="1"/>
    <col min="2049" max="2049" width="11.42578125" style="706"/>
    <col min="2050" max="2050" width="1.28515625" style="706" customWidth="1"/>
    <col min="2051" max="2051" width="1.42578125" style="706" customWidth="1"/>
    <col min="2052" max="2052" width="8.28515625" style="706" customWidth="1"/>
    <col min="2053" max="2053" width="11.42578125" style="706"/>
    <col min="2054" max="2055" width="10.7109375" style="706" customWidth="1"/>
    <col min="2056" max="2056" width="10.28515625" style="706" customWidth="1"/>
    <col min="2057" max="2057" width="11.28515625" style="706" customWidth="1"/>
    <col min="2058" max="2058" width="7.7109375" style="706" customWidth="1"/>
    <col min="2059" max="2059" width="10.140625" style="706" customWidth="1"/>
    <col min="2060" max="2060" width="6.5703125" style="706" customWidth="1"/>
    <col min="2061" max="2061" width="1.140625" style="706" customWidth="1"/>
    <col min="2062" max="2062" width="24.5703125" style="706" customWidth="1"/>
    <col min="2063" max="2063" width="9.85546875" style="706" customWidth="1"/>
    <col min="2064" max="2064" width="10.7109375" style="706" customWidth="1"/>
    <col min="2065" max="2065" width="10.85546875" style="706" customWidth="1"/>
    <col min="2066" max="2066" width="11.140625" style="706" customWidth="1"/>
    <col min="2067" max="2067" width="9.85546875" style="706" customWidth="1"/>
    <col min="2068" max="2068" width="1" style="706" customWidth="1"/>
    <col min="2069" max="2069" width="16.5703125" style="706" customWidth="1"/>
    <col min="2070" max="2070" width="0.5703125" style="706" customWidth="1"/>
    <col min="2071" max="2071" width="0.7109375" style="706" customWidth="1"/>
    <col min="2072" max="2072" width="27.85546875" style="706" customWidth="1"/>
    <col min="2073" max="2073" width="0.85546875" style="706" customWidth="1"/>
    <col min="2074" max="2074" width="27.42578125" style="706" customWidth="1"/>
    <col min="2075" max="2075" width="14.7109375" style="706" customWidth="1"/>
    <col min="2076" max="2076" width="0.42578125" style="706" customWidth="1"/>
    <col min="2077" max="2077" width="0.7109375" style="706" customWidth="1"/>
    <col min="2078" max="2078" width="21.7109375" style="706" customWidth="1"/>
    <col min="2079" max="2079" width="1.28515625" style="706" customWidth="1"/>
    <col min="2080" max="2080" width="21.140625" style="706" customWidth="1"/>
    <col min="2081" max="2285" width="11.42578125" style="706"/>
    <col min="2286" max="2286" width="0.7109375" style="706" customWidth="1"/>
    <col min="2287" max="2288" width="1.5703125" style="706" customWidth="1"/>
    <col min="2289" max="2289" width="16.42578125" style="706" customWidth="1"/>
    <col min="2290" max="2292" width="10.42578125" style="706" customWidth="1"/>
    <col min="2293" max="2293" width="8.7109375" style="706" customWidth="1"/>
    <col min="2294" max="2294" width="0.7109375" style="706" customWidth="1"/>
    <col min="2295" max="2295" width="3.140625" style="706" customWidth="1"/>
    <col min="2296" max="2296" width="1.140625" style="706" customWidth="1"/>
    <col min="2297" max="2297" width="18" style="706" customWidth="1"/>
    <col min="2298" max="2298" width="9.42578125" style="706" customWidth="1"/>
    <col min="2299" max="2299" width="8.7109375" style="706" customWidth="1"/>
    <col min="2300" max="2300" width="9.28515625" style="706" customWidth="1"/>
    <col min="2301" max="2301" width="10.140625" style="706" customWidth="1"/>
    <col min="2302" max="2302" width="5.140625" style="706" customWidth="1"/>
    <col min="2303" max="2303" width="10.140625" style="706" customWidth="1"/>
    <col min="2304" max="2304" width="6.42578125" style="706" customWidth="1"/>
    <col min="2305" max="2305" width="11.42578125" style="706"/>
    <col min="2306" max="2306" width="1.28515625" style="706" customWidth="1"/>
    <col min="2307" max="2307" width="1.42578125" style="706" customWidth="1"/>
    <col min="2308" max="2308" width="8.28515625" style="706" customWidth="1"/>
    <col min="2309" max="2309" width="11.42578125" style="706"/>
    <col min="2310" max="2311" width="10.7109375" style="706" customWidth="1"/>
    <col min="2312" max="2312" width="10.28515625" style="706" customWidth="1"/>
    <col min="2313" max="2313" width="11.28515625" style="706" customWidth="1"/>
    <col min="2314" max="2314" width="7.7109375" style="706" customWidth="1"/>
    <col min="2315" max="2315" width="10.140625" style="706" customWidth="1"/>
    <col min="2316" max="2316" width="6.5703125" style="706" customWidth="1"/>
    <col min="2317" max="2317" width="1.140625" style="706" customWidth="1"/>
    <col min="2318" max="2318" width="24.5703125" style="706" customWidth="1"/>
    <col min="2319" max="2319" width="9.85546875" style="706" customWidth="1"/>
    <col min="2320" max="2320" width="10.7109375" style="706" customWidth="1"/>
    <col min="2321" max="2321" width="10.85546875" style="706" customWidth="1"/>
    <col min="2322" max="2322" width="11.140625" style="706" customWidth="1"/>
    <col min="2323" max="2323" width="9.85546875" style="706" customWidth="1"/>
    <col min="2324" max="2324" width="1" style="706" customWidth="1"/>
    <col min="2325" max="2325" width="16.5703125" style="706" customWidth="1"/>
    <col min="2326" max="2326" width="0.5703125" style="706" customWidth="1"/>
    <col min="2327" max="2327" width="0.7109375" style="706" customWidth="1"/>
    <col min="2328" max="2328" width="27.85546875" style="706" customWidth="1"/>
    <col min="2329" max="2329" width="0.85546875" style="706" customWidth="1"/>
    <col min="2330" max="2330" width="27.42578125" style="706" customWidth="1"/>
    <col min="2331" max="2331" width="14.7109375" style="706" customWidth="1"/>
    <col min="2332" max="2332" width="0.42578125" style="706" customWidth="1"/>
    <col min="2333" max="2333" width="0.7109375" style="706" customWidth="1"/>
    <col min="2334" max="2334" width="21.7109375" style="706" customWidth="1"/>
    <col min="2335" max="2335" width="1.28515625" style="706" customWidth="1"/>
    <col min="2336" max="2336" width="21.140625" style="706" customWidth="1"/>
    <col min="2337" max="2541" width="11.42578125" style="706"/>
    <col min="2542" max="2542" width="0.7109375" style="706" customWidth="1"/>
    <col min="2543" max="2544" width="1.5703125" style="706" customWidth="1"/>
    <col min="2545" max="2545" width="16.42578125" style="706" customWidth="1"/>
    <col min="2546" max="2548" width="10.42578125" style="706" customWidth="1"/>
    <col min="2549" max="2549" width="8.7109375" style="706" customWidth="1"/>
    <col min="2550" max="2550" width="0.7109375" style="706" customWidth="1"/>
    <col min="2551" max="2551" width="3.140625" style="706" customWidth="1"/>
    <col min="2552" max="2552" width="1.140625" style="706" customWidth="1"/>
    <col min="2553" max="2553" width="18" style="706" customWidth="1"/>
    <col min="2554" max="2554" width="9.42578125" style="706" customWidth="1"/>
    <col min="2555" max="2555" width="8.7109375" style="706" customWidth="1"/>
    <col min="2556" max="2556" width="9.28515625" style="706" customWidth="1"/>
    <col min="2557" max="2557" width="10.140625" style="706" customWidth="1"/>
    <col min="2558" max="2558" width="5.140625" style="706" customWidth="1"/>
    <col min="2559" max="2559" width="10.140625" style="706" customWidth="1"/>
    <col min="2560" max="2560" width="6.42578125" style="706" customWidth="1"/>
    <col min="2561" max="2561" width="11.42578125" style="706"/>
    <col min="2562" max="2562" width="1.28515625" style="706" customWidth="1"/>
    <col min="2563" max="2563" width="1.42578125" style="706" customWidth="1"/>
    <col min="2564" max="2564" width="8.28515625" style="706" customWidth="1"/>
    <col min="2565" max="2565" width="11.42578125" style="706"/>
    <col min="2566" max="2567" width="10.7109375" style="706" customWidth="1"/>
    <col min="2568" max="2568" width="10.28515625" style="706" customWidth="1"/>
    <col min="2569" max="2569" width="11.28515625" style="706" customWidth="1"/>
    <col min="2570" max="2570" width="7.7109375" style="706" customWidth="1"/>
    <col min="2571" max="2571" width="10.140625" style="706" customWidth="1"/>
    <col min="2572" max="2572" width="6.5703125" style="706" customWidth="1"/>
    <col min="2573" max="2573" width="1.140625" style="706" customWidth="1"/>
    <col min="2574" max="2574" width="24.5703125" style="706" customWidth="1"/>
    <col min="2575" max="2575" width="9.85546875" style="706" customWidth="1"/>
    <col min="2576" max="2576" width="10.7109375" style="706" customWidth="1"/>
    <col min="2577" max="2577" width="10.85546875" style="706" customWidth="1"/>
    <col min="2578" max="2578" width="11.140625" style="706" customWidth="1"/>
    <col min="2579" max="2579" width="9.85546875" style="706" customWidth="1"/>
    <col min="2580" max="2580" width="1" style="706" customWidth="1"/>
    <col min="2581" max="2581" width="16.5703125" style="706" customWidth="1"/>
    <col min="2582" max="2582" width="0.5703125" style="706" customWidth="1"/>
    <col min="2583" max="2583" width="0.7109375" style="706" customWidth="1"/>
    <col min="2584" max="2584" width="27.85546875" style="706" customWidth="1"/>
    <col min="2585" max="2585" width="0.85546875" style="706" customWidth="1"/>
    <col min="2586" max="2586" width="27.42578125" style="706" customWidth="1"/>
    <col min="2587" max="2587" width="14.7109375" style="706" customWidth="1"/>
    <col min="2588" max="2588" width="0.42578125" style="706" customWidth="1"/>
    <col min="2589" max="2589" width="0.7109375" style="706" customWidth="1"/>
    <col min="2590" max="2590" width="21.7109375" style="706" customWidth="1"/>
    <col min="2591" max="2591" width="1.28515625" style="706" customWidth="1"/>
    <col min="2592" max="2592" width="21.140625" style="706" customWidth="1"/>
    <col min="2593" max="2797" width="11.42578125" style="706"/>
    <col min="2798" max="2798" width="0.7109375" style="706" customWidth="1"/>
    <col min="2799" max="2800" width="1.5703125" style="706" customWidth="1"/>
    <col min="2801" max="2801" width="16.42578125" style="706" customWidth="1"/>
    <col min="2802" max="2804" width="10.42578125" style="706" customWidth="1"/>
    <col min="2805" max="2805" width="8.7109375" style="706" customWidth="1"/>
    <col min="2806" max="2806" width="0.7109375" style="706" customWidth="1"/>
    <col min="2807" max="2807" width="3.140625" style="706" customWidth="1"/>
    <col min="2808" max="2808" width="1.140625" style="706" customWidth="1"/>
    <col min="2809" max="2809" width="18" style="706" customWidth="1"/>
    <col min="2810" max="2810" width="9.42578125" style="706" customWidth="1"/>
    <col min="2811" max="2811" width="8.7109375" style="706" customWidth="1"/>
    <col min="2812" max="2812" width="9.28515625" style="706" customWidth="1"/>
    <col min="2813" max="2813" width="10.140625" style="706" customWidth="1"/>
    <col min="2814" max="2814" width="5.140625" style="706" customWidth="1"/>
    <col min="2815" max="2815" width="10.140625" style="706" customWidth="1"/>
    <col min="2816" max="2816" width="6.42578125" style="706" customWidth="1"/>
    <col min="2817" max="2817" width="11.42578125" style="706"/>
    <col min="2818" max="2818" width="1.28515625" style="706" customWidth="1"/>
    <col min="2819" max="2819" width="1.42578125" style="706" customWidth="1"/>
    <col min="2820" max="2820" width="8.28515625" style="706" customWidth="1"/>
    <col min="2821" max="2821" width="11.42578125" style="706"/>
    <col min="2822" max="2823" width="10.7109375" style="706" customWidth="1"/>
    <col min="2824" max="2824" width="10.28515625" style="706" customWidth="1"/>
    <col min="2825" max="2825" width="11.28515625" style="706" customWidth="1"/>
    <col min="2826" max="2826" width="7.7109375" style="706" customWidth="1"/>
    <col min="2827" max="2827" width="10.140625" style="706" customWidth="1"/>
    <col min="2828" max="2828" width="6.5703125" style="706" customWidth="1"/>
    <col min="2829" max="2829" width="1.140625" style="706" customWidth="1"/>
    <col min="2830" max="2830" width="24.5703125" style="706" customWidth="1"/>
    <col min="2831" max="2831" width="9.85546875" style="706" customWidth="1"/>
    <col min="2832" max="2832" width="10.7109375" style="706" customWidth="1"/>
    <col min="2833" max="2833" width="10.85546875" style="706" customWidth="1"/>
    <col min="2834" max="2834" width="11.140625" style="706" customWidth="1"/>
    <col min="2835" max="2835" width="9.85546875" style="706" customWidth="1"/>
    <col min="2836" max="2836" width="1" style="706" customWidth="1"/>
    <col min="2837" max="2837" width="16.5703125" style="706" customWidth="1"/>
    <col min="2838" max="2838" width="0.5703125" style="706" customWidth="1"/>
    <col min="2839" max="2839" width="0.7109375" style="706" customWidth="1"/>
    <col min="2840" max="2840" width="27.85546875" style="706" customWidth="1"/>
    <col min="2841" max="2841" width="0.85546875" style="706" customWidth="1"/>
    <col min="2842" max="2842" width="27.42578125" style="706" customWidth="1"/>
    <col min="2843" max="2843" width="14.7109375" style="706" customWidth="1"/>
    <col min="2844" max="2844" width="0.42578125" style="706" customWidth="1"/>
    <col min="2845" max="2845" width="0.7109375" style="706" customWidth="1"/>
    <col min="2846" max="2846" width="21.7109375" style="706" customWidth="1"/>
    <col min="2847" max="2847" width="1.28515625" style="706" customWidth="1"/>
    <col min="2848" max="2848" width="21.140625" style="706" customWidth="1"/>
    <col min="2849" max="3053" width="11.42578125" style="706"/>
    <col min="3054" max="3054" width="0.7109375" style="706" customWidth="1"/>
    <col min="3055" max="3056" width="1.5703125" style="706" customWidth="1"/>
    <col min="3057" max="3057" width="16.42578125" style="706" customWidth="1"/>
    <col min="3058" max="3060" width="10.42578125" style="706" customWidth="1"/>
    <col min="3061" max="3061" width="8.7109375" style="706" customWidth="1"/>
    <col min="3062" max="3062" width="0.7109375" style="706" customWidth="1"/>
    <col min="3063" max="3063" width="3.140625" style="706" customWidth="1"/>
    <col min="3064" max="3064" width="1.140625" style="706" customWidth="1"/>
    <col min="3065" max="3065" width="18" style="706" customWidth="1"/>
    <col min="3066" max="3066" width="9.42578125" style="706" customWidth="1"/>
    <col min="3067" max="3067" width="8.7109375" style="706" customWidth="1"/>
    <col min="3068" max="3068" width="9.28515625" style="706" customWidth="1"/>
    <col min="3069" max="3069" width="10.140625" style="706" customWidth="1"/>
    <col min="3070" max="3070" width="5.140625" style="706" customWidth="1"/>
    <col min="3071" max="3071" width="10.140625" style="706" customWidth="1"/>
    <col min="3072" max="3072" width="6.42578125" style="706" customWidth="1"/>
    <col min="3073" max="3073" width="11.42578125" style="706"/>
    <col min="3074" max="3074" width="1.28515625" style="706" customWidth="1"/>
    <col min="3075" max="3075" width="1.42578125" style="706" customWidth="1"/>
    <col min="3076" max="3076" width="8.28515625" style="706" customWidth="1"/>
    <col min="3077" max="3077" width="11.42578125" style="706"/>
    <col min="3078" max="3079" width="10.7109375" style="706" customWidth="1"/>
    <col min="3080" max="3080" width="10.28515625" style="706" customWidth="1"/>
    <col min="3081" max="3081" width="11.28515625" style="706" customWidth="1"/>
    <col min="3082" max="3082" width="7.7109375" style="706" customWidth="1"/>
    <col min="3083" max="3083" width="10.140625" style="706" customWidth="1"/>
    <col min="3084" max="3084" width="6.5703125" style="706" customWidth="1"/>
    <col min="3085" max="3085" width="1.140625" style="706" customWidth="1"/>
    <col min="3086" max="3086" width="24.5703125" style="706" customWidth="1"/>
    <col min="3087" max="3087" width="9.85546875" style="706" customWidth="1"/>
    <col min="3088" max="3088" width="10.7109375" style="706" customWidth="1"/>
    <col min="3089" max="3089" width="10.85546875" style="706" customWidth="1"/>
    <col min="3090" max="3090" width="11.140625" style="706" customWidth="1"/>
    <col min="3091" max="3091" width="9.85546875" style="706" customWidth="1"/>
    <col min="3092" max="3092" width="1" style="706" customWidth="1"/>
    <col min="3093" max="3093" width="16.5703125" style="706" customWidth="1"/>
    <col min="3094" max="3094" width="0.5703125" style="706" customWidth="1"/>
    <col min="3095" max="3095" width="0.7109375" style="706" customWidth="1"/>
    <col min="3096" max="3096" width="27.85546875" style="706" customWidth="1"/>
    <col min="3097" max="3097" width="0.85546875" style="706" customWidth="1"/>
    <col min="3098" max="3098" width="27.42578125" style="706" customWidth="1"/>
    <col min="3099" max="3099" width="14.7109375" style="706" customWidth="1"/>
    <col min="3100" max="3100" width="0.42578125" style="706" customWidth="1"/>
    <col min="3101" max="3101" width="0.7109375" style="706" customWidth="1"/>
    <col min="3102" max="3102" width="21.7109375" style="706" customWidth="1"/>
    <col min="3103" max="3103" width="1.28515625" style="706" customWidth="1"/>
    <col min="3104" max="3104" width="21.140625" style="706" customWidth="1"/>
    <col min="3105" max="3309" width="11.42578125" style="706"/>
    <col min="3310" max="3310" width="0.7109375" style="706" customWidth="1"/>
    <col min="3311" max="3312" width="1.5703125" style="706" customWidth="1"/>
    <col min="3313" max="3313" width="16.42578125" style="706" customWidth="1"/>
    <col min="3314" max="3316" width="10.42578125" style="706" customWidth="1"/>
    <col min="3317" max="3317" width="8.7109375" style="706" customWidth="1"/>
    <col min="3318" max="3318" width="0.7109375" style="706" customWidth="1"/>
    <col min="3319" max="3319" width="3.140625" style="706" customWidth="1"/>
    <col min="3320" max="3320" width="1.140625" style="706" customWidth="1"/>
    <col min="3321" max="3321" width="18" style="706" customWidth="1"/>
    <col min="3322" max="3322" width="9.42578125" style="706" customWidth="1"/>
    <col min="3323" max="3323" width="8.7109375" style="706" customWidth="1"/>
    <col min="3324" max="3324" width="9.28515625" style="706" customWidth="1"/>
    <col min="3325" max="3325" width="10.140625" style="706" customWidth="1"/>
    <col min="3326" max="3326" width="5.140625" style="706" customWidth="1"/>
    <col min="3327" max="3327" width="10.140625" style="706" customWidth="1"/>
    <col min="3328" max="3328" width="6.42578125" style="706" customWidth="1"/>
    <col min="3329" max="3329" width="11.42578125" style="706"/>
    <col min="3330" max="3330" width="1.28515625" style="706" customWidth="1"/>
    <col min="3331" max="3331" width="1.42578125" style="706" customWidth="1"/>
    <col min="3332" max="3332" width="8.28515625" style="706" customWidth="1"/>
    <col min="3333" max="3333" width="11.42578125" style="706"/>
    <col min="3334" max="3335" width="10.7109375" style="706" customWidth="1"/>
    <col min="3336" max="3336" width="10.28515625" style="706" customWidth="1"/>
    <col min="3337" max="3337" width="11.28515625" style="706" customWidth="1"/>
    <col min="3338" max="3338" width="7.7109375" style="706" customWidth="1"/>
    <col min="3339" max="3339" width="10.140625" style="706" customWidth="1"/>
    <col min="3340" max="3340" width="6.5703125" style="706" customWidth="1"/>
    <col min="3341" max="3341" width="1.140625" style="706" customWidth="1"/>
    <col min="3342" max="3342" width="24.5703125" style="706" customWidth="1"/>
    <col min="3343" max="3343" width="9.85546875" style="706" customWidth="1"/>
    <col min="3344" max="3344" width="10.7109375" style="706" customWidth="1"/>
    <col min="3345" max="3345" width="10.85546875" style="706" customWidth="1"/>
    <col min="3346" max="3346" width="11.140625" style="706" customWidth="1"/>
    <col min="3347" max="3347" width="9.85546875" style="706" customWidth="1"/>
    <col min="3348" max="3348" width="1" style="706" customWidth="1"/>
    <col min="3349" max="3349" width="16.5703125" style="706" customWidth="1"/>
    <col min="3350" max="3350" width="0.5703125" style="706" customWidth="1"/>
    <col min="3351" max="3351" width="0.7109375" style="706" customWidth="1"/>
    <col min="3352" max="3352" width="27.85546875" style="706" customWidth="1"/>
    <col min="3353" max="3353" width="0.85546875" style="706" customWidth="1"/>
    <col min="3354" max="3354" width="27.42578125" style="706" customWidth="1"/>
    <col min="3355" max="3355" width="14.7109375" style="706" customWidth="1"/>
    <col min="3356" max="3356" width="0.42578125" style="706" customWidth="1"/>
    <col min="3357" max="3357" width="0.7109375" style="706" customWidth="1"/>
    <col min="3358" max="3358" width="21.7109375" style="706" customWidth="1"/>
    <col min="3359" max="3359" width="1.28515625" style="706" customWidth="1"/>
    <col min="3360" max="3360" width="21.140625" style="706" customWidth="1"/>
    <col min="3361" max="3565" width="11.42578125" style="706"/>
    <col min="3566" max="3566" width="0.7109375" style="706" customWidth="1"/>
    <col min="3567" max="3568" width="1.5703125" style="706" customWidth="1"/>
    <col min="3569" max="3569" width="16.42578125" style="706" customWidth="1"/>
    <col min="3570" max="3572" width="10.42578125" style="706" customWidth="1"/>
    <col min="3573" max="3573" width="8.7109375" style="706" customWidth="1"/>
    <col min="3574" max="3574" width="0.7109375" style="706" customWidth="1"/>
    <col min="3575" max="3575" width="3.140625" style="706" customWidth="1"/>
    <col min="3576" max="3576" width="1.140625" style="706" customWidth="1"/>
    <col min="3577" max="3577" width="18" style="706" customWidth="1"/>
    <col min="3578" max="3578" width="9.42578125" style="706" customWidth="1"/>
    <col min="3579" max="3579" width="8.7109375" style="706" customWidth="1"/>
    <col min="3580" max="3580" width="9.28515625" style="706" customWidth="1"/>
    <col min="3581" max="3581" width="10.140625" style="706" customWidth="1"/>
    <col min="3582" max="3582" width="5.140625" style="706" customWidth="1"/>
    <col min="3583" max="3583" width="10.140625" style="706" customWidth="1"/>
    <col min="3584" max="3584" width="6.42578125" style="706" customWidth="1"/>
    <col min="3585" max="3585" width="11.42578125" style="706"/>
    <col min="3586" max="3586" width="1.28515625" style="706" customWidth="1"/>
    <col min="3587" max="3587" width="1.42578125" style="706" customWidth="1"/>
    <col min="3588" max="3588" width="8.28515625" style="706" customWidth="1"/>
    <col min="3589" max="3589" width="11.42578125" style="706"/>
    <col min="3590" max="3591" width="10.7109375" style="706" customWidth="1"/>
    <col min="3592" max="3592" width="10.28515625" style="706" customWidth="1"/>
    <col min="3593" max="3593" width="11.28515625" style="706" customWidth="1"/>
    <col min="3594" max="3594" width="7.7109375" style="706" customWidth="1"/>
    <col min="3595" max="3595" width="10.140625" style="706" customWidth="1"/>
    <col min="3596" max="3596" width="6.5703125" style="706" customWidth="1"/>
    <col min="3597" max="3597" width="1.140625" style="706" customWidth="1"/>
    <col min="3598" max="3598" width="24.5703125" style="706" customWidth="1"/>
    <col min="3599" max="3599" width="9.85546875" style="706" customWidth="1"/>
    <col min="3600" max="3600" width="10.7109375" style="706" customWidth="1"/>
    <col min="3601" max="3601" width="10.85546875" style="706" customWidth="1"/>
    <col min="3602" max="3602" width="11.140625" style="706" customWidth="1"/>
    <col min="3603" max="3603" width="9.85546875" style="706" customWidth="1"/>
    <col min="3604" max="3604" width="1" style="706" customWidth="1"/>
    <col min="3605" max="3605" width="16.5703125" style="706" customWidth="1"/>
    <col min="3606" max="3606" width="0.5703125" style="706" customWidth="1"/>
    <col min="3607" max="3607" width="0.7109375" style="706" customWidth="1"/>
    <col min="3608" max="3608" width="27.85546875" style="706" customWidth="1"/>
    <col min="3609" max="3609" width="0.85546875" style="706" customWidth="1"/>
    <col min="3610" max="3610" width="27.42578125" style="706" customWidth="1"/>
    <col min="3611" max="3611" width="14.7109375" style="706" customWidth="1"/>
    <col min="3612" max="3612" width="0.42578125" style="706" customWidth="1"/>
    <col min="3613" max="3613" width="0.7109375" style="706" customWidth="1"/>
    <col min="3614" max="3614" width="21.7109375" style="706" customWidth="1"/>
    <col min="3615" max="3615" width="1.28515625" style="706" customWidth="1"/>
    <col min="3616" max="3616" width="21.140625" style="706" customWidth="1"/>
    <col min="3617" max="3821" width="11.42578125" style="706"/>
    <col min="3822" max="3822" width="0.7109375" style="706" customWidth="1"/>
    <col min="3823" max="3824" width="1.5703125" style="706" customWidth="1"/>
    <col min="3825" max="3825" width="16.42578125" style="706" customWidth="1"/>
    <col min="3826" max="3828" width="10.42578125" style="706" customWidth="1"/>
    <col min="3829" max="3829" width="8.7109375" style="706" customWidth="1"/>
    <col min="3830" max="3830" width="0.7109375" style="706" customWidth="1"/>
    <col min="3831" max="3831" width="3.140625" style="706" customWidth="1"/>
    <col min="3832" max="3832" width="1.140625" style="706" customWidth="1"/>
    <col min="3833" max="3833" width="18" style="706" customWidth="1"/>
    <col min="3834" max="3834" width="9.42578125" style="706" customWidth="1"/>
    <col min="3835" max="3835" width="8.7109375" style="706" customWidth="1"/>
    <col min="3836" max="3836" width="9.28515625" style="706" customWidth="1"/>
    <col min="3837" max="3837" width="10.140625" style="706" customWidth="1"/>
    <col min="3838" max="3838" width="5.140625" style="706" customWidth="1"/>
    <col min="3839" max="3839" width="10.140625" style="706" customWidth="1"/>
    <col min="3840" max="3840" width="6.42578125" style="706" customWidth="1"/>
    <col min="3841" max="3841" width="11.42578125" style="706"/>
    <col min="3842" max="3842" width="1.28515625" style="706" customWidth="1"/>
    <col min="3843" max="3843" width="1.42578125" style="706" customWidth="1"/>
    <col min="3844" max="3844" width="8.28515625" style="706" customWidth="1"/>
    <col min="3845" max="3845" width="11.42578125" style="706"/>
    <col min="3846" max="3847" width="10.7109375" style="706" customWidth="1"/>
    <col min="3848" max="3848" width="10.28515625" style="706" customWidth="1"/>
    <col min="3849" max="3849" width="11.28515625" style="706" customWidth="1"/>
    <col min="3850" max="3850" width="7.7109375" style="706" customWidth="1"/>
    <col min="3851" max="3851" width="10.140625" style="706" customWidth="1"/>
    <col min="3852" max="3852" width="6.5703125" style="706" customWidth="1"/>
    <col min="3853" max="3853" width="1.140625" style="706" customWidth="1"/>
    <col min="3854" max="3854" width="24.5703125" style="706" customWidth="1"/>
    <col min="3855" max="3855" width="9.85546875" style="706" customWidth="1"/>
    <col min="3856" max="3856" width="10.7109375" style="706" customWidth="1"/>
    <col min="3857" max="3857" width="10.85546875" style="706" customWidth="1"/>
    <col min="3858" max="3858" width="11.140625" style="706" customWidth="1"/>
    <col min="3859" max="3859" width="9.85546875" style="706" customWidth="1"/>
    <col min="3860" max="3860" width="1" style="706" customWidth="1"/>
    <col min="3861" max="3861" width="16.5703125" style="706" customWidth="1"/>
    <col min="3862" max="3862" width="0.5703125" style="706" customWidth="1"/>
    <col min="3863" max="3863" width="0.7109375" style="706" customWidth="1"/>
    <col min="3864" max="3864" width="27.85546875" style="706" customWidth="1"/>
    <col min="3865" max="3865" width="0.85546875" style="706" customWidth="1"/>
    <col min="3866" max="3866" width="27.42578125" style="706" customWidth="1"/>
    <col min="3867" max="3867" width="14.7109375" style="706" customWidth="1"/>
    <col min="3868" max="3868" width="0.42578125" style="706" customWidth="1"/>
    <col min="3869" max="3869" width="0.7109375" style="706" customWidth="1"/>
    <col min="3870" max="3870" width="21.7109375" style="706" customWidth="1"/>
    <col min="3871" max="3871" width="1.28515625" style="706" customWidth="1"/>
    <col min="3872" max="3872" width="21.140625" style="706" customWidth="1"/>
    <col min="3873" max="4077" width="11.42578125" style="706"/>
    <col min="4078" max="4078" width="0.7109375" style="706" customWidth="1"/>
    <col min="4079" max="4080" width="1.5703125" style="706" customWidth="1"/>
    <col min="4081" max="4081" width="16.42578125" style="706" customWidth="1"/>
    <col min="4082" max="4084" width="10.42578125" style="706" customWidth="1"/>
    <col min="4085" max="4085" width="8.7109375" style="706" customWidth="1"/>
    <col min="4086" max="4086" width="0.7109375" style="706" customWidth="1"/>
    <col min="4087" max="4087" width="3.140625" style="706" customWidth="1"/>
    <col min="4088" max="4088" width="1.140625" style="706" customWidth="1"/>
    <col min="4089" max="4089" width="18" style="706" customWidth="1"/>
    <col min="4090" max="4090" width="9.42578125" style="706" customWidth="1"/>
    <col min="4091" max="4091" width="8.7109375" style="706" customWidth="1"/>
    <col min="4092" max="4092" width="9.28515625" style="706" customWidth="1"/>
    <col min="4093" max="4093" width="10.140625" style="706" customWidth="1"/>
    <col min="4094" max="4094" width="5.140625" style="706" customWidth="1"/>
    <col min="4095" max="4095" width="10.140625" style="706" customWidth="1"/>
    <col min="4096" max="4096" width="6.42578125" style="706" customWidth="1"/>
    <col min="4097" max="4097" width="11.42578125" style="706"/>
    <col min="4098" max="4098" width="1.28515625" style="706" customWidth="1"/>
    <col min="4099" max="4099" width="1.42578125" style="706" customWidth="1"/>
    <col min="4100" max="4100" width="8.28515625" style="706" customWidth="1"/>
    <col min="4101" max="4101" width="11.42578125" style="706"/>
    <col min="4102" max="4103" width="10.7109375" style="706" customWidth="1"/>
    <col min="4104" max="4104" width="10.28515625" style="706" customWidth="1"/>
    <col min="4105" max="4105" width="11.28515625" style="706" customWidth="1"/>
    <col min="4106" max="4106" width="7.7109375" style="706" customWidth="1"/>
    <col min="4107" max="4107" width="10.140625" style="706" customWidth="1"/>
    <col min="4108" max="4108" width="6.5703125" style="706" customWidth="1"/>
    <col min="4109" max="4109" width="1.140625" style="706" customWidth="1"/>
    <col min="4110" max="4110" width="24.5703125" style="706" customWidth="1"/>
    <col min="4111" max="4111" width="9.85546875" style="706" customWidth="1"/>
    <col min="4112" max="4112" width="10.7109375" style="706" customWidth="1"/>
    <col min="4113" max="4113" width="10.85546875" style="706" customWidth="1"/>
    <col min="4114" max="4114" width="11.140625" style="706" customWidth="1"/>
    <col min="4115" max="4115" width="9.85546875" style="706" customWidth="1"/>
    <col min="4116" max="4116" width="1" style="706" customWidth="1"/>
    <col min="4117" max="4117" width="16.5703125" style="706" customWidth="1"/>
    <col min="4118" max="4118" width="0.5703125" style="706" customWidth="1"/>
    <col min="4119" max="4119" width="0.7109375" style="706" customWidth="1"/>
    <col min="4120" max="4120" width="27.85546875" style="706" customWidth="1"/>
    <col min="4121" max="4121" width="0.85546875" style="706" customWidth="1"/>
    <col min="4122" max="4122" width="27.42578125" style="706" customWidth="1"/>
    <col min="4123" max="4123" width="14.7109375" style="706" customWidth="1"/>
    <col min="4124" max="4124" width="0.42578125" style="706" customWidth="1"/>
    <col min="4125" max="4125" width="0.7109375" style="706" customWidth="1"/>
    <col min="4126" max="4126" width="21.7109375" style="706" customWidth="1"/>
    <col min="4127" max="4127" width="1.28515625" style="706" customWidth="1"/>
    <col min="4128" max="4128" width="21.140625" style="706" customWidth="1"/>
    <col min="4129" max="4333" width="11.42578125" style="706"/>
    <col min="4334" max="4334" width="0.7109375" style="706" customWidth="1"/>
    <col min="4335" max="4336" width="1.5703125" style="706" customWidth="1"/>
    <col min="4337" max="4337" width="16.42578125" style="706" customWidth="1"/>
    <col min="4338" max="4340" width="10.42578125" style="706" customWidth="1"/>
    <col min="4341" max="4341" width="8.7109375" style="706" customWidth="1"/>
    <col min="4342" max="4342" width="0.7109375" style="706" customWidth="1"/>
    <col min="4343" max="4343" width="3.140625" style="706" customWidth="1"/>
    <col min="4344" max="4344" width="1.140625" style="706" customWidth="1"/>
    <col min="4345" max="4345" width="18" style="706" customWidth="1"/>
    <col min="4346" max="4346" width="9.42578125" style="706" customWidth="1"/>
    <col min="4347" max="4347" width="8.7109375" style="706" customWidth="1"/>
    <col min="4348" max="4348" width="9.28515625" style="706" customWidth="1"/>
    <col min="4349" max="4349" width="10.140625" style="706" customWidth="1"/>
    <col min="4350" max="4350" width="5.140625" style="706" customWidth="1"/>
    <col min="4351" max="4351" width="10.140625" style="706" customWidth="1"/>
    <col min="4352" max="4352" width="6.42578125" style="706" customWidth="1"/>
    <col min="4353" max="4353" width="11.42578125" style="706"/>
    <col min="4354" max="4354" width="1.28515625" style="706" customWidth="1"/>
    <col min="4355" max="4355" width="1.42578125" style="706" customWidth="1"/>
    <col min="4356" max="4356" width="8.28515625" style="706" customWidth="1"/>
    <col min="4357" max="4357" width="11.42578125" style="706"/>
    <col min="4358" max="4359" width="10.7109375" style="706" customWidth="1"/>
    <col min="4360" max="4360" width="10.28515625" style="706" customWidth="1"/>
    <col min="4361" max="4361" width="11.28515625" style="706" customWidth="1"/>
    <col min="4362" max="4362" width="7.7109375" style="706" customWidth="1"/>
    <col min="4363" max="4363" width="10.140625" style="706" customWidth="1"/>
    <col min="4364" max="4364" width="6.5703125" style="706" customWidth="1"/>
    <col min="4365" max="4365" width="1.140625" style="706" customWidth="1"/>
    <col min="4366" max="4366" width="24.5703125" style="706" customWidth="1"/>
    <col min="4367" max="4367" width="9.85546875" style="706" customWidth="1"/>
    <col min="4368" max="4368" width="10.7109375" style="706" customWidth="1"/>
    <col min="4369" max="4369" width="10.85546875" style="706" customWidth="1"/>
    <col min="4370" max="4370" width="11.140625" style="706" customWidth="1"/>
    <col min="4371" max="4371" width="9.85546875" style="706" customWidth="1"/>
    <col min="4372" max="4372" width="1" style="706" customWidth="1"/>
    <col min="4373" max="4373" width="16.5703125" style="706" customWidth="1"/>
    <col min="4374" max="4374" width="0.5703125" style="706" customWidth="1"/>
    <col min="4375" max="4375" width="0.7109375" style="706" customWidth="1"/>
    <col min="4376" max="4376" width="27.85546875" style="706" customWidth="1"/>
    <col min="4377" max="4377" width="0.85546875" style="706" customWidth="1"/>
    <col min="4378" max="4378" width="27.42578125" style="706" customWidth="1"/>
    <col min="4379" max="4379" width="14.7109375" style="706" customWidth="1"/>
    <col min="4380" max="4380" width="0.42578125" style="706" customWidth="1"/>
    <col min="4381" max="4381" width="0.7109375" style="706" customWidth="1"/>
    <col min="4382" max="4382" width="21.7109375" style="706" customWidth="1"/>
    <col min="4383" max="4383" width="1.28515625" style="706" customWidth="1"/>
    <col min="4384" max="4384" width="21.140625" style="706" customWidth="1"/>
    <col min="4385" max="4589" width="11.42578125" style="706"/>
    <col min="4590" max="4590" width="0.7109375" style="706" customWidth="1"/>
    <col min="4591" max="4592" width="1.5703125" style="706" customWidth="1"/>
    <col min="4593" max="4593" width="16.42578125" style="706" customWidth="1"/>
    <col min="4594" max="4596" width="10.42578125" style="706" customWidth="1"/>
    <col min="4597" max="4597" width="8.7109375" style="706" customWidth="1"/>
    <col min="4598" max="4598" width="0.7109375" style="706" customWidth="1"/>
    <col min="4599" max="4599" width="3.140625" style="706" customWidth="1"/>
    <col min="4600" max="4600" width="1.140625" style="706" customWidth="1"/>
    <col min="4601" max="4601" width="18" style="706" customWidth="1"/>
    <col min="4602" max="4602" width="9.42578125" style="706" customWidth="1"/>
    <col min="4603" max="4603" width="8.7109375" style="706" customWidth="1"/>
    <col min="4604" max="4604" width="9.28515625" style="706" customWidth="1"/>
    <col min="4605" max="4605" width="10.140625" style="706" customWidth="1"/>
    <col min="4606" max="4606" width="5.140625" style="706" customWidth="1"/>
    <col min="4607" max="4607" width="10.140625" style="706" customWidth="1"/>
    <col min="4608" max="4608" width="6.42578125" style="706" customWidth="1"/>
    <col min="4609" max="4609" width="11.42578125" style="706"/>
    <col min="4610" max="4610" width="1.28515625" style="706" customWidth="1"/>
    <col min="4611" max="4611" width="1.42578125" style="706" customWidth="1"/>
    <col min="4612" max="4612" width="8.28515625" style="706" customWidth="1"/>
    <col min="4613" max="4613" width="11.42578125" style="706"/>
    <col min="4614" max="4615" width="10.7109375" style="706" customWidth="1"/>
    <col min="4616" max="4616" width="10.28515625" style="706" customWidth="1"/>
    <col min="4617" max="4617" width="11.28515625" style="706" customWidth="1"/>
    <col min="4618" max="4618" width="7.7109375" style="706" customWidth="1"/>
    <col min="4619" max="4619" width="10.140625" style="706" customWidth="1"/>
    <col min="4620" max="4620" width="6.5703125" style="706" customWidth="1"/>
    <col min="4621" max="4621" width="1.140625" style="706" customWidth="1"/>
    <col min="4622" max="4622" width="24.5703125" style="706" customWidth="1"/>
    <col min="4623" max="4623" width="9.85546875" style="706" customWidth="1"/>
    <col min="4624" max="4624" width="10.7109375" style="706" customWidth="1"/>
    <col min="4625" max="4625" width="10.85546875" style="706" customWidth="1"/>
    <col min="4626" max="4626" width="11.140625" style="706" customWidth="1"/>
    <col min="4627" max="4627" width="9.85546875" style="706" customWidth="1"/>
    <col min="4628" max="4628" width="1" style="706" customWidth="1"/>
    <col min="4629" max="4629" width="16.5703125" style="706" customWidth="1"/>
    <col min="4630" max="4630" width="0.5703125" style="706" customWidth="1"/>
    <col min="4631" max="4631" width="0.7109375" style="706" customWidth="1"/>
    <col min="4632" max="4632" width="27.85546875" style="706" customWidth="1"/>
    <col min="4633" max="4633" width="0.85546875" style="706" customWidth="1"/>
    <col min="4634" max="4634" width="27.42578125" style="706" customWidth="1"/>
    <col min="4635" max="4635" width="14.7109375" style="706" customWidth="1"/>
    <col min="4636" max="4636" width="0.42578125" style="706" customWidth="1"/>
    <col min="4637" max="4637" width="0.7109375" style="706" customWidth="1"/>
    <col min="4638" max="4638" width="21.7109375" style="706" customWidth="1"/>
    <col min="4639" max="4639" width="1.28515625" style="706" customWidth="1"/>
    <col min="4640" max="4640" width="21.140625" style="706" customWidth="1"/>
    <col min="4641" max="4845" width="11.42578125" style="706"/>
    <col min="4846" max="4846" width="0.7109375" style="706" customWidth="1"/>
    <col min="4847" max="4848" width="1.5703125" style="706" customWidth="1"/>
    <col min="4849" max="4849" width="16.42578125" style="706" customWidth="1"/>
    <col min="4850" max="4852" width="10.42578125" style="706" customWidth="1"/>
    <col min="4853" max="4853" width="8.7109375" style="706" customWidth="1"/>
    <col min="4854" max="4854" width="0.7109375" style="706" customWidth="1"/>
    <col min="4855" max="4855" width="3.140625" style="706" customWidth="1"/>
    <col min="4856" max="4856" width="1.140625" style="706" customWidth="1"/>
    <col min="4857" max="4857" width="18" style="706" customWidth="1"/>
    <col min="4858" max="4858" width="9.42578125" style="706" customWidth="1"/>
    <col min="4859" max="4859" width="8.7109375" style="706" customWidth="1"/>
    <col min="4860" max="4860" width="9.28515625" style="706" customWidth="1"/>
    <col min="4861" max="4861" width="10.140625" style="706" customWidth="1"/>
    <col min="4862" max="4862" width="5.140625" style="706" customWidth="1"/>
    <col min="4863" max="4863" width="10.140625" style="706" customWidth="1"/>
    <col min="4864" max="4864" width="6.42578125" style="706" customWidth="1"/>
    <col min="4865" max="4865" width="11.42578125" style="706"/>
    <col min="4866" max="4866" width="1.28515625" style="706" customWidth="1"/>
    <col min="4867" max="4867" width="1.42578125" style="706" customWidth="1"/>
    <col min="4868" max="4868" width="8.28515625" style="706" customWidth="1"/>
    <col min="4869" max="4869" width="11.42578125" style="706"/>
    <col min="4870" max="4871" width="10.7109375" style="706" customWidth="1"/>
    <col min="4872" max="4872" width="10.28515625" style="706" customWidth="1"/>
    <col min="4873" max="4873" width="11.28515625" style="706" customWidth="1"/>
    <col min="4874" max="4874" width="7.7109375" style="706" customWidth="1"/>
    <col min="4875" max="4875" width="10.140625" style="706" customWidth="1"/>
    <col min="4876" max="4876" width="6.5703125" style="706" customWidth="1"/>
    <col min="4877" max="4877" width="1.140625" style="706" customWidth="1"/>
    <col min="4878" max="4878" width="24.5703125" style="706" customWidth="1"/>
    <col min="4879" max="4879" width="9.85546875" style="706" customWidth="1"/>
    <col min="4880" max="4880" width="10.7109375" style="706" customWidth="1"/>
    <col min="4881" max="4881" width="10.85546875" style="706" customWidth="1"/>
    <col min="4882" max="4882" width="11.140625" style="706" customWidth="1"/>
    <col min="4883" max="4883" width="9.85546875" style="706" customWidth="1"/>
    <col min="4884" max="4884" width="1" style="706" customWidth="1"/>
    <col min="4885" max="4885" width="16.5703125" style="706" customWidth="1"/>
    <col min="4886" max="4886" width="0.5703125" style="706" customWidth="1"/>
    <col min="4887" max="4887" width="0.7109375" style="706" customWidth="1"/>
    <col min="4888" max="4888" width="27.85546875" style="706" customWidth="1"/>
    <col min="4889" max="4889" width="0.85546875" style="706" customWidth="1"/>
    <col min="4890" max="4890" width="27.42578125" style="706" customWidth="1"/>
    <col min="4891" max="4891" width="14.7109375" style="706" customWidth="1"/>
    <col min="4892" max="4892" width="0.42578125" style="706" customWidth="1"/>
    <col min="4893" max="4893" width="0.7109375" style="706" customWidth="1"/>
    <col min="4894" max="4894" width="21.7109375" style="706" customWidth="1"/>
    <col min="4895" max="4895" width="1.28515625" style="706" customWidth="1"/>
    <col min="4896" max="4896" width="21.140625" style="706" customWidth="1"/>
    <col min="4897" max="5101" width="11.42578125" style="706"/>
    <col min="5102" max="5102" width="0.7109375" style="706" customWidth="1"/>
    <col min="5103" max="5104" width="1.5703125" style="706" customWidth="1"/>
    <col min="5105" max="5105" width="16.42578125" style="706" customWidth="1"/>
    <col min="5106" max="5108" width="10.42578125" style="706" customWidth="1"/>
    <col min="5109" max="5109" width="8.7109375" style="706" customWidth="1"/>
    <col min="5110" max="5110" width="0.7109375" style="706" customWidth="1"/>
    <col min="5111" max="5111" width="3.140625" style="706" customWidth="1"/>
    <col min="5112" max="5112" width="1.140625" style="706" customWidth="1"/>
    <col min="5113" max="5113" width="18" style="706" customWidth="1"/>
    <col min="5114" max="5114" width="9.42578125" style="706" customWidth="1"/>
    <col min="5115" max="5115" width="8.7109375" style="706" customWidth="1"/>
    <col min="5116" max="5116" width="9.28515625" style="706" customWidth="1"/>
    <col min="5117" max="5117" width="10.140625" style="706" customWidth="1"/>
    <col min="5118" max="5118" width="5.140625" style="706" customWidth="1"/>
    <col min="5119" max="5119" width="10.140625" style="706" customWidth="1"/>
    <col min="5120" max="5120" width="6.42578125" style="706" customWidth="1"/>
    <col min="5121" max="5121" width="11.42578125" style="706"/>
    <col min="5122" max="5122" width="1.28515625" style="706" customWidth="1"/>
    <col min="5123" max="5123" width="1.42578125" style="706" customWidth="1"/>
    <col min="5124" max="5124" width="8.28515625" style="706" customWidth="1"/>
    <col min="5125" max="5125" width="11.42578125" style="706"/>
    <col min="5126" max="5127" width="10.7109375" style="706" customWidth="1"/>
    <col min="5128" max="5128" width="10.28515625" style="706" customWidth="1"/>
    <col min="5129" max="5129" width="11.28515625" style="706" customWidth="1"/>
    <col min="5130" max="5130" width="7.7109375" style="706" customWidth="1"/>
    <col min="5131" max="5131" width="10.140625" style="706" customWidth="1"/>
    <col min="5132" max="5132" width="6.5703125" style="706" customWidth="1"/>
    <col min="5133" max="5133" width="1.140625" style="706" customWidth="1"/>
    <col min="5134" max="5134" width="24.5703125" style="706" customWidth="1"/>
    <col min="5135" max="5135" width="9.85546875" style="706" customWidth="1"/>
    <col min="5136" max="5136" width="10.7109375" style="706" customWidth="1"/>
    <col min="5137" max="5137" width="10.85546875" style="706" customWidth="1"/>
    <col min="5138" max="5138" width="11.140625" style="706" customWidth="1"/>
    <col min="5139" max="5139" width="9.85546875" style="706" customWidth="1"/>
    <col min="5140" max="5140" width="1" style="706" customWidth="1"/>
    <col min="5141" max="5141" width="16.5703125" style="706" customWidth="1"/>
    <col min="5142" max="5142" width="0.5703125" style="706" customWidth="1"/>
    <col min="5143" max="5143" width="0.7109375" style="706" customWidth="1"/>
    <col min="5144" max="5144" width="27.85546875" style="706" customWidth="1"/>
    <col min="5145" max="5145" width="0.85546875" style="706" customWidth="1"/>
    <col min="5146" max="5146" width="27.42578125" style="706" customWidth="1"/>
    <col min="5147" max="5147" width="14.7109375" style="706" customWidth="1"/>
    <col min="5148" max="5148" width="0.42578125" style="706" customWidth="1"/>
    <col min="5149" max="5149" width="0.7109375" style="706" customWidth="1"/>
    <col min="5150" max="5150" width="21.7109375" style="706" customWidth="1"/>
    <col min="5151" max="5151" width="1.28515625" style="706" customWidth="1"/>
    <col min="5152" max="5152" width="21.140625" style="706" customWidth="1"/>
    <col min="5153" max="5357" width="11.42578125" style="706"/>
    <col min="5358" max="5358" width="0.7109375" style="706" customWidth="1"/>
    <col min="5359" max="5360" width="1.5703125" style="706" customWidth="1"/>
    <col min="5361" max="5361" width="16.42578125" style="706" customWidth="1"/>
    <col min="5362" max="5364" width="10.42578125" style="706" customWidth="1"/>
    <col min="5365" max="5365" width="8.7109375" style="706" customWidth="1"/>
    <col min="5366" max="5366" width="0.7109375" style="706" customWidth="1"/>
    <col min="5367" max="5367" width="3.140625" style="706" customWidth="1"/>
    <col min="5368" max="5368" width="1.140625" style="706" customWidth="1"/>
    <col min="5369" max="5369" width="18" style="706" customWidth="1"/>
    <col min="5370" max="5370" width="9.42578125" style="706" customWidth="1"/>
    <col min="5371" max="5371" width="8.7109375" style="706" customWidth="1"/>
    <col min="5372" max="5372" width="9.28515625" style="706" customWidth="1"/>
    <col min="5373" max="5373" width="10.140625" style="706" customWidth="1"/>
    <col min="5374" max="5374" width="5.140625" style="706" customWidth="1"/>
    <col min="5375" max="5375" width="10.140625" style="706" customWidth="1"/>
    <col min="5376" max="5376" width="6.42578125" style="706" customWidth="1"/>
    <col min="5377" max="5377" width="11.42578125" style="706"/>
    <col min="5378" max="5378" width="1.28515625" style="706" customWidth="1"/>
    <col min="5379" max="5379" width="1.42578125" style="706" customWidth="1"/>
    <col min="5380" max="5380" width="8.28515625" style="706" customWidth="1"/>
    <col min="5381" max="5381" width="11.42578125" style="706"/>
    <col min="5382" max="5383" width="10.7109375" style="706" customWidth="1"/>
    <col min="5384" max="5384" width="10.28515625" style="706" customWidth="1"/>
    <col min="5385" max="5385" width="11.28515625" style="706" customWidth="1"/>
    <col min="5386" max="5386" width="7.7109375" style="706" customWidth="1"/>
    <col min="5387" max="5387" width="10.140625" style="706" customWidth="1"/>
    <col min="5388" max="5388" width="6.5703125" style="706" customWidth="1"/>
    <col min="5389" max="5389" width="1.140625" style="706" customWidth="1"/>
    <col min="5390" max="5390" width="24.5703125" style="706" customWidth="1"/>
    <col min="5391" max="5391" width="9.85546875" style="706" customWidth="1"/>
    <col min="5392" max="5392" width="10.7109375" style="706" customWidth="1"/>
    <col min="5393" max="5393" width="10.85546875" style="706" customWidth="1"/>
    <col min="5394" max="5394" width="11.140625" style="706" customWidth="1"/>
    <col min="5395" max="5395" width="9.85546875" style="706" customWidth="1"/>
    <col min="5396" max="5396" width="1" style="706" customWidth="1"/>
    <col min="5397" max="5397" width="16.5703125" style="706" customWidth="1"/>
    <col min="5398" max="5398" width="0.5703125" style="706" customWidth="1"/>
    <col min="5399" max="5399" width="0.7109375" style="706" customWidth="1"/>
    <col min="5400" max="5400" width="27.85546875" style="706" customWidth="1"/>
    <col min="5401" max="5401" width="0.85546875" style="706" customWidth="1"/>
    <col min="5402" max="5402" width="27.42578125" style="706" customWidth="1"/>
    <col min="5403" max="5403" width="14.7109375" style="706" customWidth="1"/>
    <col min="5404" max="5404" width="0.42578125" style="706" customWidth="1"/>
    <col min="5405" max="5405" width="0.7109375" style="706" customWidth="1"/>
    <col min="5406" max="5406" width="21.7109375" style="706" customWidth="1"/>
    <col min="5407" max="5407" width="1.28515625" style="706" customWidth="1"/>
    <col min="5408" max="5408" width="21.140625" style="706" customWidth="1"/>
    <col min="5409" max="5613" width="11.42578125" style="706"/>
    <col min="5614" max="5614" width="0.7109375" style="706" customWidth="1"/>
    <col min="5615" max="5616" width="1.5703125" style="706" customWidth="1"/>
    <col min="5617" max="5617" width="16.42578125" style="706" customWidth="1"/>
    <col min="5618" max="5620" width="10.42578125" style="706" customWidth="1"/>
    <col min="5621" max="5621" width="8.7109375" style="706" customWidth="1"/>
    <col min="5622" max="5622" width="0.7109375" style="706" customWidth="1"/>
    <col min="5623" max="5623" width="3.140625" style="706" customWidth="1"/>
    <col min="5624" max="5624" width="1.140625" style="706" customWidth="1"/>
    <col min="5625" max="5625" width="18" style="706" customWidth="1"/>
    <col min="5626" max="5626" width="9.42578125" style="706" customWidth="1"/>
    <col min="5627" max="5627" width="8.7109375" style="706" customWidth="1"/>
    <col min="5628" max="5628" width="9.28515625" style="706" customWidth="1"/>
    <col min="5629" max="5629" width="10.140625" style="706" customWidth="1"/>
    <col min="5630" max="5630" width="5.140625" style="706" customWidth="1"/>
    <col min="5631" max="5631" width="10.140625" style="706" customWidth="1"/>
    <col min="5632" max="5632" width="6.42578125" style="706" customWidth="1"/>
    <col min="5633" max="5633" width="11.42578125" style="706"/>
    <col min="5634" max="5634" width="1.28515625" style="706" customWidth="1"/>
    <col min="5635" max="5635" width="1.42578125" style="706" customWidth="1"/>
    <col min="5636" max="5636" width="8.28515625" style="706" customWidth="1"/>
    <col min="5637" max="5637" width="11.42578125" style="706"/>
    <col min="5638" max="5639" width="10.7109375" style="706" customWidth="1"/>
    <col min="5640" max="5640" width="10.28515625" style="706" customWidth="1"/>
    <col min="5641" max="5641" width="11.28515625" style="706" customWidth="1"/>
    <col min="5642" max="5642" width="7.7109375" style="706" customWidth="1"/>
    <col min="5643" max="5643" width="10.140625" style="706" customWidth="1"/>
    <col min="5644" max="5644" width="6.5703125" style="706" customWidth="1"/>
    <col min="5645" max="5645" width="1.140625" style="706" customWidth="1"/>
    <col min="5646" max="5646" width="24.5703125" style="706" customWidth="1"/>
    <col min="5647" max="5647" width="9.85546875" style="706" customWidth="1"/>
    <col min="5648" max="5648" width="10.7109375" style="706" customWidth="1"/>
    <col min="5649" max="5649" width="10.85546875" style="706" customWidth="1"/>
    <col min="5650" max="5650" width="11.140625" style="706" customWidth="1"/>
    <col min="5651" max="5651" width="9.85546875" style="706" customWidth="1"/>
    <col min="5652" max="5652" width="1" style="706" customWidth="1"/>
    <col min="5653" max="5653" width="16.5703125" style="706" customWidth="1"/>
    <col min="5654" max="5654" width="0.5703125" style="706" customWidth="1"/>
    <col min="5655" max="5655" width="0.7109375" style="706" customWidth="1"/>
    <col min="5656" max="5656" width="27.85546875" style="706" customWidth="1"/>
    <col min="5657" max="5657" width="0.85546875" style="706" customWidth="1"/>
    <col min="5658" max="5658" width="27.42578125" style="706" customWidth="1"/>
    <col min="5659" max="5659" width="14.7109375" style="706" customWidth="1"/>
    <col min="5660" max="5660" width="0.42578125" style="706" customWidth="1"/>
    <col min="5661" max="5661" width="0.7109375" style="706" customWidth="1"/>
    <col min="5662" max="5662" width="21.7109375" style="706" customWidth="1"/>
    <col min="5663" max="5663" width="1.28515625" style="706" customWidth="1"/>
    <col min="5664" max="5664" width="21.140625" style="706" customWidth="1"/>
    <col min="5665" max="5869" width="11.42578125" style="706"/>
    <col min="5870" max="5870" width="0.7109375" style="706" customWidth="1"/>
    <col min="5871" max="5872" width="1.5703125" style="706" customWidth="1"/>
    <col min="5873" max="5873" width="16.42578125" style="706" customWidth="1"/>
    <col min="5874" max="5876" width="10.42578125" style="706" customWidth="1"/>
    <col min="5877" max="5877" width="8.7109375" style="706" customWidth="1"/>
    <col min="5878" max="5878" width="0.7109375" style="706" customWidth="1"/>
    <col min="5879" max="5879" width="3.140625" style="706" customWidth="1"/>
    <col min="5880" max="5880" width="1.140625" style="706" customWidth="1"/>
    <col min="5881" max="5881" width="18" style="706" customWidth="1"/>
    <col min="5882" max="5882" width="9.42578125" style="706" customWidth="1"/>
    <col min="5883" max="5883" width="8.7109375" style="706" customWidth="1"/>
    <col min="5884" max="5884" width="9.28515625" style="706" customWidth="1"/>
    <col min="5885" max="5885" width="10.140625" style="706" customWidth="1"/>
    <col min="5886" max="5886" width="5.140625" style="706" customWidth="1"/>
    <col min="5887" max="5887" width="10.140625" style="706" customWidth="1"/>
    <col min="5888" max="5888" width="6.42578125" style="706" customWidth="1"/>
    <col min="5889" max="5889" width="11.42578125" style="706"/>
    <col min="5890" max="5890" width="1.28515625" style="706" customWidth="1"/>
    <col min="5891" max="5891" width="1.42578125" style="706" customWidth="1"/>
    <col min="5892" max="5892" width="8.28515625" style="706" customWidth="1"/>
    <col min="5893" max="5893" width="11.42578125" style="706"/>
    <col min="5894" max="5895" width="10.7109375" style="706" customWidth="1"/>
    <col min="5896" max="5896" width="10.28515625" style="706" customWidth="1"/>
    <col min="5897" max="5897" width="11.28515625" style="706" customWidth="1"/>
    <col min="5898" max="5898" width="7.7109375" style="706" customWidth="1"/>
    <col min="5899" max="5899" width="10.140625" style="706" customWidth="1"/>
    <col min="5900" max="5900" width="6.5703125" style="706" customWidth="1"/>
    <col min="5901" max="5901" width="1.140625" style="706" customWidth="1"/>
    <col min="5902" max="5902" width="24.5703125" style="706" customWidth="1"/>
    <col min="5903" max="5903" width="9.85546875" style="706" customWidth="1"/>
    <col min="5904" max="5904" width="10.7109375" style="706" customWidth="1"/>
    <col min="5905" max="5905" width="10.85546875" style="706" customWidth="1"/>
    <col min="5906" max="5906" width="11.140625" style="706" customWidth="1"/>
    <col min="5907" max="5907" width="9.85546875" style="706" customWidth="1"/>
    <col min="5908" max="5908" width="1" style="706" customWidth="1"/>
    <col min="5909" max="5909" width="16.5703125" style="706" customWidth="1"/>
    <col min="5910" max="5910" width="0.5703125" style="706" customWidth="1"/>
    <col min="5911" max="5911" width="0.7109375" style="706" customWidth="1"/>
    <col min="5912" max="5912" width="27.85546875" style="706" customWidth="1"/>
    <col min="5913" max="5913" width="0.85546875" style="706" customWidth="1"/>
    <col min="5914" max="5914" width="27.42578125" style="706" customWidth="1"/>
    <col min="5915" max="5915" width="14.7109375" style="706" customWidth="1"/>
    <col min="5916" max="5916" width="0.42578125" style="706" customWidth="1"/>
    <col min="5917" max="5917" width="0.7109375" style="706" customWidth="1"/>
    <col min="5918" max="5918" width="21.7109375" style="706" customWidth="1"/>
    <col min="5919" max="5919" width="1.28515625" style="706" customWidth="1"/>
    <col min="5920" max="5920" width="21.140625" style="706" customWidth="1"/>
    <col min="5921" max="6125" width="11.42578125" style="706"/>
    <col min="6126" max="6126" width="0.7109375" style="706" customWidth="1"/>
    <col min="6127" max="6128" width="1.5703125" style="706" customWidth="1"/>
    <col min="6129" max="6129" width="16.42578125" style="706" customWidth="1"/>
    <col min="6130" max="6132" width="10.42578125" style="706" customWidth="1"/>
    <col min="6133" max="6133" width="8.7109375" style="706" customWidth="1"/>
    <col min="6134" max="6134" width="0.7109375" style="706" customWidth="1"/>
    <col min="6135" max="6135" width="3.140625" style="706" customWidth="1"/>
    <col min="6136" max="6136" width="1.140625" style="706" customWidth="1"/>
    <col min="6137" max="6137" width="18" style="706" customWidth="1"/>
    <col min="6138" max="6138" width="9.42578125" style="706" customWidth="1"/>
    <col min="6139" max="6139" width="8.7109375" style="706" customWidth="1"/>
    <col min="6140" max="6140" width="9.28515625" style="706" customWidth="1"/>
    <col min="6141" max="6141" width="10.140625" style="706" customWidth="1"/>
    <col min="6142" max="6142" width="5.140625" style="706" customWidth="1"/>
    <col min="6143" max="6143" width="10.140625" style="706" customWidth="1"/>
    <col min="6144" max="6144" width="6.42578125" style="706" customWidth="1"/>
    <col min="6145" max="6145" width="11.42578125" style="706"/>
    <col min="6146" max="6146" width="1.28515625" style="706" customWidth="1"/>
    <col min="6147" max="6147" width="1.42578125" style="706" customWidth="1"/>
    <col min="6148" max="6148" width="8.28515625" style="706" customWidth="1"/>
    <col min="6149" max="6149" width="11.42578125" style="706"/>
    <col min="6150" max="6151" width="10.7109375" style="706" customWidth="1"/>
    <col min="6152" max="6152" width="10.28515625" style="706" customWidth="1"/>
    <col min="6153" max="6153" width="11.28515625" style="706" customWidth="1"/>
    <col min="6154" max="6154" width="7.7109375" style="706" customWidth="1"/>
    <col min="6155" max="6155" width="10.140625" style="706" customWidth="1"/>
    <col min="6156" max="6156" width="6.5703125" style="706" customWidth="1"/>
    <col min="6157" max="6157" width="1.140625" style="706" customWidth="1"/>
    <col min="6158" max="6158" width="24.5703125" style="706" customWidth="1"/>
    <col min="6159" max="6159" width="9.85546875" style="706" customWidth="1"/>
    <col min="6160" max="6160" width="10.7109375" style="706" customWidth="1"/>
    <col min="6161" max="6161" width="10.85546875" style="706" customWidth="1"/>
    <col min="6162" max="6162" width="11.140625" style="706" customWidth="1"/>
    <col min="6163" max="6163" width="9.85546875" style="706" customWidth="1"/>
    <col min="6164" max="6164" width="1" style="706" customWidth="1"/>
    <col min="6165" max="6165" width="16.5703125" style="706" customWidth="1"/>
    <col min="6166" max="6166" width="0.5703125" style="706" customWidth="1"/>
    <col min="6167" max="6167" width="0.7109375" style="706" customWidth="1"/>
    <col min="6168" max="6168" width="27.85546875" style="706" customWidth="1"/>
    <col min="6169" max="6169" width="0.85546875" style="706" customWidth="1"/>
    <col min="6170" max="6170" width="27.42578125" style="706" customWidth="1"/>
    <col min="6171" max="6171" width="14.7109375" style="706" customWidth="1"/>
    <col min="6172" max="6172" width="0.42578125" style="706" customWidth="1"/>
    <col min="6173" max="6173" width="0.7109375" style="706" customWidth="1"/>
    <col min="6174" max="6174" width="21.7109375" style="706" customWidth="1"/>
    <col min="6175" max="6175" width="1.28515625" style="706" customWidth="1"/>
    <col min="6176" max="6176" width="21.140625" style="706" customWidth="1"/>
    <col min="6177" max="6381" width="11.42578125" style="706"/>
    <col min="6382" max="6382" width="0.7109375" style="706" customWidth="1"/>
    <col min="6383" max="6384" width="1.5703125" style="706" customWidth="1"/>
    <col min="6385" max="6385" width="16.42578125" style="706" customWidth="1"/>
    <col min="6386" max="6388" width="10.42578125" style="706" customWidth="1"/>
    <col min="6389" max="6389" width="8.7109375" style="706" customWidth="1"/>
    <col min="6390" max="6390" width="0.7109375" style="706" customWidth="1"/>
    <col min="6391" max="6391" width="3.140625" style="706" customWidth="1"/>
    <col min="6392" max="6392" width="1.140625" style="706" customWidth="1"/>
    <col min="6393" max="6393" width="18" style="706" customWidth="1"/>
    <col min="6394" max="6394" width="9.42578125" style="706" customWidth="1"/>
    <col min="6395" max="6395" width="8.7109375" style="706" customWidth="1"/>
    <col min="6396" max="6396" width="9.28515625" style="706" customWidth="1"/>
    <col min="6397" max="6397" width="10.140625" style="706" customWidth="1"/>
    <col min="6398" max="6398" width="5.140625" style="706" customWidth="1"/>
    <col min="6399" max="6399" width="10.140625" style="706" customWidth="1"/>
    <col min="6400" max="6400" width="6.42578125" style="706" customWidth="1"/>
    <col min="6401" max="6401" width="11.42578125" style="706"/>
    <col min="6402" max="6402" width="1.28515625" style="706" customWidth="1"/>
    <col min="6403" max="6403" width="1.42578125" style="706" customWidth="1"/>
    <col min="6404" max="6404" width="8.28515625" style="706" customWidth="1"/>
    <col min="6405" max="6405" width="11.42578125" style="706"/>
    <col min="6406" max="6407" width="10.7109375" style="706" customWidth="1"/>
    <col min="6408" max="6408" width="10.28515625" style="706" customWidth="1"/>
    <col min="6409" max="6409" width="11.28515625" style="706" customWidth="1"/>
    <col min="6410" max="6410" width="7.7109375" style="706" customWidth="1"/>
    <col min="6411" max="6411" width="10.140625" style="706" customWidth="1"/>
    <col min="6412" max="6412" width="6.5703125" style="706" customWidth="1"/>
    <col min="6413" max="6413" width="1.140625" style="706" customWidth="1"/>
    <col min="6414" max="6414" width="24.5703125" style="706" customWidth="1"/>
    <col min="6415" max="6415" width="9.85546875" style="706" customWidth="1"/>
    <col min="6416" max="6416" width="10.7109375" style="706" customWidth="1"/>
    <col min="6417" max="6417" width="10.85546875" style="706" customWidth="1"/>
    <col min="6418" max="6418" width="11.140625" style="706" customWidth="1"/>
    <col min="6419" max="6419" width="9.85546875" style="706" customWidth="1"/>
    <col min="6420" max="6420" width="1" style="706" customWidth="1"/>
    <col min="6421" max="6421" width="16.5703125" style="706" customWidth="1"/>
    <col min="6422" max="6422" width="0.5703125" style="706" customWidth="1"/>
    <col min="6423" max="6423" width="0.7109375" style="706" customWidth="1"/>
    <col min="6424" max="6424" width="27.85546875" style="706" customWidth="1"/>
    <col min="6425" max="6425" width="0.85546875" style="706" customWidth="1"/>
    <col min="6426" max="6426" width="27.42578125" style="706" customWidth="1"/>
    <col min="6427" max="6427" width="14.7109375" style="706" customWidth="1"/>
    <col min="6428" max="6428" width="0.42578125" style="706" customWidth="1"/>
    <col min="6429" max="6429" width="0.7109375" style="706" customWidth="1"/>
    <col min="6430" max="6430" width="21.7109375" style="706" customWidth="1"/>
    <col min="6431" max="6431" width="1.28515625" style="706" customWidth="1"/>
    <col min="6432" max="6432" width="21.140625" style="706" customWidth="1"/>
    <col min="6433" max="6637" width="11.42578125" style="706"/>
    <col min="6638" max="6638" width="0.7109375" style="706" customWidth="1"/>
    <col min="6639" max="6640" width="1.5703125" style="706" customWidth="1"/>
    <col min="6641" max="6641" width="16.42578125" style="706" customWidth="1"/>
    <col min="6642" max="6644" width="10.42578125" style="706" customWidth="1"/>
    <col min="6645" max="6645" width="8.7109375" style="706" customWidth="1"/>
    <col min="6646" max="6646" width="0.7109375" style="706" customWidth="1"/>
    <col min="6647" max="6647" width="3.140625" style="706" customWidth="1"/>
    <col min="6648" max="6648" width="1.140625" style="706" customWidth="1"/>
    <col min="6649" max="6649" width="18" style="706" customWidth="1"/>
    <col min="6650" max="6650" width="9.42578125" style="706" customWidth="1"/>
    <col min="6651" max="6651" width="8.7109375" style="706" customWidth="1"/>
    <col min="6652" max="6652" width="9.28515625" style="706" customWidth="1"/>
    <col min="6653" max="6653" width="10.140625" style="706" customWidth="1"/>
    <col min="6654" max="6654" width="5.140625" style="706" customWidth="1"/>
    <col min="6655" max="6655" width="10.140625" style="706" customWidth="1"/>
    <col min="6656" max="6656" width="6.42578125" style="706" customWidth="1"/>
    <col min="6657" max="6657" width="11.42578125" style="706"/>
    <col min="6658" max="6658" width="1.28515625" style="706" customWidth="1"/>
    <col min="6659" max="6659" width="1.42578125" style="706" customWidth="1"/>
    <col min="6660" max="6660" width="8.28515625" style="706" customWidth="1"/>
    <col min="6661" max="6661" width="11.42578125" style="706"/>
    <col min="6662" max="6663" width="10.7109375" style="706" customWidth="1"/>
    <col min="6664" max="6664" width="10.28515625" style="706" customWidth="1"/>
    <col min="6665" max="6665" width="11.28515625" style="706" customWidth="1"/>
    <col min="6666" max="6666" width="7.7109375" style="706" customWidth="1"/>
    <col min="6667" max="6667" width="10.140625" style="706" customWidth="1"/>
    <col min="6668" max="6668" width="6.5703125" style="706" customWidth="1"/>
    <col min="6669" max="6669" width="1.140625" style="706" customWidth="1"/>
    <col min="6670" max="6670" width="24.5703125" style="706" customWidth="1"/>
    <col min="6671" max="6671" width="9.85546875" style="706" customWidth="1"/>
    <col min="6672" max="6672" width="10.7109375" style="706" customWidth="1"/>
    <col min="6673" max="6673" width="10.85546875" style="706" customWidth="1"/>
    <col min="6674" max="6674" width="11.140625" style="706" customWidth="1"/>
    <col min="6675" max="6675" width="9.85546875" style="706" customWidth="1"/>
    <col min="6676" max="6676" width="1" style="706" customWidth="1"/>
    <col min="6677" max="6677" width="16.5703125" style="706" customWidth="1"/>
    <col min="6678" max="6678" width="0.5703125" style="706" customWidth="1"/>
    <col min="6679" max="6679" width="0.7109375" style="706" customWidth="1"/>
    <col min="6680" max="6680" width="27.85546875" style="706" customWidth="1"/>
    <col min="6681" max="6681" width="0.85546875" style="706" customWidth="1"/>
    <col min="6682" max="6682" width="27.42578125" style="706" customWidth="1"/>
    <col min="6683" max="6683" width="14.7109375" style="706" customWidth="1"/>
    <col min="6684" max="6684" width="0.42578125" style="706" customWidth="1"/>
    <col min="6685" max="6685" width="0.7109375" style="706" customWidth="1"/>
    <col min="6686" max="6686" width="21.7109375" style="706" customWidth="1"/>
    <col min="6687" max="6687" width="1.28515625" style="706" customWidth="1"/>
    <col min="6688" max="6688" width="21.140625" style="706" customWidth="1"/>
    <col min="6689" max="6893" width="11.42578125" style="706"/>
    <col min="6894" max="6894" width="0.7109375" style="706" customWidth="1"/>
    <col min="6895" max="6896" width="1.5703125" style="706" customWidth="1"/>
    <col min="6897" max="6897" width="16.42578125" style="706" customWidth="1"/>
    <col min="6898" max="6900" width="10.42578125" style="706" customWidth="1"/>
    <col min="6901" max="6901" width="8.7109375" style="706" customWidth="1"/>
    <col min="6902" max="6902" width="0.7109375" style="706" customWidth="1"/>
    <col min="6903" max="6903" width="3.140625" style="706" customWidth="1"/>
    <col min="6904" max="6904" width="1.140625" style="706" customWidth="1"/>
    <col min="6905" max="6905" width="18" style="706" customWidth="1"/>
    <col min="6906" max="6906" width="9.42578125" style="706" customWidth="1"/>
    <col min="6907" max="6907" width="8.7109375" style="706" customWidth="1"/>
    <col min="6908" max="6908" width="9.28515625" style="706" customWidth="1"/>
    <col min="6909" max="6909" width="10.140625" style="706" customWidth="1"/>
    <col min="6910" max="6910" width="5.140625" style="706" customWidth="1"/>
    <col min="6911" max="6911" width="10.140625" style="706" customWidth="1"/>
    <col min="6912" max="6912" width="6.42578125" style="706" customWidth="1"/>
    <col min="6913" max="6913" width="11.42578125" style="706"/>
    <col min="6914" max="6914" width="1.28515625" style="706" customWidth="1"/>
    <col min="6915" max="6915" width="1.42578125" style="706" customWidth="1"/>
    <col min="6916" max="6916" width="8.28515625" style="706" customWidth="1"/>
    <col min="6917" max="6917" width="11.42578125" style="706"/>
    <col min="6918" max="6919" width="10.7109375" style="706" customWidth="1"/>
    <col min="6920" max="6920" width="10.28515625" style="706" customWidth="1"/>
    <col min="6921" max="6921" width="11.28515625" style="706" customWidth="1"/>
    <col min="6922" max="6922" width="7.7109375" style="706" customWidth="1"/>
    <col min="6923" max="6923" width="10.140625" style="706" customWidth="1"/>
    <col min="6924" max="6924" width="6.5703125" style="706" customWidth="1"/>
    <col min="6925" max="6925" width="1.140625" style="706" customWidth="1"/>
    <col min="6926" max="6926" width="24.5703125" style="706" customWidth="1"/>
    <col min="6927" max="6927" width="9.85546875" style="706" customWidth="1"/>
    <col min="6928" max="6928" width="10.7109375" style="706" customWidth="1"/>
    <col min="6929" max="6929" width="10.85546875" style="706" customWidth="1"/>
    <col min="6930" max="6930" width="11.140625" style="706" customWidth="1"/>
    <col min="6931" max="6931" width="9.85546875" style="706" customWidth="1"/>
    <col min="6932" max="6932" width="1" style="706" customWidth="1"/>
    <col min="6933" max="6933" width="16.5703125" style="706" customWidth="1"/>
    <col min="6934" max="6934" width="0.5703125" style="706" customWidth="1"/>
    <col min="6935" max="6935" width="0.7109375" style="706" customWidth="1"/>
    <col min="6936" max="6936" width="27.85546875" style="706" customWidth="1"/>
    <col min="6937" max="6937" width="0.85546875" style="706" customWidth="1"/>
    <col min="6938" max="6938" width="27.42578125" style="706" customWidth="1"/>
    <col min="6939" max="6939" width="14.7109375" style="706" customWidth="1"/>
    <col min="6940" max="6940" width="0.42578125" style="706" customWidth="1"/>
    <col min="6941" max="6941" width="0.7109375" style="706" customWidth="1"/>
    <col min="6942" max="6942" width="21.7109375" style="706" customWidth="1"/>
    <col min="6943" max="6943" width="1.28515625" style="706" customWidth="1"/>
    <col min="6944" max="6944" width="21.140625" style="706" customWidth="1"/>
    <col min="6945" max="7149" width="11.42578125" style="706"/>
    <col min="7150" max="7150" width="0.7109375" style="706" customWidth="1"/>
    <col min="7151" max="7152" width="1.5703125" style="706" customWidth="1"/>
    <col min="7153" max="7153" width="16.42578125" style="706" customWidth="1"/>
    <col min="7154" max="7156" width="10.42578125" style="706" customWidth="1"/>
    <col min="7157" max="7157" width="8.7109375" style="706" customWidth="1"/>
    <col min="7158" max="7158" width="0.7109375" style="706" customWidth="1"/>
    <col min="7159" max="7159" width="3.140625" style="706" customWidth="1"/>
    <col min="7160" max="7160" width="1.140625" style="706" customWidth="1"/>
    <col min="7161" max="7161" width="18" style="706" customWidth="1"/>
    <col min="7162" max="7162" width="9.42578125" style="706" customWidth="1"/>
    <col min="7163" max="7163" width="8.7109375" style="706" customWidth="1"/>
    <col min="7164" max="7164" width="9.28515625" style="706" customWidth="1"/>
    <col min="7165" max="7165" width="10.140625" style="706" customWidth="1"/>
    <col min="7166" max="7166" width="5.140625" style="706" customWidth="1"/>
    <col min="7167" max="7167" width="10.140625" style="706" customWidth="1"/>
    <col min="7168" max="7168" width="6.42578125" style="706" customWidth="1"/>
    <col min="7169" max="7169" width="11.42578125" style="706"/>
    <col min="7170" max="7170" width="1.28515625" style="706" customWidth="1"/>
    <col min="7171" max="7171" width="1.42578125" style="706" customWidth="1"/>
    <col min="7172" max="7172" width="8.28515625" style="706" customWidth="1"/>
    <col min="7173" max="7173" width="11.42578125" style="706"/>
    <col min="7174" max="7175" width="10.7109375" style="706" customWidth="1"/>
    <col min="7176" max="7176" width="10.28515625" style="706" customWidth="1"/>
    <col min="7177" max="7177" width="11.28515625" style="706" customWidth="1"/>
    <col min="7178" max="7178" width="7.7109375" style="706" customWidth="1"/>
    <col min="7179" max="7179" width="10.140625" style="706" customWidth="1"/>
    <col min="7180" max="7180" width="6.5703125" style="706" customWidth="1"/>
    <col min="7181" max="7181" width="1.140625" style="706" customWidth="1"/>
    <col min="7182" max="7182" width="24.5703125" style="706" customWidth="1"/>
    <col min="7183" max="7183" width="9.85546875" style="706" customWidth="1"/>
    <col min="7184" max="7184" width="10.7109375" style="706" customWidth="1"/>
    <col min="7185" max="7185" width="10.85546875" style="706" customWidth="1"/>
    <col min="7186" max="7186" width="11.140625" style="706" customWidth="1"/>
    <col min="7187" max="7187" width="9.85546875" style="706" customWidth="1"/>
    <col min="7188" max="7188" width="1" style="706" customWidth="1"/>
    <col min="7189" max="7189" width="16.5703125" style="706" customWidth="1"/>
    <col min="7190" max="7190" width="0.5703125" style="706" customWidth="1"/>
    <col min="7191" max="7191" width="0.7109375" style="706" customWidth="1"/>
    <col min="7192" max="7192" width="27.85546875" style="706" customWidth="1"/>
    <col min="7193" max="7193" width="0.85546875" style="706" customWidth="1"/>
    <col min="7194" max="7194" width="27.42578125" style="706" customWidth="1"/>
    <col min="7195" max="7195" width="14.7109375" style="706" customWidth="1"/>
    <col min="7196" max="7196" width="0.42578125" style="706" customWidth="1"/>
    <col min="7197" max="7197" width="0.7109375" style="706" customWidth="1"/>
    <col min="7198" max="7198" width="21.7109375" style="706" customWidth="1"/>
    <col min="7199" max="7199" width="1.28515625" style="706" customWidth="1"/>
    <col min="7200" max="7200" width="21.140625" style="706" customWidth="1"/>
    <col min="7201" max="7405" width="11.42578125" style="706"/>
    <col min="7406" max="7406" width="0.7109375" style="706" customWidth="1"/>
    <col min="7407" max="7408" width="1.5703125" style="706" customWidth="1"/>
    <col min="7409" max="7409" width="16.42578125" style="706" customWidth="1"/>
    <col min="7410" max="7412" width="10.42578125" style="706" customWidth="1"/>
    <col min="7413" max="7413" width="8.7109375" style="706" customWidth="1"/>
    <col min="7414" max="7414" width="0.7109375" style="706" customWidth="1"/>
    <col min="7415" max="7415" width="3.140625" style="706" customWidth="1"/>
    <col min="7416" max="7416" width="1.140625" style="706" customWidth="1"/>
    <col min="7417" max="7417" width="18" style="706" customWidth="1"/>
    <col min="7418" max="7418" width="9.42578125" style="706" customWidth="1"/>
    <col min="7419" max="7419" width="8.7109375" style="706" customWidth="1"/>
    <col min="7420" max="7420" width="9.28515625" style="706" customWidth="1"/>
    <col min="7421" max="7421" width="10.140625" style="706" customWidth="1"/>
    <col min="7422" max="7422" width="5.140625" style="706" customWidth="1"/>
    <col min="7423" max="7423" width="10.140625" style="706" customWidth="1"/>
    <col min="7424" max="7424" width="6.42578125" style="706" customWidth="1"/>
    <col min="7425" max="7425" width="11.42578125" style="706"/>
    <col min="7426" max="7426" width="1.28515625" style="706" customWidth="1"/>
    <col min="7427" max="7427" width="1.42578125" style="706" customWidth="1"/>
    <col min="7428" max="7428" width="8.28515625" style="706" customWidth="1"/>
    <col min="7429" max="7429" width="11.42578125" style="706"/>
    <col min="7430" max="7431" width="10.7109375" style="706" customWidth="1"/>
    <col min="7432" max="7432" width="10.28515625" style="706" customWidth="1"/>
    <col min="7433" max="7433" width="11.28515625" style="706" customWidth="1"/>
    <col min="7434" max="7434" width="7.7109375" style="706" customWidth="1"/>
    <col min="7435" max="7435" width="10.140625" style="706" customWidth="1"/>
    <col min="7436" max="7436" width="6.5703125" style="706" customWidth="1"/>
    <col min="7437" max="7437" width="1.140625" style="706" customWidth="1"/>
    <col min="7438" max="7438" width="24.5703125" style="706" customWidth="1"/>
    <col min="7439" max="7439" width="9.85546875" style="706" customWidth="1"/>
    <col min="7440" max="7440" width="10.7109375" style="706" customWidth="1"/>
    <col min="7441" max="7441" width="10.85546875" style="706" customWidth="1"/>
    <col min="7442" max="7442" width="11.140625" style="706" customWidth="1"/>
    <col min="7443" max="7443" width="9.85546875" style="706" customWidth="1"/>
    <col min="7444" max="7444" width="1" style="706" customWidth="1"/>
    <col min="7445" max="7445" width="16.5703125" style="706" customWidth="1"/>
    <col min="7446" max="7446" width="0.5703125" style="706" customWidth="1"/>
    <col min="7447" max="7447" width="0.7109375" style="706" customWidth="1"/>
    <col min="7448" max="7448" width="27.85546875" style="706" customWidth="1"/>
    <col min="7449" max="7449" width="0.85546875" style="706" customWidth="1"/>
    <col min="7450" max="7450" width="27.42578125" style="706" customWidth="1"/>
    <col min="7451" max="7451" width="14.7109375" style="706" customWidth="1"/>
    <col min="7452" max="7452" width="0.42578125" style="706" customWidth="1"/>
    <col min="7453" max="7453" width="0.7109375" style="706" customWidth="1"/>
    <col min="7454" max="7454" width="21.7109375" style="706" customWidth="1"/>
    <col min="7455" max="7455" width="1.28515625" style="706" customWidth="1"/>
    <col min="7456" max="7456" width="21.140625" style="706" customWidth="1"/>
    <col min="7457" max="7661" width="11.42578125" style="706"/>
    <col min="7662" max="7662" width="0.7109375" style="706" customWidth="1"/>
    <col min="7663" max="7664" width="1.5703125" style="706" customWidth="1"/>
    <col min="7665" max="7665" width="16.42578125" style="706" customWidth="1"/>
    <col min="7666" max="7668" width="10.42578125" style="706" customWidth="1"/>
    <col min="7669" max="7669" width="8.7109375" style="706" customWidth="1"/>
    <col min="7670" max="7670" width="0.7109375" style="706" customWidth="1"/>
    <col min="7671" max="7671" width="3.140625" style="706" customWidth="1"/>
    <col min="7672" max="7672" width="1.140625" style="706" customWidth="1"/>
    <col min="7673" max="7673" width="18" style="706" customWidth="1"/>
    <col min="7674" max="7674" width="9.42578125" style="706" customWidth="1"/>
    <col min="7675" max="7675" width="8.7109375" style="706" customWidth="1"/>
    <col min="7676" max="7676" width="9.28515625" style="706" customWidth="1"/>
    <col min="7677" max="7677" width="10.140625" style="706" customWidth="1"/>
    <col min="7678" max="7678" width="5.140625" style="706" customWidth="1"/>
    <col min="7679" max="7679" width="10.140625" style="706" customWidth="1"/>
    <col min="7680" max="7680" width="6.42578125" style="706" customWidth="1"/>
    <col min="7681" max="7681" width="11.42578125" style="706"/>
    <col min="7682" max="7682" width="1.28515625" style="706" customWidth="1"/>
    <col min="7683" max="7683" width="1.42578125" style="706" customWidth="1"/>
    <col min="7684" max="7684" width="8.28515625" style="706" customWidth="1"/>
    <col min="7685" max="7685" width="11.42578125" style="706"/>
    <col min="7686" max="7687" width="10.7109375" style="706" customWidth="1"/>
    <col min="7688" max="7688" width="10.28515625" style="706" customWidth="1"/>
    <col min="7689" max="7689" width="11.28515625" style="706" customWidth="1"/>
    <col min="7690" max="7690" width="7.7109375" style="706" customWidth="1"/>
    <col min="7691" max="7691" width="10.140625" style="706" customWidth="1"/>
    <col min="7692" max="7692" width="6.5703125" style="706" customWidth="1"/>
    <col min="7693" max="7693" width="1.140625" style="706" customWidth="1"/>
    <col min="7694" max="7694" width="24.5703125" style="706" customWidth="1"/>
    <col min="7695" max="7695" width="9.85546875" style="706" customWidth="1"/>
    <col min="7696" max="7696" width="10.7109375" style="706" customWidth="1"/>
    <col min="7697" max="7697" width="10.85546875" style="706" customWidth="1"/>
    <col min="7698" max="7698" width="11.140625" style="706" customWidth="1"/>
    <col min="7699" max="7699" width="9.85546875" style="706" customWidth="1"/>
    <col min="7700" max="7700" width="1" style="706" customWidth="1"/>
    <col min="7701" max="7701" width="16.5703125" style="706" customWidth="1"/>
    <col min="7702" max="7702" width="0.5703125" style="706" customWidth="1"/>
    <col min="7703" max="7703" width="0.7109375" style="706" customWidth="1"/>
    <col min="7704" max="7704" width="27.85546875" style="706" customWidth="1"/>
    <col min="7705" max="7705" width="0.85546875" style="706" customWidth="1"/>
    <col min="7706" max="7706" width="27.42578125" style="706" customWidth="1"/>
    <col min="7707" max="7707" width="14.7109375" style="706" customWidth="1"/>
    <col min="7708" max="7708" width="0.42578125" style="706" customWidth="1"/>
    <col min="7709" max="7709" width="0.7109375" style="706" customWidth="1"/>
    <col min="7710" max="7710" width="21.7109375" style="706" customWidth="1"/>
    <col min="7711" max="7711" width="1.28515625" style="706" customWidth="1"/>
    <col min="7712" max="7712" width="21.140625" style="706" customWidth="1"/>
    <col min="7713" max="7917" width="11.42578125" style="706"/>
    <col min="7918" max="7918" width="0.7109375" style="706" customWidth="1"/>
    <col min="7919" max="7920" width="1.5703125" style="706" customWidth="1"/>
    <col min="7921" max="7921" width="16.42578125" style="706" customWidth="1"/>
    <col min="7922" max="7924" width="10.42578125" style="706" customWidth="1"/>
    <col min="7925" max="7925" width="8.7109375" style="706" customWidth="1"/>
    <col min="7926" max="7926" width="0.7109375" style="706" customWidth="1"/>
    <col min="7927" max="7927" width="3.140625" style="706" customWidth="1"/>
    <col min="7928" max="7928" width="1.140625" style="706" customWidth="1"/>
    <col min="7929" max="7929" width="18" style="706" customWidth="1"/>
    <col min="7930" max="7930" width="9.42578125" style="706" customWidth="1"/>
    <col min="7931" max="7931" width="8.7109375" style="706" customWidth="1"/>
    <col min="7932" max="7932" width="9.28515625" style="706" customWidth="1"/>
    <col min="7933" max="7933" width="10.140625" style="706" customWidth="1"/>
    <col min="7934" max="7934" width="5.140625" style="706" customWidth="1"/>
    <col min="7935" max="7935" width="10.140625" style="706" customWidth="1"/>
    <col min="7936" max="7936" width="6.42578125" style="706" customWidth="1"/>
    <col min="7937" max="7937" width="11.42578125" style="706"/>
    <col min="7938" max="7938" width="1.28515625" style="706" customWidth="1"/>
    <col min="7939" max="7939" width="1.42578125" style="706" customWidth="1"/>
    <col min="7940" max="7940" width="8.28515625" style="706" customWidth="1"/>
    <col min="7941" max="7941" width="11.42578125" style="706"/>
    <col min="7942" max="7943" width="10.7109375" style="706" customWidth="1"/>
    <col min="7944" max="7944" width="10.28515625" style="706" customWidth="1"/>
    <col min="7945" max="7945" width="11.28515625" style="706" customWidth="1"/>
    <col min="7946" max="7946" width="7.7109375" style="706" customWidth="1"/>
    <col min="7947" max="7947" width="10.140625" style="706" customWidth="1"/>
    <col min="7948" max="7948" width="6.5703125" style="706" customWidth="1"/>
    <col min="7949" max="7949" width="1.140625" style="706" customWidth="1"/>
    <col min="7950" max="7950" width="24.5703125" style="706" customWidth="1"/>
    <col min="7951" max="7951" width="9.85546875" style="706" customWidth="1"/>
    <col min="7952" max="7952" width="10.7109375" style="706" customWidth="1"/>
    <col min="7953" max="7953" width="10.85546875" style="706" customWidth="1"/>
    <col min="7954" max="7954" width="11.140625" style="706" customWidth="1"/>
    <col min="7955" max="7955" width="9.85546875" style="706" customWidth="1"/>
    <col min="7956" max="7956" width="1" style="706" customWidth="1"/>
    <col min="7957" max="7957" width="16.5703125" style="706" customWidth="1"/>
    <col min="7958" max="7958" width="0.5703125" style="706" customWidth="1"/>
    <col min="7959" max="7959" width="0.7109375" style="706" customWidth="1"/>
    <col min="7960" max="7960" width="27.85546875" style="706" customWidth="1"/>
    <col min="7961" max="7961" width="0.85546875" style="706" customWidth="1"/>
    <col min="7962" max="7962" width="27.42578125" style="706" customWidth="1"/>
    <col min="7963" max="7963" width="14.7109375" style="706" customWidth="1"/>
    <col min="7964" max="7964" width="0.42578125" style="706" customWidth="1"/>
    <col min="7965" max="7965" width="0.7109375" style="706" customWidth="1"/>
    <col min="7966" max="7966" width="21.7109375" style="706" customWidth="1"/>
    <col min="7967" max="7967" width="1.28515625" style="706" customWidth="1"/>
    <col min="7968" max="7968" width="21.140625" style="706" customWidth="1"/>
    <col min="7969" max="8173" width="11.42578125" style="706"/>
    <col min="8174" max="8174" width="0.7109375" style="706" customWidth="1"/>
    <col min="8175" max="8176" width="1.5703125" style="706" customWidth="1"/>
    <col min="8177" max="8177" width="16.42578125" style="706" customWidth="1"/>
    <col min="8178" max="8180" width="10.42578125" style="706" customWidth="1"/>
    <col min="8181" max="8181" width="8.7109375" style="706" customWidth="1"/>
    <col min="8182" max="8182" width="0.7109375" style="706" customWidth="1"/>
    <col min="8183" max="8183" width="3.140625" style="706" customWidth="1"/>
    <col min="8184" max="8184" width="1.140625" style="706" customWidth="1"/>
    <col min="8185" max="8185" width="18" style="706" customWidth="1"/>
    <col min="8186" max="8186" width="9.42578125" style="706" customWidth="1"/>
    <col min="8187" max="8187" width="8.7109375" style="706" customWidth="1"/>
    <col min="8188" max="8188" width="9.28515625" style="706" customWidth="1"/>
    <col min="8189" max="8189" width="10.140625" style="706" customWidth="1"/>
    <col min="8190" max="8190" width="5.140625" style="706" customWidth="1"/>
    <col min="8191" max="8191" width="10.140625" style="706" customWidth="1"/>
    <col min="8192" max="8192" width="6.42578125" style="706" customWidth="1"/>
    <col min="8193" max="8193" width="11.42578125" style="706"/>
    <col min="8194" max="8194" width="1.28515625" style="706" customWidth="1"/>
    <col min="8195" max="8195" width="1.42578125" style="706" customWidth="1"/>
    <col min="8196" max="8196" width="8.28515625" style="706" customWidth="1"/>
    <col min="8197" max="8197" width="11.42578125" style="706"/>
    <col min="8198" max="8199" width="10.7109375" style="706" customWidth="1"/>
    <col min="8200" max="8200" width="10.28515625" style="706" customWidth="1"/>
    <col min="8201" max="8201" width="11.28515625" style="706" customWidth="1"/>
    <col min="8202" max="8202" width="7.7109375" style="706" customWidth="1"/>
    <col min="8203" max="8203" width="10.140625" style="706" customWidth="1"/>
    <col min="8204" max="8204" width="6.5703125" style="706" customWidth="1"/>
    <col min="8205" max="8205" width="1.140625" style="706" customWidth="1"/>
    <col min="8206" max="8206" width="24.5703125" style="706" customWidth="1"/>
    <col min="8207" max="8207" width="9.85546875" style="706" customWidth="1"/>
    <col min="8208" max="8208" width="10.7109375" style="706" customWidth="1"/>
    <col min="8209" max="8209" width="10.85546875" style="706" customWidth="1"/>
    <col min="8210" max="8210" width="11.140625" style="706" customWidth="1"/>
    <col min="8211" max="8211" width="9.85546875" style="706" customWidth="1"/>
    <col min="8212" max="8212" width="1" style="706" customWidth="1"/>
    <col min="8213" max="8213" width="16.5703125" style="706" customWidth="1"/>
    <col min="8214" max="8214" width="0.5703125" style="706" customWidth="1"/>
    <col min="8215" max="8215" width="0.7109375" style="706" customWidth="1"/>
    <col min="8216" max="8216" width="27.85546875" style="706" customWidth="1"/>
    <col min="8217" max="8217" width="0.85546875" style="706" customWidth="1"/>
    <col min="8218" max="8218" width="27.42578125" style="706" customWidth="1"/>
    <col min="8219" max="8219" width="14.7109375" style="706" customWidth="1"/>
    <col min="8220" max="8220" width="0.42578125" style="706" customWidth="1"/>
    <col min="8221" max="8221" width="0.7109375" style="706" customWidth="1"/>
    <col min="8222" max="8222" width="21.7109375" style="706" customWidth="1"/>
    <col min="8223" max="8223" width="1.28515625" style="706" customWidth="1"/>
    <col min="8224" max="8224" width="21.140625" style="706" customWidth="1"/>
    <col min="8225" max="8429" width="11.42578125" style="706"/>
    <col min="8430" max="8430" width="0.7109375" style="706" customWidth="1"/>
    <col min="8431" max="8432" width="1.5703125" style="706" customWidth="1"/>
    <col min="8433" max="8433" width="16.42578125" style="706" customWidth="1"/>
    <col min="8434" max="8436" width="10.42578125" style="706" customWidth="1"/>
    <col min="8437" max="8437" width="8.7109375" style="706" customWidth="1"/>
    <col min="8438" max="8438" width="0.7109375" style="706" customWidth="1"/>
    <col min="8439" max="8439" width="3.140625" style="706" customWidth="1"/>
    <col min="8440" max="8440" width="1.140625" style="706" customWidth="1"/>
    <col min="8441" max="8441" width="18" style="706" customWidth="1"/>
    <col min="8442" max="8442" width="9.42578125" style="706" customWidth="1"/>
    <col min="8443" max="8443" width="8.7109375" style="706" customWidth="1"/>
    <col min="8444" max="8444" width="9.28515625" style="706" customWidth="1"/>
    <col min="8445" max="8445" width="10.140625" style="706" customWidth="1"/>
    <col min="8446" max="8446" width="5.140625" style="706" customWidth="1"/>
    <col min="8447" max="8447" width="10.140625" style="706" customWidth="1"/>
    <col min="8448" max="8448" width="6.42578125" style="706" customWidth="1"/>
    <col min="8449" max="8449" width="11.42578125" style="706"/>
    <col min="8450" max="8450" width="1.28515625" style="706" customWidth="1"/>
    <col min="8451" max="8451" width="1.42578125" style="706" customWidth="1"/>
    <col min="8452" max="8452" width="8.28515625" style="706" customWidth="1"/>
    <col min="8453" max="8453" width="11.42578125" style="706"/>
    <col min="8454" max="8455" width="10.7109375" style="706" customWidth="1"/>
    <col min="8456" max="8456" width="10.28515625" style="706" customWidth="1"/>
    <col min="8457" max="8457" width="11.28515625" style="706" customWidth="1"/>
    <col min="8458" max="8458" width="7.7109375" style="706" customWidth="1"/>
    <col min="8459" max="8459" width="10.140625" style="706" customWidth="1"/>
    <col min="8460" max="8460" width="6.5703125" style="706" customWidth="1"/>
    <col min="8461" max="8461" width="1.140625" style="706" customWidth="1"/>
    <col min="8462" max="8462" width="24.5703125" style="706" customWidth="1"/>
    <col min="8463" max="8463" width="9.85546875" style="706" customWidth="1"/>
    <col min="8464" max="8464" width="10.7109375" style="706" customWidth="1"/>
    <col min="8465" max="8465" width="10.85546875" style="706" customWidth="1"/>
    <col min="8466" max="8466" width="11.140625" style="706" customWidth="1"/>
    <col min="8467" max="8467" width="9.85546875" style="706" customWidth="1"/>
    <col min="8468" max="8468" width="1" style="706" customWidth="1"/>
    <col min="8469" max="8469" width="16.5703125" style="706" customWidth="1"/>
    <col min="8470" max="8470" width="0.5703125" style="706" customWidth="1"/>
    <col min="8471" max="8471" width="0.7109375" style="706" customWidth="1"/>
    <col min="8472" max="8472" width="27.85546875" style="706" customWidth="1"/>
    <col min="8473" max="8473" width="0.85546875" style="706" customWidth="1"/>
    <col min="8474" max="8474" width="27.42578125" style="706" customWidth="1"/>
    <col min="8475" max="8475" width="14.7109375" style="706" customWidth="1"/>
    <col min="8476" max="8476" width="0.42578125" style="706" customWidth="1"/>
    <col min="8477" max="8477" width="0.7109375" style="706" customWidth="1"/>
    <col min="8478" max="8478" width="21.7109375" style="706" customWidth="1"/>
    <col min="8479" max="8479" width="1.28515625" style="706" customWidth="1"/>
    <col min="8480" max="8480" width="21.140625" style="706" customWidth="1"/>
    <col min="8481" max="8685" width="11.42578125" style="706"/>
    <col min="8686" max="8686" width="0.7109375" style="706" customWidth="1"/>
    <col min="8687" max="8688" width="1.5703125" style="706" customWidth="1"/>
    <col min="8689" max="8689" width="16.42578125" style="706" customWidth="1"/>
    <col min="8690" max="8692" width="10.42578125" style="706" customWidth="1"/>
    <col min="8693" max="8693" width="8.7109375" style="706" customWidth="1"/>
    <col min="8694" max="8694" width="0.7109375" style="706" customWidth="1"/>
    <col min="8695" max="8695" width="3.140625" style="706" customWidth="1"/>
    <col min="8696" max="8696" width="1.140625" style="706" customWidth="1"/>
    <col min="8697" max="8697" width="18" style="706" customWidth="1"/>
    <col min="8698" max="8698" width="9.42578125" style="706" customWidth="1"/>
    <col min="8699" max="8699" width="8.7109375" style="706" customWidth="1"/>
    <col min="8700" max="8700" width="9.28515625" style="706" customWidth="1"/>
    <col min="8701" max="8701" width="10.140625" style="706" customWidth="1"/>
    <col min="8702" max="8702" width="5.140625" style="706" customWidth="1"/>
    <col min="8703" max="8703" width="10.140625" style="706" customWidth="1"/>
    <col min="8704" max="8704" width="6.42578125" style="706" customWidth="1"/>
    <col min="8705" max="8705" width="11.42578125" style="706"/>
    <col min="8706" max="8706" width="1.28515625" style="706" customWidth="1"/>
    <col min="8707" max="8707" width="1.42578125" style="706" customWidth="1"/>
    <col min="8708" max="8708" width="8.28515625" style="706" customWidth="1"/>
    <col min="8709" max="8709" width="11.42578125" style="706"/>
    <col min="8710" max="8711" width="10.7109375" style="706" customWidth="1"/>
    <col min="8712" max="8712" width="10.28515625" style="706" customWidth="1"/>
    <col min="8713" max="8713" width="11.28515625" style="706" customWidth="1"/>
    <col min="8714" max="8714" width="7.7109375" style="706" customWidth="1"/>
    <col min="8715" max="8715" width="10.140625" style="706" customWidth="1"/>
    <col min="8716" max="8716" width="6.5703125" style="706" customWidth="1"/>
    <col min="8717" max="8717" width="1.140625" style="706" customWidth="1"/>
    <col min="8718" max="8718" width="24.5703125" style="706" customWidth="1"/>
    <col min="8719" max="8719" width="9.85546875" style="706" customWidth="1"/>
    <col min="8720" max="8720" width="10.7109375" style="706" customWidth="1"/>
    <col min="8721" max="8721" width="10.85546875" style="706" customWidth="1"/>
    <col min="8722" max="8722" width="11.140625" style="706" customWidth="1"/>
    <col min="8723" max="8723" width="9.85546875" style="706" customWidth="1"/>
    <col min="8724" max="8724" width="1" style="706" customWidth="1"/>
    <col min="8725" max="8725" width="16.5703125" style="706" customWidth="1"/>
    <col min="8726" max="8726" width="0.5703125" style="706" customWidth="1"/>
    <col min="8727" max="8727" width="0.7109375" style="706" customWidth="1"/>
    <col min="8728" max="8728" width="27.85546875" style="706" customWidth="1"/>
    <col min="8729" max="8729" width="0.85546875" style="706" customWidth="1"/>
    <col min="8730" max="8730" width="27.42578125" style="706" customWidth="1"/>
    <col min="8731" max="8731" width="14.7109375" style="706" customWidth="1"/>
    <col min="8732" max="8732" width="0.42578125" style="706" customWidth="1"/>
    <col min="8733" max="8733" width="0.7109375" style="706" customWidth="1"/>
    <col min="8734" max="8734" width="21.7109375" style="706" customWidth="1"/>
    <col min="8735" max="8735" width="1.28515625" style="706" customWidth="1"/>
    <col min="8736" max="8736" width="21.140625" style="706" customWidth="1"/>
    <col min="8737" max="8941" width="11.42578125" style="706"/>
    <col min="8942" max="8942" width="0.7109375" style="706" customWidth="1"/>
    <col min="8943" max="8944" width="1.5703125" style="706" customWidth="1"/>
    <col min="8945" max="8945" width="16.42578125" style="706" customWidth="1"/>
    <col min="8946" max="8948" width="10.42578125" style="706" customWidth="1"/>
    <col min="8949" max="8949" width="8.7109375" style="706" customWidth="1"/>
    <col min="8950" max="8950" width="0.7109375" style="706" customWidth="1"/>
    <col min="8951" max="8951" width="3.140625" style="706" customWidth="1"/>
    <col min="8952" max="8952" width="1.140625" style="706" customWidth="1"/>
    <col min="8953" max="8953" width="18" style="706" customWidth="1"/>
    <col min="8954" max="8954" width="9.42578125" style="706" customWidth="1"/>
    <col min="8955" max="8955" width="8.7109375" style="706" customWidth="1"/>
    <col min="8956" max="8956" width="9.28515625" style="706" customWidth="1"/>
    <col min="8957" max="8957" width="10.140625" style="706" customWidth="1"/>
    <col min="8958" max="8958" width="5.140625" style="706" customWidth="1"/>
    <col min="8959" max="8959" width="10.140625" style="706" customWidth="1"/>
    <col min="8960" max="8960" width="6.42578125" style="706" customWidth="1"/>
    <col min="8961" max="8961" width="11.42578125" style="706"/>
    <col min="8962" max="8962" width="1.28515625" style="706" customWidth="1"/>
    <col min="8963" max="8963" width="1.42578125" style="706" customWidth="1"/>
    <col min="8964" max="8964" width="8.28515625" style="706" customWidth="1"/>
    <col min="8965" max="8965" width="11.42578125" style="706"/>
    <col min="8966" max="8967" width="10.7109375" style="706" customWidth="1"/>
    <col min="8968" max="8968" width="10.28515625" style="706" customWidth="1"/>
    <col min="8969" max="8969" width="11.28515625" style="706" customWidth="1"/>
    <col min="8970" max="8970" width="7.7109375" style="706" customWidth="1"/>
    <col min="8971" max="8971" width="10.140625" style="706" customWidth="1"/>
    <col min="8972" max="8972" width="6.5703125" style="706" customWidth="1"/>
    <col min="8973" max="8973" width="1.140625" style="706" customWidth="1"/>
    <col min="8974" max="8974" width="24.5703125" style="706" customWidth="1"/>
    <col min="8975" max="8975" width="9.85546875" style="706" customWidth="1"/>
    <col min="8976" max="8976" width="10.7109375" style="706" customWidth="1"/>
    <col min="8977" max="8977" width="10.85546875" style="706" customWidth="1"/>
    <col min="8978" max="8978" width="11.140625" style="706" customWidth="1"/>
    <col min="8979" max="8979" width="9.85546875" style="706" customWidth="1"/>
    <col min="8980" max="8980" width="1" style="706" customWidth="1"/>
    <col min="8981" max="8981" width="16.5703125" style="706" customWidth="1"/>
    <col min="8982" max="8982" width="0.5703125" style="706" customWidth="1"/>
    <col min="8983" max="8983" width="0.7109375" style="706" customWidth="1"/>
    <col min="8984" max="8984" width="27.85546875" style="706" customWidth="1"/>
    <col min="8985" max="8985" width="0.85546875" style="706" customWidth="1"/>
    <col min="8986" max="8986" width="27.42578125" style="706" customWidth="1"/>
    <col min="8987" max="8987" width="14.7109375" style="706" customWidth="1"/>
    <col min="8988" max="8988" width="0.42578125" style="706" customWidth="1"/>
    <col min="8989" max="8989" width="0.7109375" style="706" customWidth="1"/>
    <col min="8990" max="8990" width="21.7109375" style="706" customWidth="1"/>
    <col min="8991" max="8991" width="1.28515625" style="706" customWidth="1"/>
    <col min="8992" max="8992" width="21.140625" style="706" customWidth="1"/>
    <col min="8993" max="9197" width="11.42578125" style="706"/>
    <col min="9198" max="9198" width="0.7109375" style="706" customWidth="1"/>
    <col min="9199" max="9200" width="1.5703125" style="706" customWidth="1"/>
    <col min="9201" max="9201" width="16.42578125" style="706" customWidth="1"/>
    <col min="9202" max="9204" width="10.42578125" style="706" customWidth="1"/>
    <col min="9205" max="9205" width="8.7109375" style="706" customWidth="1"/>
    <col min="9206" max="9206" width="0.7109375" style="706" customWidth="1"/>
    <col min="9207" max="9207" width="3.140625" style="706" customWidth="1"/>
    <col min="9208" max="9208" width="1.140625" style="706" customWidth="1"/>
    <col min="9209" max="9209" width="18" style="706" customWidth="1"/>
    <col min="9210" max="9210" width="9.42578125" style="706" customWidth="1"/>
    <col min="9211" max="9211" width="8.7109375" style="706" customWidth="1"/>
    <col min="9212" max="9212" width="9.28515625" style="706" customWidth="1"/>
    <col min="9213" max="9213" width="10.140625" style="706" customWidth="1"/>
    <col min="9214" max="9214" width="5.140625" style="706" customWidth="1"/>
    <col min="9215" max="9215" width="10.140625" style="706" customWidth="1"/>
    <col min="9216" max="9216" width="6.42578125" style="706" customWidth="1"/>
    <col min="9217" max="9217" width="11.42578125" style="706"/>
    <col min="9218" max="9218" width="1.28515625" style="706" customWidth="1"/>
    <col min="9219" max="9219" width="1.42578125" style="706" customWidth="1"/>
    <col min="9220" max="9220" width="8.28515625" style="706" customWidth="1"/>
    <col min="9221" max="9221" width="11.42578125" style="706"/>
    <col min="9222" max="9223" width="10.7109375" style="706" customWidth="1"/>
    <col min="9224" max="9224" width="10.28515625" style="706" customWidth="1"/>
    <col min="9225" max="9225" width="11.28515625" style="706" customWidth="1"/>
    <col min="9226" max="9226" width="7.7109375" style="706" customWidth="1"/>
    <col min="9227" max="9227" width="10.140625" style="706" customWidth="1"/>
    <col min="9228" max="9228" width="6.5703125" style="706" customWidth="1"/>
    <col min="9229" max="9229" width="1.140625" style="706" customWidth="1"/>
    <col min="9230" max="9230" width="24.5703125" style="706" customWidth="1"/>
    <col min="9231" max="9231" width="9.85546875" style="706" customWidth="1"/>
    <col min="9232" max="9232" width="10.7109375" style="706" customWidth="1"/>
    <col min="9233" max="9233" width="10.85546875" style="706" customWidth="1"/>
    <col min="9234" max="9234" width="11.140625" style="706" customWidth="1"/>
    <col min="9235" max="9235" width="9.85546875" style="706" customWidth="1"/>
    <col min="9236" max="9236" width="1" style="706" customWidth="1"/>
    <col min="9237" max="9237" width="16.5703125" style="706" customWidth="1"/>
    <col min="9238" max="9238" width="0.5703125" style="706" customWidth="1"/>
    <col min="9239" max="9239" width="0.7109375" style="706" customWidth="1"/>
    <col min="9240" max="9240" width="27.85546875" style="706" customWidth="1"/>
    <col min="9241" max="9241" width="0.85546875" style="706" customWidth="1"/>
    <col min="9242" max="9242" width="27.42578125" style="706" customWidth="1"/>
    <col min="9243" max="9243" width="14.7109375" style="706" customWidth="1"/>
    <col min="9244" max="9244" width="0.42578125" style="706" customWidth="1"/>
    <col min="9245" max="9245" width="0.7109375" style="706" customWidth="1"/>
    <col min="9246" max="9246" width="21.7109375" style="706" customWidth="1"/>
    <col min="9247" max="9247" width="1.28515625" style="706" customWidth="1"/>
    <col min="9248" max="9248" width="21.140625" style="706" customWidth="1"/>
    <col min="9249" max="9453" width="11.42578125" style="706"/>
    <col min="9454" max="9454" width="0.7109375" style="706" customWidth="1"/>
    <col min="9455" max="9456" width="1.5703125" style="706" customWidth="1"/>
    <col min="9457" max="9457" width="16.42578125" style="706" customWidth="1"/>
    <col min="9458" max="9460" width="10.42578125" style="706" customWidth="1"/>
    <col min="9461" max="9461" width="8.7109375" style="706" customWidth="1"/>
    <col min="9462" max="9462" width="0.7109375" style="706" customWidth="1"/>
    <col min="9463" max="9463" width="3.140625" style="706" customWidth="1"/>
    <col min="9464" max="9464" width="1.140625" style="706" customWidth="1"/>
    <col min="9465" max="9465" width="18" style="706" customWidth="1"/>
    <col min="9466" max="9466" width="9.42578125" style="706" customWidth="1"/>
    <col min="9467" max="9467" width="8.7109375" style="706" customWidth="1"/>
    <col min="9468" max="9468" width="9.28515625" style="706" customWidth="1"/>
    <col min="9469" max="9469" width="10.140625" style="706" customWidth="1"/>
    <col min="9470" max="9470" width="5.140625" style="706" customWidth="1"/>
    <col min="9471" max="9471" width="10.140625" style="706" customWidth="1"/>
    <col min="9472" max="9472" width="6.42578125" style="706" customWidth="1"/>
    <col min="9473" max="9473" width="11.42578125" style="706"/>
    <col min="9474" max="9474" width="1.28515625" style="706" customWidth="1"/>
    <col min="9475" max="9475" width="1.42578125" style="706" customWidth="1"/>
    <col min="9476" max="9476" width="8.28515625" style="706" customWidth="1"/>
    <col min="9477" max="9477" width="11.42578125" style="706"/>
    <col min="9478" max="9479" width="10.7109375" style="706" customWidth="1"/>
    <col min="9480" max="9480" width="10.28515625" style="706" customWidth="1"/>
    <col min="9481" max="9481" width="11.28515625" style="706" customWidth="1"/>
    <col min="9482" max="9482" width="7.7109375" style="706" customWidth="1"/>
    <col min="9483" max="9483" width="10.140625" style="706" customWidth="1"/>
    <col min="9484" max="9484" width="6.5703125" style="706" customWidth="1"/>
    <col min="9485" max="9485" width="1.140625" style="706" customWidth="1"/>
    <col min="9486" max="9486" width="24.5703125" style="706" customWidth="1"/>
    <col min="9487" max="9487" width="9.85546875" style="706" customWidth="1"/>
    <col min="9488" max="9488" width="10.7109375" style="706" customWidth="1"/>
    <col min="9489" max="9489" width="10.85546875" style="706" customWidth="1"/>
    <col min="9490" max="9490" width="11.140625" style="706" customWidth="1"/>
    <col min="9491" max="9491" width="9.85546875" style="706" customWidth="1"/>
    <col min="9492" max="9492" width="1" style="706" customWidth="1"/>
    <col min="9493" max="9493" width="16.5703125" style="706" customWidth="1"/>
    <col min="9494" max="9494" width="0.5703125" style="706" customWidth="1"/>
    <col min="9495" max="9495" width="0.7109375" style="706" customWidth="1"/>
    <col min="9496" max="9496" width="27.85546875" style="706" customWidth="1"/>
    <col min="9497" max="9497" width="0.85546875" style="706" customWidth="1"/>
    <col min="9498" max="9498" width="27.42578125" style="706" customWidth="1"/>
    <col min="9499" max="9499" width="14.7109375" style="706" customWidth="1"/>
    <col min="9500" max="9500" width="0.42578125" style="706" customWidth="1"/>
    <col min="9501" max="9501" width="0.7109375" style="706" customWidth="1"/>
    <col min="9502" max="9502" width="21.7109375" style="706" customWidth="1"/>
    <col min="9503" max="9503" width="1.28515625" style="706" customWidth="1"/>
    <col min="9504" max="9504" width="21.140625" style="706" customWidth="1"/>
    <col min="9505" max="9709" width="11.42578125" style="706"/>
    <col min="9710" max="9710" width="0.7109375" style="706" customWidth="1"/>
    <col min="9711" max="9712" width="1.5703125" style="706" customWidth="1"/>
    <col min="9713" max="9713" width="16.42578125" style="706" customWidth="1"/>
    <col min="9714" max="9716" width="10.42578125" style="706" customWidth="1"/>
    <col min="9717" max="9717" width="8.7109375" style="706" customWidth="1"/>
    <col min="9718" max="9718" width="0.7109375" style="706" customWidth="1"/>
    <col min="9719" max="9719" width="3.140625" style="706" customWidth="1"/>
    <col min="9720" max="9720" width="1.140625" style="706" customWidth="1"/>
    <col min="9721" max="9721" width="18" style="706" customWidth="1"/>
    <col min="9722" max="9722" width="9.42578125" style="706" customWidth="1"/>
    <col min="9723" max="9723" width="8.7109375" style="706" customWidth="1"/>
    <col min="9724" max="9724" width="9.28515625" style="706" customWidth="1"/>
    <col min="9725" max="9725" width="10.140625" style="706" customWidth="1"/>
    <col min="9726" max="9726" width="5.140625" style="706" customWidth="1"/>
    <col min="9727" max="9727" width="10.140625" style="706" customWidth="1"/>
    <col min="9728" max="9728" width="6.42578125" style="706" customWidth="1"/>
    <col min="9729" max="9729" width="11.42578125" style="706"/>
    <col min="9730" max="9730" width="1.28515625" style="706" customWidth="1"/>
    <col min="9731" max="9731" width="1.42578125" style="706" customWidth="1"/>
    <col min="9732" max="9732" width="8.28515625" style="706" customWidth="1"/>
    <col min="9733" max="9733" width="11.42578125" style="706"/>
    <col min="9734" max="9735" width="10.7109375" style="706" customWidth="1"/>
    <col min="9736" max="9736" width="10.28515625" style="706" customWidth="1"/>
    <col min="9737" max="9737" width="11.28515625" style="706" customWidth="1"/>
    <col min="9738" max="9738" width="7.7109375" style="706" customWidth="1"/>
    <col min="9739" max="9739" width="10.140625" style="706" customWidth="1"/>
    <col min="9740" max="9740" width="6.5703125" style="706" customWidth="1"/>
    <col min="9741" max="9741" width="1.140625" style="706" customWidth="1"/>
    <col min="9742" max="9742" width="24.5703125" style="706" customWidth="1"/>
    <col min="9743" max="9743" width="9.85546875" style="706" customWidth="1"/>
    <col min="9744" max="9744" width="10.7109375" style="706" customWidth="1"/>
    <col min="9745" max="9745" width="10.85546875" style="706" customWidth="1"/>
    <col min="9746" max="9746" width="11.140625" style="706" customWidth="1"/>
    <col min="9747" max="9747" width="9.85546875" style="706" customWidth="1"/>
    <col min="9748" max="9748" width="1" style="706" customWidth="1"/>
    <col min="9749" max="9749" width="16.5703125" style="706" customWidth="1"/>
    <col min="9750" max="9750" width="0.5703125" style="706" customWidth="1"/>
    <col min="9751" max="9751" width="0.7109375" style="706" customWidth="1"/>
    <col min="9752" max="9752" width="27.85546875" style="706" customWidth="1"/>
    <col min="9753" max="9753" width="0.85546875" style="706" customWidth="1"/>
    <col min="9754" max="9754" width="27.42578125" style="706" customWidth="1"/>
    <col min="9755" max="9755" width="14.7109375" style="706" customWidth="1"/>
    <col min="9756" max="9756" width="0.42578125" style="706" customWidth="1"/>
    <col min="9757" max="9757" width="0.7109375" style="706" customWidth="1"/>
    <col min="9758" max="9758" width="21.7109375" style="706" customWidth="1"/>
    <col min="9759" max="9759" width="1.28515625" style="706" customWidth="1"/>
    <col min="9760" max="9760" width="21.140625" style="706" customWidth="1"/>
    <col min="9761" max="9965" width="11.42578125" style="706"/>
    <col min="9966" max="9966" width="0.7109375" style="706" customWidth="1"/>
    <col min="9967" max="9968" width="1.5703125" style="706" customWidth="1"/>
    <col min="9969" max="9969" width="16.42578125" style="706" customWidth="1"/>
    <col min="9970" max="9972" width="10.42578125" style="706" customWidth="1"/>
    <col min="9973" max="9973" width="8.7109375" style="706" customWidth="1"/>
    <col min="9974" max="9974" width="0.7109375" style="706" customWidth="1"/>
    <col min="9975" max="9975" width="3.140625" style="706" customWidth="1"/>
    <col min="9976" max="9976" width="1.140625" style="706" customWidth="1"/>
    <col min="9977" max="9977" width="18" style="706" customWidth="1"/>
    <col min="9978" max="9978" width="9.42578125" style="706" customWidth="1"/>
    <col min="9979" max="9979" width="8.7109375" style="706" customWidth="1"/>
    <col min="9980" max="9980" width="9.28515625" style="706" customWidth="1"/>
    <col min="9981" max="9981" width="10.140625" style="706" customWidth="1"/>
    <col min="9982" max="9982" width="5.140625" style="706" customWidth="1"/>
    <col min="9983" max="9983" width="10.140625" style="706" customWidth="1"/>
    <col min="9984" max="9984" width="6.42578125" style="706" customWidth="1"/>
    <col min="9985" max="9985" width="11.42578125" style="706"/>
    <col min="9986" max="9986" width="1.28515625" style="706" customWidth="1"/>
    <col min="9987" max="9987" width="1.42578125" style="706" customWidth="1"/>
    <col min="9988" max="9988" width="8.28515625" style="706" customWidth="1"/>
    <col min="9989" max="9989" width="11.42578125" style="706"/>
    <col min="9990" max="9991" width="10.7109375" style="706" customWidth="1"/>
    <col min="9992" max="9992" width="10.28515625" style="706" customWidth="1"/>
    <col min="9993" max="9993" width="11.28515625" style="706" customWidth="1"/>
    <col min="9994" max="9994" width="7.7109375" style="706" customWidth="1"/>
    <col min="9995" max="9995" width="10.140625" style="706" customWidth="1"/>
    <col min="9996" max="9996" width="6.5703125" style="706" customWidth="1"/>
    <col min="9997" max="9997" width="1.140625" style="706" customWidth="1"/>
    <col min="9998" max="9998" width="24.5703125" style="706" customWidth="1"/>
    <col min="9999" max="9999" width="9.85546875" style="706" customWidth="1"/>
    <col min="10000" max="10000" width="10.7109375" style="706" customWidth="1"/>
    <col min="10001" max="10001" width="10.85546875" style="706" customWidth="1"/>
    <col min="10002" max="10002" width="11.140625" style="706" customWidth="1"/>
    <col min="10003" max="10003" width="9.85546875" style="706" customWidth="1"/>
    <col min="10004" max="10004" width="1" style="706" customWidth="1"/>
    <col min="10005" max="10005" width="16.5703125" style="706" customWidth="1"/>
    <col min="10006" max="10006" width="0.5703125" style="706" customWidth="1"/>
    <col min="10007" max="10007" width="0.7109375" style="706" customWidth="1"/>
    <col min="10008" max="10008" width="27.85546875" style="706" customWidth="1"/>
    <col min="10009" max="10009" width="0.85546875" style="706" customWidth="1"/>
    <col min="10010" max="10010" width="27.42578125" style="706" customWidth="1"/>
    <col min="10011" max="10011" width="14.7109375" style="706" customWidth="1"/>
    <col min="10012" max="10012" width="0.42578125" style="706" customWidth="1"/>
    <col min="10013" max="10013" width="0.7109375" style="706" customWidth="1"/>
    <col min="10014" max="10014" width="21.7109375" style="706" customWidth="1"/>
    <col min="10015" max="10015" width="1.28515625" style="706" customWidth="1"/>
    <col min="10016" max="10016" width="21.140625" style="706" customWidth="1"/>
    <col min="10017" max="10221" width="11.42578125" style="706"/>
    <col min="10222" max="10222" width="0.7109375" style="706" customWidth="1"/>
    <col min="10223" max="10224" width="1.5703125" style="706" customWidth="1"/>
    <col min="10225" max="10225" width="16.42578125" style="706" customWidth="1"/>
    <col min="10226" max="10228" width="10.42578125" style="706" customWidth="1"/>
    <col min="10229" max="10229" width="8.7109375" style="706" customWidth="1"/>
    <col min="10230" max="10230" width="0.7109375" style="706" customWidth="1"/>
    <col min="10231" max="10231" width="3.140625" style="706" customWidth="1"/>
    <col min="10232" max="10232" width="1.140625" style="706" customWidth="1"/>
    <col min="10233" max="10233" width="18" style="706" customWidth="1"/>
    <col min="10234" max="10234" width="9.42578125" style="706" customWidth="1"/>
    <col min="10235" max="10235" width="8.7109375" style="706" customWidth="1"/>
    <col min="10236" max="10236" width="9.28515625" style="706" customWidth="1"/>
    <col min="10237" max="10237" width="10.140625" style="706" customWidth="1"/>
    <col min="10238" max="10238" width="5.140625" style="706" customWidth="1"/>
    <col min="10239" max="10239" width="10.140625" style="706" customWidth="1"/>
    <col min="10240" max="10240" width="6.42578125" style="706" customWidth="1"/>
    <col min="10241" max="10241" width="11.42578125" style="706"/>
    <col min="10242" max="10242" width="1.28515625" style="706" customWidth="1"/>
    <col min="10243" max="10243" width="1.42578125" style="706" customWidth="1"/>
    <col min="10244" max="10244" width="8.28515625" style="706" customWidth="1"/>
    <col min="10245" max="10245" width="11.42578125" style="706"/>
    <col min="10246" max="10247" width="10.7109375" style="706" customWidth="1"/>
    <col min="10248" max="10248" width="10.28515625" style="706" customWidth="1"/>
    <col min="10249" max="10249" width="11.28515625" style="706" customWidth="1"/>
    <col min="10250" max="10250" width="7.7109375" style="706" customWidth="1"/>
    <col min="10251" max="10251" width="10.140625" style="706" customWidth="1"/>
    <col min="10252" max="10252" width="6.5703125" style="706" customWidth="1"/>
    <col min="10253" max="10253" width="1.140625" style="706" customWidth="1"/>
    <col min="10254" max="10254" width="24.5703125" style="706" customWidth="1"/>
    <col min="10255" max="10255" width="9.85546875" style="706" customWidth="1"/>
    <col min="10256" max="10256" width="10.7109375" style="706" customWidth="1"/>
    <col min="10257" max="10257" width="10.85546875" style="706" customWidth="1"/>
    <col min="10258" max="10258" width="11.140625" style="706" customWidth="1"/>
    <col min="10259" max="10259" width="9.85546875" style="706" customWidth="1"/>
    <col min="10260" max="10260" width="1" style="706" customWidth="1"/>
    <col min="10261" max="10261" width="16.5703125" style="706" customWidth="1"/>
    <col min="10262" max="10262" width="0.5703125" style="706" customWidth="1"/>
    <col min="10263" max="10263" width="0.7109375" style="706" customWidth="1"/>
    <col min="10264" max="10264" width="27.85546875" style="706" customWidth="1"/>
    <col min="10265" max="10265" width="0.85546875" style="706" customWidth="1"/>
    <col min="10266" max="10266" width="27.42578125" style="706" customWidth="1"/>
    <col min="10267" max="10267" width="14.7109375" style="706" customWidth="1"/>
    <col min="10268" max="10268" width="0.42578125" style="706" customWidth="1"/>
    <col min="10269" max="10269" width="0.7109375" style="706" customWidth="1"/>
    <col min="10270" max="10270" width="21.7109375" style="706" customWidth="1"/>
    <col min="10271" max="10271" width="1.28515625" style="706" customWidth="1"/>
    <col min="10272" max="10272" width="21.140625" style="706" customWidth="1"/>
    <col min="10273" max="10477" width="11.42578125" style="706"/>
    <col min="10478" max="10478" width="0.7109375" style="706" customWidth="1"/>
    <col min="10479" max="10480" width="1.5703125" style="706" customWidth="1"/>
    <col min="10481" max="10481" width="16.42578125" style="706" customWidth="1"/>
    <col min="10482" max="10484" width="10.42578125" style="706" customWidth="1"/>
    <col min="10485" max="10485" width="8.7109375" style="706" customWidth="1"/>
    <col min="10486" max="10486" width="0.7109375" style="706" customWidth="1"/>
    <col min="10487" max="10487" width="3.140625" style="706" customWidth="1"/>
    <col min="10488" max="10488" width="1.140625" style="706" customWidth="1"/>
    <col min="10489" max="10489" width="18" style="706" customWidth="1"/>
    <col min="10490" max="10490" width="9.42578125" style="706" customWidth="1"/>
    <col min="10491" max="10491" width="8.7109375" style="706" customWidth="1"/>
    <col min="10492" max="10492" width="9.28515625" style="706" customWidth="1"/>
    <col min="10493" max="10493" width="10.140625" style="706" customWidth="1"/>
    <col min="10494" max="10494" width="5.140625" style="706" customWidth="1"/>
    <col min="10495" max="10495" width="10.140625" style="706" customWidth="1"/>
    <col min="10496" max="10496" width="6.42578125" style="706" customWidth="1"/>
    <col min="10497" max="10497" width="11.42578125" style="706"/>
    <col min="10498" max="10498" width="1.28515625" style="706" customWidth="1"/>
    <col min="10499" max="10499" width="1.42578125" style="706" customWidth="1"/>
    <col min="10500" max="10500" width="8.28515625" style="706" customWidth="1"/>
    <col min="10501" max="10501" width="11.42578125" style="706"/>
    <col min="10502" max="10503" width="10.7109375" style="706" customWidth="1"/>
    <col min="10504" max="10504" width="10.28515625" style="706" customWidth="1"/>
    <col min="10505" max="10505" width="11.28515625" style="706" customWidth="1"/>
    <col min="10506" max="10506" width="7.7109375" style="706" customWidth="1"/>
    <col min="10507" max="10507" width="10.140625" style="706" customWidth="1"/>
    <col min="10508" max="10508" width="6.5703125" style="706" customWidth="1"/>
    <col min="10509" max="10509" width="1.140625" style="706" customWidth="1"/>
    <col min="10510" max="10510" width="24.5703125" style="706" customWidth="1"/>
    <col min="10511" max="10511" width="9.85546875" style="706" customWidth="1"/>
    <col min="10512" max="10512" width="10.7109375" style="706" customWidth="1"/>
    <col min="10513" max="10513" width="10.85546875" style="706" customWidth="1"/>
    <col min="10514" max="10514" width="11.140625" style="706" customWidth="1"/>
    <col min="10515" max="10515" width="9.85546875" style="706" customWidth="1"/>
    <col min="10516" max="10516" width="1" style="706" customWidth="1"/>
    <col min="10517" max="10517" width="16.5703125" style="706" customWidth="1"/>
    <col min="10518" max="10518" width="0.5703125" style="706" customWidth="1"/>
    <col min="10519" max="10519" width="0.7109375" style="706" customWidth="1"/>
    <col min="10520" max="10520" width="27.85546875" style="706" customWidth="1"/>
    <col min="10521" max="10521" width="0.85546875" style="706" customWidth="1"/>
    <col min="10522" max="10522" width="27.42578125" style="706" customWidth="1"/>
    <col min="10523" max="10523" width="14.7109375" style="706" customWidth="1"/>
    <col min="10524" max="10524" width="0.42578125" style="706" customWidth="1"/>
    <col min="10525" max="10525" width="0.7109375" style="706" customWidth="1"/>
    <col min="10526" max="10526" width="21.7109375" style="706" customWidth="1"/>
    <col min="10527" max="10527" width="1.28515625" style="706" customWidth="1"/>
    <col min="10528" max="10528" width="21.140625" style="706" customWidth="1"/>
    <col min="10529" max="10733" width="11.42578125" style="706"/>
    <col min="10734" max="10734" width="0.7109375" style="706" customWidth="1"/>
    <col min="10735" max="10736" width="1.5703125" style="706" customWidth="1"/>
    <col min="10737" max="10737" width="16.42578125" style="706" customWidth="1"/>
    <col min="10738" max="10740" width="10.42578125" style="706" customWidth="1"/>
    <col min="10741" max="10741" width="8.7109375" style="706" customWidth="1"/>
    <col min="10742" max="10742" width="0.7109375" style="706" customWidth="1"/>
    <col min="10743" max="10743" width="3.140625" style="706" customWidth="1"/>
    <col min="10744" max="10744" width="1.140625" style="706" customWidth="1"/>
    <col min="10745" max="10745" width="18" style="706" customWidth="1"/>
    <col min="10746" max="10746" width="9.42578125" style="706" customWidth="1"/>
    <col min="10747" max="10747" width="8.7109375" style="706" customWidth="1"/>
    <col min="10748" max="10748" width="9.28515625" style="706" customWidth="1"/>
    <col min="10749" max="10749" width="10.140625" style="706" customWidth="1"/>
    <col min="10750" max="10750" width="5.140625" style="706" customWidth="1"/>
    <col min="10751" max="10751" width="10.140625" style="706" customWidth="1"/>
    <col min="10752" max="10752" width="6.42578125" style="706" customWidth="1"/>
    <col min="10753" max="10753" width="11.42578125" style="706"/>
    <col min="10754" max="10754" width="1.28515625" style="706" customWidth="1"/>
    <col min="10755" max="10755" width="1.42578125" style="706" customWidth="1"/>
    <col min="10756" max="10756" width="8.28515625" style="706" customWidth="1"/>
    <col min="10757" max="10757" width="11.42578125" style="706"/>
    <col min="10758" max="10759" width="10.7109375" style="706" customWidth="1"/>
    <col min="10760" max="10760" width="10.28515625" style="706" customWidth="1"/>
    <col min="10761" max="10761" width="11.28515625" style="706" customWidth="1"/>
    <col min="10762" max="10762" width="7.7109375" style="706" customWidth="1"/>
    <col min="10763" max="10763" width="10.140625" style="706" customWidth="1"/>
    <col min="10764" max="10764" width="6.5703125" style="706" customWidth="1"/>
    <col min="10765" max="10765" width="1.140625" style="706" customWidth="1"/>
    <col min="10766" max="10766" width="24.5703125" style="706" customWidth="1"/>
    <col min="10767" max="10767" width="9.85546875" style="706" customWidth="1"/>
    <col min="10768" max="10768" width="10.7109375" style="706" customWidth="1"/>
    <col min="10769" max="10769" width="10.85546875" style="706" customWidth="1"/>
    <col min="10770" max="10770" width="11.140625" style="706" customWidth="1"/>
    <col min="10771" max="10771" width="9.85546875" style="706" customWidth="1"/>
    <col min="10772" max="10772" width="1" style="706" customWidth="1"/>
    <col min="10773" max="10773" width="16.5703125" style="706" customWidth="1"/>
    <col min="10774" max="10774" width="0.5703125" style="706" customWidth="1"/>
    <col min="10775" max="10775" width="0.7109375" style="706" customWidth="1"/>
    <col min="10776" max="10776" width="27.85546875" style="706" customWidth="1"/>
    <col min="10777" max="10777" width="0.85546875" style="706" customWidth="1"/>
    <col min="10778" max="10778" width="27.42578125" style="706" customWidth="1"/>
    <col min="10779" max="10779" width="14.7109375" style="706" customWidth="1"/>
    <col min="10780" max="10780" width="0.42578125" style="706" customWidth="1"/>
    <col min="10781" max="10781" width="0.7109375" style="706" customWidth="1"/>
    <col min="10782" max="10782" width="21.7109375" style="706" customWidth="1"/>
    <col min="10783" max="10783" width="1.28515625" style="706" customWidth="1"/>
    <col min="10784" max="10784" width="21.140625" style="706" customWidth="1"/>
    <col min="10785" max="10989" width="11.42578125" style="706"/>
    <col min="10990" max="10990" width="0.7109375" style="706" customWidth="1"/>
    <col min="10991" max="10992" width="1.5703125" style="706" customWidth="1"/>
    <col min="10993" max="10993" width="16.42578125" style="706" customWidth="1"/>
    <col min="10994" max="10996" width="10.42578125" style="706" customWidth="1"/>
    <col min="10997" max="10997" width="8.7109375" style="706" customWidth="1"/>
    <col min="10998" max="10998" width="0.7109375" style="706" customWidth="1"/>
    <col min="10999" max="10999" width="3.140625" style="706" customWidth="1"/>
    <col min="11000" max="11000" width="1.140625" style="706" customWidth="1"/>
    <col min="11001" max="11001" width="18" style="706" customWidth="1"/>
    <col min="11002" max="11002" width="9.42578125" style="706" customWidth="1"/>
    <col min="11003" max="11003" width="8.7109375" style="706" customWidth="1"/>
    <col min="11004" max="11004" width="9.28515625" style="706" customWidth="1"/>
    <col min="11005" max="11005" width="10.140625" style="706" customWidth="1"/>
    <col min="11006" max="11006" width="5.140625" style="706" customWidth="1"/>
    <col min="11007" max="11007" width="10.140625" style="706" customWidth="1"/>
    <col min="11008" max="11008" width="6.42578125" style="706" customWidth="1"/>
    <col min="11009" max="11009" width="11.42578125" style="706"/>
    <col min="11010" max="11010" width="1.28515625" style="706" customWidth="1"/>
    <col min="11011" max="11011" width="1.42578125" style="706" customWidth="1"/>
    <col min="11012" max="11012" width="8.28515625" style="706" customWidth="1"/>
    <col min="11013" max="11013" width="11.42578125" style="706"/>
    <col min="11014" max="11015" width="10.7109375" style="706" customWidth="1"/>
    <col min="11016" max="11016" width="10.28515625" style="706" customWidth="1"/>
    <col min="11017" max="11017" width="11.28515625" style="706" customWidth="1"/>
    <col min="11018" max="11018" width="7.7109375" style="706" customWidth="1"/>
    <col min="11019" max="11019" width="10.140625" style="706" customWidth="1"/>
    <col min="11020" max="11020" width="6.5703125" style="706" customWidth="1"/>
    <col min="11021" max="11021" width="1.140625" style="706" customWidth="1"/>
    <col min="11022" max="11022" width="24.5703125" style="706" customWidth="1"/>
    <col min="11023" max="11023" width="9.85546875" style="706" customWidth="1"/>
    <col min="11024" max="11024" width="10.7109375" style="706" customWidth="1"/>
    <col min="11025" max="11025" width="10.85546875" style="706" customWidth="1"/>
    <col min="11026" max="11026" width="11.140625" style="706" customWidth="1"/>
    <col min="11027" max="11027" width="9.85546875" style="706" customWidth="1"/>
    <col min="11028" max="11028" width="1" style="706" customWidth="1"/>
    <col min="11029" max="11029" width="16.5703125" style="706" customWidth="1"/>
    <col min="11030" max="11030" width="0.5703125" style="706" customWidth="1"/>
    <col min="11031" max="11031" width="0.7109375" style="706" customWidth="1"/>
    <col min="11032" max="11032" width="27.85546875" style="706" customWidth="1"/>
    <col min="11033" max="11033" width="0.85546875" style="706" customWidth="1"/>
    <col min="11034" max="11034" width="27.42578125" style="706" customWidth="1"/>
    <col min="11035" max="11035" width="14.7109375" style="706" customWidth="1"/>
    <col min="11036" max="11036" width="0.42578125" style="706" customWidth="1"/>
    <col min="11037" max="11037" width="0.7109375" style="706" customWidth="1"/>
    <col min="11038" max="11038" width="21.7109375" style="706" customWidth="1"/>
    <col min="11039" max="11039" width="1.28515625" style="706" customWidth="1"/>
    <col min="11040" max="11040" width="21.140625" style="706" customWidth="1"/>
    <col min="11041" max="11245" width="11.42578125" style="706"/>
    <col min="11246" max="11246" width="0.7109375" style="706" customWidth="1"/>
    <col min="11247" max="11248" width="1.5703125" style="706" customWidth="1"/>
    <col min="11249" max="11249" width="16.42578125" style="706" customWidth="1"/>
    <col min="11250" max="11252" width="10.42578125" style="706" customWidth="1"/>
    <col min="11253" max="11253" width="8.7109375" style="706" customWidth="1"/>
    <col min="11254" max="11254" width="0.7109375" style="706" customWidth="1"/>
    <col min="11255" max="11255" width="3.140625" style="706" customWidth="1"/>
    <col min="11256" max="11256" width="1.140625" style="706" customWidth="1"/>
    <col min="11257" max="11257" width="18" style="706" customWidth="1"/>
    <col min="11258" max="11258" width="9.42578125" style="706" customWidth="1"/>
    <col min="11259" max="11259" width="8.7109375" style="706" customWidth="1"/>
    <col min="11260" max="11260" width="9.28515625" style="706" customWidth="1"/>
    <col min="11261" max="11261" width="10.140625" style="706" customWidth="1"/>
    <col min="11262" max="11262" width="5.140625" style="706" customWidth="1"/>
    <col min="11263" max="11263" width="10.140625" style="706" customWidth="1"/>
    <col min="11264" max="11264" width="6.42578125" style="706" customWidth="1"/>
    <col min="11265" max="11265" width="11.42578125" style="706"/>
    <col min="11266" max="11266" width="1.28515625" style="706" customWidth="1"/>
    <col min="11267" max="11267" width="1.42578125" style="706" customWidth="1"/>
    <col min="11268" max="11268" width="8.28515625" style="706" customWidth="1"/>
    <col min="11269" max="11269" width="11.42578125" style="706"/>
    <col min="11270" max="11271" width="10.7109375" style="706" customWidth="1"/>
    <col min="11272" max="11272" width="10.28515625" style="706" customWidth="1"/>
    <col min="11273" max="11273" width="11.28515625" style="706" customWidth="1"/>
    <col min="11274" max="11274" width="7.7109375" style="706" customWidth="1"/>
    <col min="11275" max="11275" width="10.140625" style="706" customWidth="1"/>
    <col min="11276" max="11276" width="6.5703125" style="706" customWidth="1"/>
    <col min="11277" max="11277" width="1.140625" style="706" customWidth="1"/>
    <col min="11278" max="11278" width="24.5703125" style="706" customWidth="1"/>
    <col min="11279" max="11279" width="9.85546875" style="706" customWidth="1"/>
    <col min="11280" max="11280" width="10.7109375" style="706" customWidth="1"/>
    <col min="11281" max="11281" width="10.85546875" style="706" customWidth="1"/>
    <col min="11282" max="11282" width="11.140625" style="706" customWidth="1"/>
    <col min="11283" max="11283" width="9.85546875" style="706" customWidth="1"/>
    <col min="11284" max="11284" width="1" style="706" customWidth="1"/>
    <col min="11285" max="11285" width="16.5703125" style="706" customWidth="1"/>
    <col min="11286" max="11286" width="0.5703125" style="706" customWidth="1"/>
    <col min="11287" max="11287" width="0.7109375" style="706" customWidth="1"/>
    <col min="11288" max="11288" width="27.85546875" style="706" customWidth="1"/>
    <col min="11289" max="11289" width="0.85546875" style="706" customWidth="1"/>
    <col min="11290" max="11290" width="27.42578125" style="706" customWidth="1"/>
    <col min="11291" max="11291" width="14.7109375" style="706" customWidth="1"/>
    <col min="11292" max="11292" width="0.42578125" style="706" customWidth="1"/>
    <col min="11293" max="11293" width="0.7109375" style="706" customWidth="1"/>
    <col min="11294" max="11294" width="21.7109375" style="706" customWidth="1"/>
    <col min="11295" max="11295" width="1.28515625" style="706" customWidth="1"/>
    <col min="11296" max="11296" width="21.140625" style="706" customWidth="1"/>
    <col min="11297" max="11501" width="11.42578125" style="706"/>
    <col min="11502" max="11502" width="0.7109375" style="706" customWidth="1"/>
    <col min="11503" max="11504" width="1.5703125" style="706" customWidth="1"/>
    <col min="11505" max="11505" width="16.42578125" style="706" customWidth="1"/>
    <col min="11506" max="11508" width="10.42578125" style="706" customWidth="1"/>
    <col min="11509" max="11509" width="8.7109375" style="706" customWidth="1"/>
    <col min="11510" max="11510" width="0.7109375" style="706" customWidth="1"/>
    <col min="11511" max="11511" width="3.140625" style="706" customWidth="1"/>
    <col min="11512" max="11512" width="1.140625" style="706" customWidth="1"/>
    <col min="11513" max="11513" width="18" style="706" customWidth="1"/>
    <col min="11514" max="11514" width="9.42578125" style="706" customWidth="1"/>
    <col min="11515" max="11515" width="8.7109375" style="706" customWidth="1"/>
    <col min="11516" max="11516" width="9.28515625" style="706" customWidth="1"/>
    <col min="11517" max="11517" width="10.140625" style="706" customWidth="1"/>
    <col min="11518" max="11518" width="5.140625" style="706" customWidth="1"/>
    <col min="11519" max="11519" width="10.140625" style="706" customWidth="1"/>
    <col min="11520" max="11520" width="6.42578125" style="706" customWidth="1"/>
    <col min="11521" max="11521" width="11.42578125" style="706"/>
    <col min="11522" max="11522" width="1.28515625" style="706" customWidth="1"/>
    <col min="11523" max="11523" width="1.42578125" style="706" customWidth="1"/>
    <col min="11524" max="11524" width="8.28515625" style="706" customWidth="1"/>
    <col min="11525" max="11525" width="11.42578125" style="706"/>
    <col min="11526" max="11527" width="10.7109375" style="706" customWidth="1"/>
    <col min="11528" max="11528" width="10.28515625" style="706" customWidth="1"/>
    <col min="11529" max="11529" width="11.28515625" style="706" customWidth="1"/>
    <col min="11530" max="11530" width="7.7109375" style="706" customWidth="1"/>
    <col min="11531" max="11531" width="10.140625" style="706" customWidth="1"/>
    <col min="11532" max="11532" width="6.5703125" style="706" customWidth="1"/>
    <col min="11533" max="11533" width="1.140625" style="706" customWidth="1"/>
    <col min="11534" max="11534" width="24.5703125" style="706" customWidth="1"/>
    <col min="11535" max="11535" width="9.85546875" style="706" customWidth="1"/>
    <col min="11536" max="11536" width="10.7109375" style="706" customWidth="1"/>
    <col min="11537" max="11537" width="10.85546875" style="706" customWidth="1"/>
    <col min="11538" max="11538" width="11.140625" style="706" customWidth="1"/>
    <col min="11539" max="11539" width="9.85546875" style="706" customWidth="1"/>
    <col min="11540" max="11540" width="1" style="706" customWidth="1"/>
    <col min="11541" max="11541" width="16.5703125" style="706" customWidth="1"/>
    <col min="11542" max="11542" width="0.5703125" style="706" customWidth="1"/>
    <col min="11543" max="11543" width="0.7109375" style="706" customWidth="1"/>
    <col min="11544" max="11544" width="27.85546875" style="706" customWidth="1"/>
    <col min="11545" max="11545" width="0.85546875" style="706" customWidth="1"/>
    <col min="11546" max="11546" width="27.42578125" style="706" customWidth="1"/>
    <col min="11547" max="11547" width="14.7109375" style="706" customWidth="1"/>
    <col min="11548" max="11548" width="0.42578125" style="706" customWidth="1"/>
    <col min="11549" max="11549" width="0.7109375" style="706" customWidth="1"/>
    <col min="11550" max="11550" width="21.7109375" style="706" customWidth="1"/>
    <col min="11551" max="11551" width="1.28515625" style="706" customWidth="1"/>
    <col min="11552" max="11552" width="21.140625" style="706" customWidth="1"/>
    <col min="11553" max="11757" width="11.42578125" style="706"/>
    <col min="11758" max="11758" width="0.7109375" style="706" customWidth="1"/>
    <col min="11759" max="11760" width="1.5703125" style="706" customWidth="1"/>
    <col min="11761" max="11761" width="16.42578125" style="706" customWidth="1"/>
    <col min="11762" max="11764" width="10.42578125" style="706" customWidth="1"/>
    <col min="11765" max="11765" width="8.7109375" style="706" customWidth="1"/>
    <col min="11766" max="11766" width="0.7109375" style="706" customWidth="1"/>
    <col min="11767" max="11767" width="3.140625" style="706" customWidth="1"/>
    <col min="11768" max="11768" width="1.140625" style="706" customWidth="1"/>
    <col min="11769" max="11769" width="18" style="706" customWidth="1"/>
    <col min="11770" max="11770" width="9.42578125" style="706" customWidth="1"/>
    <col min="11771" max="11771" width="8.7109375" style="706" customWidth="1"/>
    <col min="11772" max="11772" width="9.28515625" style="706" customWidth="1"/>
    <col min="11773" max="11773" width="10.140625" style="706" customWidth="1"/>
    <col min="11774" max="11774" width="5.140625" style="706" customWidth="1"/>
    <col min="11775" max="11775" width="10.140625" style="706" customWidth="1"/>
    <col min="11776" max="11776" width="6.42578125" style="706" customWidth="1"/>
    <col min="11777" max="11777" width="11.42578125" style="706"/>
    <col min="11778" max="11778" width="1.28515625" style="706" customWidth="1"/>
    <col min="11779" max="11779" width="1.42578125" style="706" customWidth="1"/>
    <col min="11780" max="11780" width="8.28515625" style="706" customWidth="1"/>
    <col min="11781" max="11781" width="11.42578125" style="706"/>
    <col min="11782" max="11783" width="10.7109375" style="706" customWidth="1"/>
    <col min="11784" max="11784" width="10.28515625" style="706" customWidth="1"/>
    <col min="11785" max="11785" width="11.28515625" style="706" customWidth="1"/>
    <col min="11786" max="11786" width="7.7109375" style="706" customWidth="1"/>
    <col min="11787" max="11787" width="10.140625" style="706" customWidth="1"/>
    <col min="11788" max="11788" width="6.5703125" style="706" customWidth="1"/>
    <col min="11789" max="11789" width="1.140625" style="706" customWidth="1"/>
    <col min="11790" max="11790" width="24.5703125" style="706" customWidth="1"/>
    <col min="11791" max="11791" width="9.85546875" style="706" customWidth="1"/>
    <col min="11792" max="11792" width="10.7109375" style="706" customWidth="1"/>
    <col min="11793" max="11793" width="10.85546875" style="706" customWidth="1"/>
    <col min="11794" max="11794" width="11.140625" style="706" customWidth="1"/>
    <col min="11795" max="11795" width="9.85546875" style="706" customWidth="1"/>
    <col min="11796" max="11796" width="1" style="706" customWidth="1"/>
    <col min="11797" max="11797" width="16.5703125" style="706" customWidth="1"/>
    <col min="11798" max="11798" width="0.5703125" style="706" customWidth="1"/>
    <col min="11799" max="11799" width="0.7109375" style="706" customWidth="1"/>
    <col min="11800" max="11800" width="27.85546875" style="706" customWidth="1"/>
    <col min="11801" max="11801" width="0.85546875" style="706" customWidth="1"/>
    <col min="11802" max="11802" width="27.42578125" style="706" customWidth="1"/>
    <col min="11803" max="11803" width="14.7109375" style="706" customWidth="1"/>
    <col min="11804" max="11804" width="0.42578125" style="706" customWidth="1"/>
    <col min="11805" max="11805" width="0.7109375" style="706" customWidth="1"/>
    <col min="11806" max="11806" width="21.7109375" style="706" customWidth="1"/>
    <col min="11807" max="11807" width="1.28515625" style="706" customWidth="1"/>
    <col min="11808" max="11808" width="21.140625" style="706" customWidth="1"/>
    <col min="11809" max="12013" width="11.42578125" style="706"/>
    <col min="12014" max="12014" width="0.7109375" style="706" customWidth="1"/>
    <col min="12015" max="12016" width="1.5703125" style="706" customWidth="1"/>
    <col min="12017" max="12017" width="16.42578125" style="706" customWidth="1"/>
    <col min="12018" max="12020" width="10.42578125" style="706" customWidth="1"/>
    <col min="12021" max="12021" width="8.7109375" style="706" customWidth="1"/>
    <col min="12022" max="12022" width="0.7109375" style="706" customWidth="1"/>
    <col min="12023" max="12023" width="3.140625" style="706" customWidth="1"/>
    <col min="12024" max="12024" width="1.140625" style="706" customWidth="1"/>
    <col min="12025" max="12025" width="18" style="706" customWidth="1"/>
    <col min="12026" max="12026" width="9.42578125" style="706" customWidth="1"/>
    <col min="12027" max="12027" width="8.7109375" style="706" customWidth="1"/>
    <col min="12028" max="12028" width="9.28515625" style="706" customWidth="1"/>
    <col min="12029" max="12029" width="10.140625" style="706" customWidth="1"/>
    <col min="12030" max="12030" width="5.140625" style="706" customWidth="1"/>
    <col min="12031" max="12031" width="10.140625" style="706" customWidth="1"/>
    <col min="12032" max="12032" width="6.42578125" style="706" customWidth="1"/>
    <col min="12033" max="12033" width="11.42578125" style="706"/>
    <col min="12034" max="12034" width="1.28515625" style="706" customWidth="1"/>
    <col min="12035" max="12035" width="1.42578125" style="706" customWidth="1"/>
    <col min="12036" max="12036" width="8.28515625" style="706" customWidth="1"/>
    <col min="12037" max="12037" width="11.42578125" style="706"/>
    <col min="12038" max="12039" width="10.7109375" style="706" customWidth="1"/>
    <col min="12040" max="12040" width="10.28515625" style="706" customWidth="1"/>
    <col min="12041" max="12041" width="11.28515625" style="706" customWidth="1"/>
    <col min="12042" max="12042" width="7.7109375" style="706" customWidth="1"/>
    <col min="12043" max="12043" width="10.140625" style="706" customWidth="1"/>
    <col min="12044" max="12044" width="6.5703125" style="706" customWidth="1"/>
    <col min="12045" max="12045" width="1.140625" style="706" customWidth="1"/>
    <col min="12046" max="12046" width="24.5703125" style="706" customWidth="1"/>
    <col min="12047" max="12047" width="9.85546875" style="706" customWidth="1"/>
    <col min="12048" max="12048" width="10.7109375" style="706" customWidth="1"/>
    <col min="12049" max="12049" width="10.85546875" style="706" customWidth="1"/>
    <col min="12050" max="12050" width="11.140625" style="706" customWidth="1"/>
    <col min="12051" max="12051" width="9.85546875" style="706" customWidth="1"/>
    <col min="12052" max="12052" width="1" style="706" customWidth="1"/>
    <col min="12053" max="12053" width="16.5703125" style="706" customWidth="1"/>
    <col min="12054" max="12054" width="0.5703125" style="706" customWidth="1"/>
    <col min="12055" max="12055" width="0.7109375" style="706" customWidth="1"/>
    <col min="12056" max="12056" width="27.85546875" style="706" customWidth="1"/>
    <col min="12057" max="12057" width="0.85546875" style="706" customWidth="1"/>
    <col min="12058" max="12058" width="27.42578125" style="706" customWidth="1"/>
    <col min="12059" max="12059" width="14.7109375" style="706" customWidth="1"/>
    <col min="12060" max="12060" width="0.42578125" style="706" customWidth="1"/>
    <col min="12061" max="12061" width="0.7109375" style="706" customWidth="1"/>
    <col min="12062" max="12062" width="21.7109375" style="706" customWidth="1"/>
    <col min="12063" max="12063" width="1.28515625" style="706" customWidth="1"/>
    <col min="12064" max="12064" width="21.140625" style="706" customWidth="1"/>
    <col min="12065" max="12269" width="11.42578125" style="706"/>
    <col min="12270" max="12270" width="0.7109375" style="706" customWidth="1"/>
    <col min="12271" max="12272" width="1.5703125" style="706" customWidth="1"/>
    <col min="12273" max="12273" width="16.42578125" style="706" customWidth="1"/>
    <col min="12274" max="12276" width="10.42578125" style="706" customWidth="1"/>
    <col min="12277" max="12277" width="8.7109375" style="706" customWidth="1"/>
    <col min="12278" max="12278" width="0.7109375" style="706" customWidth="1"/>
    <col min="12279" max="12279" width="3.140625" style="706" customWidth="1"/>
    <col min="12280" max="12280" width="1.140625" style="706" customWidth="1"/>
    <col min="12281" max="12281" width="18" style="706" customWidth="1"/>
    <col min="12282" max="12282" width="9.42578125" style="706" customWidth="1"/>
    <col min="12283" max="12283" width="8.7109375" style="706" customWidth="1"/>
    <col min="12284" max="12284" width="9.28515625" style="706" customWidth="1"/>
    <col min="12285" max="12285" width="10.140625" style="706" customWidth="1"/>
    <col min="12286" max="12286" width="5.140625" style="706" customWidth="1"/>
    <col min="12287" max="12287" width="10.140625" style="706" customWidth="1"/>
    <col min="12288" max="12288" width="6.42578125" style="706" customWidth="1"/>
    <col min="12289" max="12289" width="11.42578125" style="706"/>
    <col min="12290" max="12290" width="1.28515625" style="706" customWidth="1"/>
    <col min="12291" max="12291" width="1.42578125" style="706" customWidth="1"/>
    <col min="12292" max="12292" width="8.28515625" style="706" customWidth="1"/>
    <col min="12293" max="12293" width="11.42578125" style="706"/>
    <col min="12294" max="12295" width="10.7109375" style="706" customWidth="1"/>
    <col min="12296" max="12296" width="10.28515625" style="706" customWidth="1"/>
    <col min="12297" max="12297" width="11.28515625" style="706" customWidth="1"/>
    <col min="12298" max="12298" width="7.7109375" style="706" customWidth="1"/>
    <col min="12299" max="12299" width="10.140625" style="706" customWidth="1"/>
    <col min="12300" max="12300" width="6.5703125" style="706" customWidth="1"/>
    <col min="12301" max="12301" width="1.140625" style="706" customWidth="1"/>
    <col min="12302" max="12302" width="24.5703125" style="706" customWidth="1"/>
    <col min="12303" max="12303" width="9.85546875" style="706" customWidth="1"/>
    <col min="12304" max="12304" width="10.7109375" style="706" customWidth="1"/>
    <col min="12305" max="12305" width="10.85546875" style="706" customWidth="1"/>
    <col min="12306" max="12306" width="11.140625" style="706" customWidth="1"/>
    <col min="12307" max="12307" width="9.85546875" style="706" customWidth="1"/>
    <col min="12308" max="12308" width="1" style="706" customWidth="1"/>
    <col min="12309" max="12309" width="16.5703125" style="706" customWidth="1"/>
    <col min="12310" max="12310" width="0.5703125" style="706" customWidth="1"/>
    <col min="12311" max="12311" width="0.7109375" style="706" customWidth="1"/>
    <col min="12312" max="12312" width="27.85546875" style="706" customWidth="1"/>
    <col min="12313" max="12313" width="0.85546875" style="706" customWidth="1"/>
    <col min="12314" max="12314" width="27.42578125" style="706" customWidth="1"/>
    <col min="12315" max="12315" width="14.7109375" style="706" customWidth="1"/>
    <col min="12316" max="12316" width="0.42578125" style="706" customWidth="1"/>
    <col min="12317" max="12317" width="0.7109375" style="706" customWidth="1"/>
    <col min="12318" max="12318" width="21.7109375" style="706" customWidth="1"/>
    <col min="12319" max="12319" width="1.28515625" style="706" customWidth="1"/>
    <col min="12320" max="12320" width="21.140625" style="706" customWidth="1"/>
    <col min="12321" max="12525" width="11.42578125" style="706"/>
    <col min="12526" max="12526" width="0.7109375" style="706" customWidth="1"/>
    <col min="12527" max="12528" width="1.5703125" style="706" customWidth="1"/>
    <col min="12529" max="12529" width="16.42578125" style="706" customWidth="1"/>
    <col min="12530" max="12532" width="10.42578125" style="706" customWidth="1"/>
    <col min="12533" max="12533" width="8.7109375" style="706" customWidth="1"/>
    <col min="12534" max="12534" width="0.7109375" style="706" customWidth="1"/>
    <col min="12535" max="12535" width="3.140625" style="706" customWidth="1"/>
    <col min="12536" max="12536" width="1.140625" style="706" customWidth="1"/>
    <col min="12537" max="12537" width="18" style="706" customWidth="1"/>
    <col min="12538" max="12538" width="9.42578125" style="706" customWidth="1"/>
    <col min="12539" max="12539" width="8.7109375" style="706" customWidth="1"/>
    <col min="12540" max="12540" width="9.28515625" style="706" customWidth="1"/>
    <col min="12541" max="12541" width="10.140625" style="706" customWidth="1"/>
    <col min="12542" max="12542" width="5.140625" style="706" customWidth="1"/>
    <col min="12543" max="12543" width="10.140625" style="706" customWidth="1"/>
    <col min="12544" max="12544" width="6.42578125" style="706" customWidth="1"/>
    <col min="12545" max="12545" width="11.42578125" style="706"/>
    <col min="12546" max="12546" width="1.28515625" style="706" customWidth="1"/>
    <col min="12547" max="12547" width="1.42578125" style="706" customWidth="1"/>
    <col min="12548" max="12548" width="8.28515625" style="706" customWidth="1"/>
    <col min="12549" max="12549" width="11.42578125" style="706"/>
    <col min="12550" max="12551" width="10.7109375" style="706" customWidth="1"/>
    <col min="12552" max="12552" width="10.28515625" style="706" customWidth="1"/>
    <col min="12553" max="12553" width="11.28515625" style="706" customWidth="1"/>
    <col min="12554" max="12554" width="7.7109375" style="706" customWidth="1"/>
    <col min="12555" max="12555" width="10.140625" style="706" customWidth="1"/>
    <col min="12556" max="12556" width="6.5703125" style="706" customWidth="1"/>
    <col min="12557" max="12557" width="1.140625" style="706" customWidth="1"/>
    <col min="12558" max="12558" width="24.5703125" style="706" customWidth="1"/>
    <col min="12559" max="12559" width="9.85546875" style="706" customWidth="1"/>
    <col min="12560" max="12560" width="10.7109375" style="706" customWidth="1"/>
    <col min="12561" max="12561" width="10.85546875" style="706" customWidth="1"/>
    <col min="12562" max="12562" width="11.140625" style="706" customWidth="1"/>
    <col min="12563" max="12563" width="9.85546875" style="706" customWidth="1"/>
    <col min="12564" max="12564" width="1" style="706" customWidth="1"/>
    <col min="12565" max="12565" width="16.5703125" style="706" customWidth="1"/>
    <col min="12566" max="12566" width="0.5703125" style="706" customWidth="1"/>
    <col min="12567" max="12567" width="0.7109375" style="706" customWidth="1"/>
    <col min="12568" max="12568" width="27.85546875" style="706" customWidth="1"/>
    <col min="12569" max="12569" width="0.85546875" style="706" customWidth="1"/>
    <col min="12570" max="12570" width="27.42578125" style="706" customWidth="1"/>
    <col min="12571" max="12571" width="14.7109375" style="706" customWidth="1"/>
    <col min="12572" max="12572" width="0.42578125" style="706" customWidth="1"/>
    <col min="12573" max="12573" width="0.7109375" style="706" customWidth="1"/>
    <col min="12574" max="12574" width="21.7109375" style="706" customWidth="1"/>
    <col min="12575" max="12575" width="1.28515625" style="706" customWidth="1"/>
    <col min="12576" max="12576" width="21.140625" style="706" customWidth="1"/>
    <col min="12577" max="12781" width="11.42578125" style="706"/>
    <col min="12782" max="12782" width="0.7109375" style="706" customWidth="1"/>
    <col min="12783" max="12784" width="1.5703125" style="706" customWidth="1"/>
    <col min="12785" max="12785" width="16.42578125" style="706" customWidth="1"/>
    <col min="12786" max="12788" width="10.42578125" style="706" customWidth="1"/>
    <col min="12789" max="12789" width="8.7109375" style="706" customWidth="1"/>
    <col min="12790" max="12790" width="0.7109375" style="706" customWidth="1"/>
    <col min="12791" max="12791" width="3.140625" style="706" customWidth="1"/>
    <col min="12792" max="12792" width="1.140625" style="706" customWidth="1"/>
    <col min="12793" max="12793" width="18" style="706" customWidth="1"/>
    <col min="12794" max="12794" width="9.42578125" style="706" customWidth="1"/>
    <col min="12795" max="12795" width="8.7109375" style="706" customWidth="1"/>
    <col min="12796" max="12796" width="9.28515625" style="706" customWidth="1"/>
    <col min="12797" max="12797" width="10.140625" style="706" customWidth="1"/>
    <col min="12798" max="12798" width="5.140625" style="706" customWidth="1"/>
    <col min="12799" max="12799" width="10.140625" style="706" customWidth="1"/>
    <col min="12800" max="12800" width="6.42578125" style="706" customWidth="1"/>
    <col min="12801" max="12801" width="11.42578125" style="706"/>
    <col min="12802" max="12802" width="1.28515625" style="706" customWidth="1"/>
    <col min="12803" max="12803" width="1.42578125" style="706" customWidth="1"/>
    <col min="12804" max="12804" width="8.28515625" style="706" customWidth="1"/>
    <col min="12805" max="12805" width="11.42578125" style="706"/>
    <col min="12806" max="12807" width="10.7109375" style="706" customWidth="1"/>
    <col min="12808" max="12808" width="10.28515625" style="706" customWidth="1"/>
    <col min="12809" max="12809" width="11.28515625" style="706" customWidth="1"/>
    <col min="12810" max="12810" width="7.7109375" style="706" customWidth="1"/>
    <col min="12811" max="12811" width="10.140625" style="706" customWidth="1"/>
    <col min="12812" max="12812" width="6.5703125" style="706" customWidth="1"/>
    <col min="12813" max="12813" width="1.140625" style="706" customWidth="1"/>
    <col min="12814" max="12814" width="24.5703125" style="706" customWidth="1"/>
    <col min="12815" max="12815" width="9.85546875" style="706" customWidth="1"/>
    <col min="12816" max="12816" width="10.7109375" style="706" customWidth="1"/>
    <col min="12817" max="12817" width="10.85546875" style="706" customWidth="1"/>
    <col min="12818" max="12818" width="11.140625" style="706" customWidth="1"/>
    <col min="12819" max="12819" width="9.85546875" style="706" customWidth="1"/>
    <col min="12820" max="12820" width="1" style="706" customWidth="1"/>
    <col min="12821" max="12821" width="16.5703125" style="706" customWidth="1"/>
    <col min="12822" max="12822" width="0.5703125" style="706" customWidth="1"/>
    <col min="12823" max="12823" width="0.7109375" style="706" customWidth="1"/>
    <col min="12824" max="12824" width="27.85546875" style="706" customWidth="1"/>
    <col min="12825" max="12825" width="0.85546875" style="706" customWidth="1"/>
    <col min="12826" max="12826" width="27.42578125" style="706" customWidth="1"/>
    <col min="12827" max="12827" width="14.7109375" style="706" customWidth="1"/>
    <col min="12828" max="12828" width="0.42578125" style="706" customWidth="1"/>
    <col min="12829" max="12829" width="0.7109375" style="706" customWidth="1"/>
    <col min="12830" max="12830" width="21.7109375" style="706" customWidth="1"/>
    <col min="12831" max="12831" width="1.28515625" style="706" customWidth="1"/>
    <col min="12832" max="12832" width="21.140625" style="706" customWidth="1"/>
    <col min="12833" max="13037" width="11.42578125" style="706"/>
    <col min="13038" max="13038" width="0.7109375" style="706" customWidth="1"/>
    <col min="13039" max="13040" width="1.5703125" style="706" customWidth="1"/>
    <col min="13041" max="13041" width="16.42578125" style="706" customWidth="1"/>
    <col min="13042" max="13044" width="10.42578125" style="706" customWidth="1"/>
    <col min="13045" max="13045" width="8.7109375" style="706" customWidth="1"/>
    <col min="13046" max="13046" width="0.7109375" style="706" customWidth="1"/>
    <col min="13047" max="13047" width="3.140625" style="706" customWidth="1"/>
    <col min="13048" max="13048" width="1.140625" style="706" customWidth="1"/>
    <col min="13049" max="13049" width="18" style="706" customWidth="1"/>
    <col min="13050" max="13050" width="9.42578125" style="706" customWidth="1"/>
    <col min="13051" max="13051" width="8.7109375" style="706" customWidth="1"/>
    <col min="13052" max="13052" width="9.28515625" style="706" customWidth="1"/>
    <col min="13053" max="13053" width="10.140625" style="706" customWidth="1"/>
    <col min="13054" max="13054" width="5.140625" style="706" customWidth="1"/>
    <col min="13055" max="13055" width="10.140625" style="706" customWidth="1"/>
    <col min="13056" max="13056" width="6.42578125" style="706" customWidth="1"/>
    <col min="13057" max="13057" width="11.42578125" style="706"/>
    <col min="13058" max="13058" width="1.28515625" style="706" customWidth="1"/>
    <col min="13059" max="13059" width="1.42578125" style="706" customWidth="1"/>
    <col min="13060" max="13060" width="8.28515625" style="706" customWidth="1"/>
    <col min="13061" max="13061" width="11.42578125" style="706"/>
    <col min="13062" max="13063" width="10.7109375" style="706" customWidth="1"/>
    <col min="13064" max="13064" width="10.28515625" style="706" customWidth="1"/>
    <col min="13065" max="13065" width="11.28515625" style="706" customWidth="1"/>
    <col min="13066" max="13066" width="7.7109375" style="706" customWidth="1"/>
    <col min="13067" max="13067" width="10.140625" style="706" customWidth="1"/>
    <col min="13068" max="13068" width="6.5703125" style="706" customWidth="1"/>
    <col min="13069" max="13069" width="1.140625" style="706" customWidth="1"/>
    <col min="13070" max="13070" width="24.5703125" style="706" customWidth="1"/>
    <col min="13071" max="13071" width="9.85546875" style="706" customWidth="1"/>
    <col min="13072" max="13072" width="10.7109375" style="706" customWidth="1"/>
    <col min="13073" max="13073" width="10.85546875" style="706" customWidth="1"/>
    <col min="13074" max="13074" width="11.140625" style="706" customWidth="1"/>
    <col min="13075" max="13075" width="9.85546875" style="706" customWidth="1"/>
    <col min="13076" max="13076" width="1" style="706" customWidth="1"/>
    <col min="13077" max="13077" width="16.5703125" style="706" customWidth="1"/>
    <col min="13078" max="13078" width="0.5703125" style="706" customWidth="1"/>
    <col min="13079" max="13079" width="0.7109375" style="706" customWidth="1"/>
    <col min="13080" max="13080" width="27.85546875" style="706" customWidth="1"/>
    <col min="13081" max="13081" width="0.85546875" style="706" customWidth="1"/>
    <col min="13082" max="13082" width="27.42578125" style="706" customWidth="1"/>
    <col min="13083" max="13083" width="14.7109375" style="706" customWidth="1"/>
    <col min="13084" max="13084" width="0.42578125" style="706" customWidth="1"/>
    <col min="13085" max="13085" width="0.7109375" style="706" customWidth="1"/>
    <col min="13086" max="13086" width="21.7109375" style="706" customWidth="1"/>
    <col min="13087" max="13087" width="1.28515625" style="706" customWidth="1"/>
    <col min="13088" max="13088" width="21.140625" style="706" customWidth="1"/>
    <col min="13089" max="13293" width="11.42578125" style="706"/>
    <col min="13294" max="13294" width="0.7109375" style="706" customWidth="1"/>
    <col min="13295" max="13296" width="1.5703125" style="706" customWidth="1"/>
    <col min="13297" max="13297" width="16.42578125" style="706" customWidth="1"/>
    <col min="13298" max="13300" width="10.42578125" style="706" customWidth="1"/>
    <col min="13301" max="13301" width="8.7109375" style="706" customWidth="1"/>
    <col min="13302" max="13302" width="0.7109375" style="706" customWidth="1"/>
    <col min="13303" max="13303" width="3.140625" style="706" customWidth="1"/>
    <col min="13304" max="13304" width="1.140625" style="706" customWidth="1"/>
    <col min="13305" max="13305" width="18" style="706" customWidth="1"/>
    <col min="13306" max="13306" width="9.42578125" style="706" customWidth="1"/>
    <col min="13307" max="13307" width="8.7109375" style="706" customWidth="1"/>
    <col min="13308" max="13308" width="9.28515625" style="706" customWidth="1"/>
    <col min="13309" max="13309" width="10.140625" style="706" customWidth="1"/>
    <col min="13310" max="13310" width="5.140625" style="706" customWidth="1"/>
    <col min="13311" max="13311" width="10.140625" style="706" customWidth="1"/>
    <col min="13312" max="13312" width="6.42578125" style="706" customWidth="1"/>
    <col min="13313" max="13313" width="11.42578125" style="706"/>
    <col min="13314" max="13314" width="1.28515625" style="706" customWidth="1"/>
    <col min="13315" max="13315" width="1.42578125" style="706" customWidth="1"/>
    <col min="13316" max="13316" width="8.28515625" style="706" customWidth="1"/>
    <col min="13317" max="13317" width="11.42578125" style="706"/>
    <col min="13318" max="13319" width="10.7109375" style="706" customWidth="1"/>
    <col min="13320" max="13320" width="10.28515625" style="706" customWidth="1"/>
    <col min="13321" max="13321" width="11.28515625" style="706" customWidth="1"/>
    <col min="13322" max="13322" width="7.7109375" style="706" customWidth="1"/>
    <col min="13323" max="13323" width="10.140625" style="706" customWidth="1"/>
    <col min="13324" max="13324" width="6.5703125" style="706" customWidth="1"/>
    <col min="13325" max="13325" width="1.140625" style="706" customWidth="1"/>
    <col min="13326" max="13326" width="24.5703125" style="706" customWidth="1"/>
    <col min="13327" max="13327" width="9.85546875" style="706" customWidth="1"/>
    <col min="13328" max="13328" width="10.7109375" style="706" customWidth="1"/>
    <col min="13329" max="13329" width="10.85546875" style="706" customWidth="1"/>
    <col min="13330" max="13330" width="11.140625" style="706" customWidth="1"/>
    <col min="13331" max="13331" width="9.85546875" style="706" customWidth="1"/>
    <col min="13332" max="13332" width="1" style="706" customWidth="1"/>
    <col min="13333" max="13333" width="16.5703125" style="706" customWidth="1"/>
    <col min="13334" max="13334" width="0.5703125" style="706" customWidth="1"/>
    <col min="13335" max="13335" width="0.7109375" style="706" customWidth="1"/>
    <col min="13336" max="13336" width="27.85546875" style="706" customWidth="1"/>
    <col min="13337" max="13337" width="0.85546875" style="706" customWidth="1"/>
    <col min="13338" max="13338" width="27.42578125" style="706" customWidth="1"/>
    <col min="13339" max="13339" width="14.7109375" style="706" customWidth="1"/>
    <col min="13340" max="13340" width="0.42578125" style="706" customWidth="1"/>
    <col min="13341" max="13341" width="0.7109375" style="706" customWidth="1"/>
    <col min="13342" max="13342" width="21.7109375" style="706" customWidth="1"/>
    <col min="13343" max="13343" width="1.28515625" style="706" customWidth="1"/>
    <col min="13344" max="13344" width="21.140625" style="706" customWidth="1"/>
    <col min="13345" max="13549" width="11.42578125" style="706"/>
    <col min="13550" max="13550" width="0.7109375" style="706" customWidth="1"/>
    <col min="13551" max="13552" width="1.5703125" style="706" customWidth="1"/>
    <col min="13553" max="13553" width="16.42578125" style="706" customWidth="1"/>
    <col min="13554" max="13556" width="10.42578125" style="706" customWidth="1"/>
    <col min="13557" max="13557" width="8.7109375" style="706" customWidth="1"/>
    <col min="13558" max="13558" width="0.7109375" style="706" customWidth="1"/>
    <col min="13559" max="13559" width="3.140625" style="706" customWidth="1"/>
    <col min="13560" max="13560" width="1.140625" style="706" customWidth="1"/>
    <col min="13561" max="13561" width="18" style="706" customWidth="1"/>
    <col min="13562" max="13562" width="9.42578125" style="706" customWidth="1"/>
    <col min="13563" max="13563" width="8.7109375" style="706" customWidth="1"/>
    <col min="13564" max="13564" width="9.28515625" style="706" customWidth="1"/>
    <col min="13565" max="13565" width="10.140625" style="706" customWidth="1"/>
    <col min="13566" max="13566" width="5.140625" style="706" customWidth="1"/>
    <col min="13567" max="13567" width="10.140625" style="706" customWidth="1"/>
    <col min="13568" max="13568" width="6.42578125" style="706" customWidth="1"/>
    <col min="13569" max="13569" width="11.42578125" style="706"/>
    <col min="13570" max="13570" width="1.28515625" style="706" customWidth="1"/>
    <col min="13571" max="13571" width="1.42578125" style="706" customWidth="1"/>
    <col min="13572" max="13572" width="8.28515625" style="706" customWidth="1"/>
    <col min="13573" max="13573" width="11.42578125" style="706"/>
    <col min="13574" max="13575" width="10.7109375" style="706" customWidth="1"/>
    <col min="13576" max="13576" width="10.28515625" style="706" customWidth="1"/>
    <col min="13577" max="13577" width="11.28515625" style="706" customWidth="1"/>
    <col min="13578" max="13578" width="7.7109375" style="706" customWidth="1"/>
    <col min="13579" max="13579" width="10.140625" style="706" customWidth="1"/>
    <col min="13580" max="13580" width="6.5703125" style="706" customWidth="1"/>
    <col min="13581" max="13581" width="1.140625" style="706" customWidth="1"/>
    <col min="13582" max="13582" width="24.5703125" style="706" customWidth="1"/>
    <col min="13583" max="13583" width="9.85546875" style="706" customWidth="1"/>
    <col min="13584" max="13584" width="10.7109375" style="706" customWidth="1"/>
    <col min="13585" max="13585" width="10.85546875" style="706" customWidth="1"/>
    <col min="13586" max="13586" width="11.140625" style="706" customWidth="1"/>
    <col min="13587" max="13587" width="9.85546875" style="706" customWidth="1"/>
    <col min="13588" max="13588" width="1" style="706" customWidth="1"/>
    <col min="13589" max="13589" width="16.5703125" style="706" customWidth="1"/>
    <col min="13590" max="13590" width="0.5703125" style="706" customWidth="1"/>
    <col min="13591" max="13591" width="0.7109375" style="706" customWidth="1"/>
    <col min="13592" max="13592" width="27.85546875" style="706" customWidth="1"/>
    <col min="13593" max="13593" width="0.85546875" style="706" customWidth="1"/>
    <col min="13594" max="13594" width="27.42578125" style="706" customWidth="1"/>
    <col min="13595" max="13595" width="14.7109375" style="706" customWidth="1"/>
    <col min="13596" max="13596" width="0.42578125" style="706" customWidth="1"/>
    <col min="13597" max="13597" width="0.7109375" style="706" customWidth="1"/>
    <col min="13598" max="13598" width="21.7109375" style="706" customWidth="1"/>
    <col min="13599" max="13599" width="1.28515625" style="706" customWidth="1"/>
    <col min="13600" max="13600" width="21.140625" style="706" customWidth="1"/>
    <col min="13601" max="13805" width="11.42578125" style="706"/>
    <col min="13806" max="13806" width="0.7109375" style="706" customWidth="1"/>
    <col min="13807" max="13808" width="1.5703125" style="706" customWidth="1"/>
    <col min="13809" max="13809" width="16.42578125" style="706" customWidth="1"/>
    <col min="13810" max="13812" width="10.42578125" style="706" customWidth="1"/>
    <col min="13813" max="13813" width="8.7109375" style="706" customWidth="1"/>
    <col min="13814" max="13814" width="0.7109375" style="706" customWidth="1"/>
    <col min="13815" max="13815" width="3.140625" style="706" customWidth="1"/>
    <col min="13816" max="13816" width="1.140625" style="706" customWidth="1"/>
    <col min="13817" max="13817" width="18" style="706" customWidth="1"/>
    <col min="13818" max="13818" width="9.42578125" style="706" customWidth="1"/>
    <col min="13819" max="13819" width="8.7109375" style="706" customWidth="1"/>
    <col min="13820" max="13820" width="9.28515625" style="706" customWidth="1"/>
    <col min="13821" max="13821" width="10.140625" style="706" customWidth="1"/>
    <col min="13822" max="13822" width="5.140625" style="706" customWidth="1"/>
    <col min="13823" max="13823" width="10.140625" style="706" customWidth="1"/>
    <col min="13824" max="13824" width="6.42578125" style="706" customWidth="1"/>
    <col min="13825" max="13825" width="11.42578125" style="706"/>
    <col min="13826" max="13826" width="1.28515625" style="706" customWidth="1"/>
    <col min="13827" max="13827" width="1.42578125" style="706" customWidth="1"/>
    <col min="13828" max="13828" width="8.28515625" style="706" customWidth="1"/>
    <col min="13829" max="13829" width="11.42578125" style="706"/>
    <col min="13830" max="13831" width="10.7109375" style="706" customWidth="1"/>
    <col min="13832" max="13832" width="10.28515625" style="706" customWidth="1"/>
    <col min="13833" max="13833" width="11.28515625" style="706" customWidth="1"/>
    <col min="13834" max="13834" width="7.7109375" style="706" customWidth="1"/>
    <col min="13835" max="13835" width="10.140625" style="706" customWidth="1"/>
    <col min="13836" max="13836" width="6.5703125" style="706" customWidth="1"/>
    <col min="13837" max="13837" width="1.140625" style="706" customWidth="1"/>
    <col min="13838" max="13838" width="24.5703125" style="706" customWidth="1"/>
    <col min="13839" max="13839" width="9.85546875" style="706" customWidth="1"/>
    <col min="13840" max="13840" width="10.7109375" style="706" customWidth="1"/>
    <col min="13841" max="13841" width="10.85546875" style="706" customWidth="1"/>
    <col min="13842" max="13842" width="11.140625" style="706" customWidth="1"/>
    <col min="13843" max="13843" width="9.85546875" style="706" customWidth="1"/>
    <col min="13844" max="13844" width="1" style="706" customWidth="1"/>
    <col min="13845" max="13845" width="16.5703125" style="706" customWidth="1"/>
    <col min="13846" max="13846" width="0.5703125" style="706" customWidth="1"/>
    <col min="13847" max="13847" width="0.7109375" style="706" customWidth="1"/>
    <col min="13848" max="13848" width="27.85546875" style="706" customWidth="1"/>
    <col min="13849" max="13849" width="0.85546875" style="706" customWidth="1"/>
    <col min="13850" max="13850" width="27.42578125" style="706" customWidth="1"/>
    <col min="13851" max="13851" width="14.7109375" style="706" customWidth="1"/>
    <col min="13852" max="13852" width="0.42578125" style="706" customWidth="1"/>
    <col min="13853" max="13853" width="0.7109375" style="706" customWidth="1"/>
    <col min="13854" max="13854" width="21.7109375" style="706" customWidth="1"/>
    <col min="13855" max="13855" width="1.28515625" style="706" customWidth="1"/>
    <col min="13856" max="13856" width="21.140625" style="706" customWidth="1"/>
    <col min="13857" max="14061" width="11.42578125" style="706"/>
    <col min="14062" max="14062" width="0.7109375" style="706" customWidth="1"/>
    <col min="14063" max="14064" width="1.5703125" style="706" customWidth="1"/>
    <col min="14065" max="14065" width="16.42578125" style="706" customWidth="1"/>
    <col min="14066" max="14068" width="10.42578125" style="706" customWidth="1"/>
    <col min="14069" max="14069" width="8.7109375" style="706" customWidth="1"/>
    <col min="14070" max="14070" width="0.7109375" style="706" customWidth="1"/>
    <col min="14071" max="14071" width="3.140625" style="706" customWidth="1"/>
    <col min="14072" max="14072" width="1.140625" style="706" customWidth="1"/>
    <col min="14073" max="14073" width="18" style="706" customWidth="1"/>
    <col min="14074" max="14074" width="9.42578125" style="706" customWidth="1"/>
    <col min="14075" max="14075" width="8.7109375" style="706" customWidth="1"/>
    <col min="14076" max="14076" width="9.28515625" style="706" customWidth="1"/>
    <col min="14077" max="14077" width="10.140625" style="706" customWidth="1"/>
    <col min="14078" max="14078" width="5.140625" style="706" customWidth="1"/>
    <col min="14079" max="14079" width="10.140625" style="706" customWidth="1"/>
    <col min="14080" max="14080" width="6.42578125" style="706" customWidth="1"/>
    <col min="14081" max="14081" width="11.42578125" style="706"/>
    <col min="14082" max="14082" width="1.28515625" style="706" customWidth="1"/>
    <col min="14083" max="14083" width="1.42578125" style="706" customWidth="1"/>
    <col min="14084" max="14084" width="8.28515625" style="706" customWidth="1"/>
    <col min="14085" max="14085" width="11.42578125" style="706"/>
    <col min="14086" max="14087" width="10.7109375" style="706" customWidth="1"/>
    <col min="14088" max="14088" width="10.28515625" style="706" customWidth="1"/>
    <col min="14089" max="14089" width="11.28515625" style="706" customWidth="1"/>
    <col min="14090" max="14090" width="7.7109375" style="706" customWidth="1"/>
    <col min="14091" max="14091" width="10.140625" style="706" customWidth="1"/>
    <col min="14092" max="14092" width="6.5703125" style="706" customWidth="1"/>
    <col min="14093" max="14093" width="1.140625" style="706" customWidth="1"/>
    <col min="14094" max="14094" width="24.5703125" style="706" customWidth="1"/>
    <col min="14095" max="14095" width="9.85546875" style="706" customWidth="1"/>
    <col min="14096" max="14096" width="10.7109375" style="706" customWidth="1"/>
    <col min="14097" max="14097" width="10.85546875" style="706" customWidth="1"/>
    <col min="14098" max="14098" width="11.140625" style="706" customWidth="1"/>
    <col min="14099" max="14099" width="9.85546875" style="706" customWidth="1"/>
    <col min="14100" max="14100" width="1" style="706" customWidth="1"/>
    <col min="14101" max="14101" width="16.5703125" style="706" customWidth="1"/>
    <col min="14102" max="14102" width="0.5703125" style="706" customWidth="1"/>
    <col min="14103" max="14103" width="0.7109375" style="706" customWidth="1"/>
    <col min="14104" max="14104" width="27.85546875" style="706" customWidth="1"/>
    <col min="14105" max="14105" width="0.85546875" style="706" customWidth="1"/>
    <col min="14106" max="14106" width="27.42578125" style="706" customWidth="1"/>
    <col min="14107" max="14107" width="14.7109375" style="706" customWidth="1"/>
    <col min="14108" max="14108" width="0.42578125" style="706" customWidth="1"/>
    <col min="14109" max="14109" width="0.7109375" style="706" customWidth="1"/>
    <col min="14110" max="14110" width="21.7109375" style="706" customWidth="1"/>
    <col min="14111" max="14111" width="1.28515625" style="706" customWidth="1"/>
    <col min="14112" max="14112" width="21.140625" style="706" customWidth="1"/>
    <col min="14113" max="14317" width="11.42578125" style="706"/>
    <col min="14318" max="14318" width="0.7109375" style="706" customWidth="1"/>
    <col min="14319" max="14320" width="1.5703125" style="706" customWidth="1"/>
    <col min="14321" max="14321" width="16.42578125" style="706" customWidth="1"/>
    <col min="14322" max="14324" width="10.42578125" style="706" customWidth="1"/>
    <col min="14325" max="14325" width="8.7109375" style="706" customWidth="1"/>
    <col min="14326" max="14326" width="0.7109375" style="706" customWidth="1"/>
    <col min="14327" max="14327" width="3.140625" style="706" customWidth="1"/>
    <col min="14328" max="14328" width="1.140625" style="706" customWidth="1"/>
    <col min="14329" max="14329" width="18" style="706" customWidth="1"/>
    <col min="14330" max="14330" width="9.42578125" style="706" customWidth="1"/>
    <col min="14331" max="14331" width="8.7109375" style="706" customWidth="1"/>
    <col min="14332" max="14332" width="9.28515625" style="706" customWidth="1"/>
    <col min="14333" max="14333" width="10.140625" style="706" customWidth="1"/>
    <col min="14334" max="14334" width="5.140625" style="706" customWidth="1"/>
    <col min="14335" max="14335" width="10.140625" style="706" customWidth="1"/>
    <col min="14336" max="14336" width="6.42578125" style="706" customWidth="1"/>
    <col min="14337" max="14337" width="11.42578125" style="706"/>
    <col min="14338" max="14338" width="1.28515625" style="706" customWidth="1"/>
    <col min="14339" max="14339" width="1.42578125" style="706" customWidth="1"/>
    <col min="14340" max="14340" width="8.28515625" style="706" customWidth="1"/>
    <col min="14341" max="14341" width="11.42578125" style="706"/>
    <col min="14342" max="14343" width="10.7109375" style="706" customWidth="1"/>
    <col min="14344" max="14344" width="10.28515625" style="706" customWidth="1"/>
    <col min="14345" max="14345" width="11.28515625" style="706" customWidth="1"/>
    <col min="14346" max="14346" width="7.7109375" style="706" customWidth="1"/>
    <col min="14347" max="14347" width="10.140625" style="706" customWidth="1"/>
    <col min="14348" max="14348" width="6.5703125" style="706" customWidth="1"/>
    <col min="14349" max="14349" width="1.140625" style="706" customWidth="1"/>
    <col min="14350" max="14350" width="24.5703125" style="706" customWidth="1"/>
    <col min="14351" max="14351" width="9.85546875" style="706" customWidth="1"/>
    <col min="14352" max="14352" width="10.7109375" style="706" customWidth="1"/>
    <col min="14353" max="14353" width="10.85546875" style="706" customWidth="1"/>
    <col min="14354" max="14354" width="11.140625" style="706" customWidth="1"/>
    <col min="14355" max="14355" width="9.85546875" style="706" customWidth="1"/>
    <col min="14356" max="14356" width="1" style="706" customWidth="1"/>
    <col min="14357" max="14357" width="16.5703125" style="706" customWidth="1"/>
    <col min="14358" max="14358" width="0.5703125" style="706" customWidth="1"/>
    <col min="14359" max="14359" width="0.7109375" style="706" customWidth="1"/>
    <col min="14360" max="14360" width="27.85546875" style="706" customWidth="1"/>
    <col min="14361" max="14361" width="0.85546875" style="706" customWidth="1"/>
    <col min="14362" max="14362" width="27.42578125" style="706" customWidth="1"/>
    <col min="14363" max="14363" width="14.7109375" style="706" customWidth="1"/>
    <col min="14364" max="14364" width="0.42578125" style="706" customWidth="1"/>
    <col min="14365" max="14365" width="0.7109375" style="706" customWidth="1"/>
    <col min="14366" max="14366" width="21.7109375" style="706" customWidth="1"/>
    <col min="14367" max="14367" width="1.28515625" style="706" customWidth="1"/>
    <col min="14368" max="14368" width="21.140625" style="706" customWidth="1"/>
    <col min="14369" max="14573" width="11.42578125" style="706"/>
    <col min="14574" max="14574" width="0.7109375" style="706" customWidth="1"/>
    <col min="14575" max="14576" width="1.5703125" style="706" customWidth="1"/>
    <col min="14577" max="14577" width="16.42578125" style="706" customWidth="1"/>
    <col min="14578" max="14580" width="10.42578125" style="706" customWidth="1"/>
    <col min="14581" max="14581" width="8.7109375" style="706" customWidth="1"/>
    <col min="14582" max="14582" width="0.7109375" style="706" customWidth="1"/>
    <col min="14583" max="14583" width="3.140625" style="706" customWidth="1"/>
    <col min="14584" max="14584" width="1.140625" style="706" customWidth="1"/>
    <col min="14585" max="14585" width="18" style="706" customWidth="1"/>
    <col min="14586" max="14586" width="9.42578125" style="706" customWidth="1"/>
    <col min="14587" max="14587" width="8.7109375" style="706" customWidth="1"/>
    <col min="14588" max="14588" width="9.28515625" style="706" customWidth="1"/>
    <col min="14589" max="14589" width="10.140625" style="706" customWidth="1"/>
    <col min="14590" max="14590" width="5.140625" style="706" customWidth="1"/>
    <col min="14591" max="14591" width="10.140625" style="706" customWidth="1"/>
    <col min="14592" max="14592" width="6.42578125" style="706" customWidth="1"/>
    <col min="14593" max="14593" width="11.42578125" style="706"/>
    <col min="14594" max="14594" width="1.28515625" style="706" customWidth="1"/>
    <col min="14595" max="14595" width="1.42578125" style="706" customWidth="1"/>
    <col min="14596" max="14596" width="8.28515625" style="706" customWidth="1"/>
    <col min="14597" max="14597" width="11.42578125" style="706"/>
    <col min="14598" max="14599" width="10.7109375" style="706" customWidth="1"/>
    <col min="14600" max="14600" width="10.28515625" style="706" customWidth="1"/>
    <col min="14601" max="14601" width="11.28515625" style="706" customWidth="1"/>
    <col min="14602" max="14602" width="7.7109375" style="706" customWidth="1"/>
    <col min="14603" max="14603" width="10.140625" style="706" customWidth="1"/>
    <col min="14604" max="14604" width="6.5703125" style="706" customWidth="1"/>
    <col min="14605" max="14605" width="1.140625" style="706" customWidth="1"/>
    <col min="14606" max="14606" width="24.5703125" style="706" customWidth="1"/>
    <col min="14607" max="14607" width="9.85546875" style="706" customWidth="1"/>
    <col min="14608" max="14608" width="10.7109375" style="706" customWidth="1"/>
    <col min="14609" max="14609" width="10.85546875" style="706" customWidth="1"/>
    <col min="14610" max="14610" width="11.140625" style="706" customWidth="1"/>
    <col min="14611" max="14611" width="9.85546875" style="706" customWidth="1"/>
    <col min="14612" max="14612" width="1" style="706" customWidth="1"/>
    <col min="14613" max="14613" width="16.5703125" style="706" customWidth="1"/>
    <col min="14614" max="14614" width="0.5703125" style="706" customWidth="1"/>
    <col min="14615" max="14615" width="0.7109375" style="706" customWidth="1"/>
    <col min="14616" max="14616" width="27.85546875" style="706" customWidth="1"/>
    <col min="14617" max="14617" width="0.85546875" style="706" customWidth="1"/>
    <col min="14618" max="14618" width="27.42578125" style="706" customWidth="1"/>
    <col min="14619" max="14619" width="14.7109375" style="706" customWidth="1"/>
    <col min="14620" max="14620" width="0.42578125" style="706" customWidth="1"/>
    <col min="14621" max="14621" width="0.7109375" style="706" customWidth="1"/>
    <col min="14622" max="14622" width="21.7109375" style="706" customWidth="1"/>
    <col min="14623" max="14623" width="1.28515625" style="706" customWidth="1"/>
    <col min="14624" max="14624" width="21.140625" style="706" customWidth="1"/>
    <col min="14625" max="14829" width="11.42578125" style="706"/>
    <col min="14830" max="14830" width="0.7109375" style="706" customWidth="1"/>
    <col min="14831" max="14832" width="1.5703125" style="706" customWidth="1"/>
    <col min="14833" max="14833" width="16.42578125" style="706" customWidth="1"/>
    <col min="14834" max="14836" width="10.42578125" style="706" customWidth="1"/>
    <col min="14837" max="14837" width="8.7109375" style="706" customWidth="1"/>
    <col min="14838" max="14838" width="0.7109375" style="706" customWidth="1"/>
    <col min="14839" max="14839" width="3.140625" style="706" customWidth="1"/>
    <col min="14840" max="14840" width="1.140625" style="706" customWidth="1"/>
    <col min="14841" max="14841" width="18" style="706" customWidth="1"/>
    <col min="14842" max="14842" width="9.42578125" style="706" customWidth="1"/>
    <col min="14843" max="14843" width="8.7109375" style="706" customWidth="1"/>
    <col min="14844" max="14844" width="9.28515625" style="706" customWidth="1"/>
    <col min="14845" max="14845" width="10.140625" style="706" customWidth="1"/>
    <col min="14846" max="14846" width="5.140625" style="706" customWidth="1"/>
    <col min="14847" max="14847" width="10.140625" style="706" customWidth="1"/>
    <col min="14848" max="14848" width="6.42578125" style="706" customWidth="1"/>
    <col min="14849" max="14849" width="11.42578125" style="706"/>
    <col min="14850" max="14850" width="1.28515625" style="706" customWidth="1"/>
    <col min="14851" max="14851" width="1.42578125" style="706" customWidth="1"/>
    <col min="14852" max="14852" width="8.28515625" style="706" customWidth="1"/>
    <col min="14853" max="14853" width="11.42578125" style="706"/>
    <col min="14854" max="14855" width="10.7109375" style="706" customWidth="1"/>
    <col min="14856" max="14856" width="10.28515625" style="706" customWidth="1"/>
    <col min="14857" max="14857" width="11.28515625" style="706" customWidth="1"/>
    <col min="14858" max="14858" width="7.7109375" style="706" customWidth="1"/>
    <col min="14859" max="14859" width="10.140625" style="706" customWidth="1"/>
    <col min="14860" max="14860" width="6.5703125" style="706" customWidth="1"/>
    <col min="14861" max="14861" width="1.140625" style="706" customWidth="1"/>
    <col min="14862" max="14862" width="24.5703125" style="706" customWidth="1"/>
    <col min="14863" max="14863" width="9.85546875" style="706" customWidth="1"/>
    <col min="14864" max="14864" width="10.7109375" style="706" customWidth="1"/>
    <col min="14865" max="14865" width="10.85546875" style="706" customWidth="1"/>
    <col min="14866" max="14866" width="11.140625" style="706" customWidth="1"/>
    <col min="14867" max="14867" width="9.85546875" style="706" customWidth="1"/>
    <col min="14868" max="14868" width="1" style="706" customWidth="1"/>
    <col min="14869" max="14869" width="16.5703125" style="706" customWidth="1"/>
    <col min="14870" max="14870" width="0.5703125" style="706" customWidth="1"/>
    <col min="14871" max="14871" width="0.7109375" style="706" customWidth="1"/>
    <col min="14872" max="14872" width="27.85546875" style="706" customWidth="1"/>
    <col min="14873" max="14873" width="0.85546875" style="706" customWidth="1"/>
    <col min="14874" max="14874" width="27.42578125" style="706" customWidth="1"/>
    <col min="14875" max="14875" width="14.7109375" style="706" customWidth="1"/>
    <col min="14876" max="14876" width="0.42578125" style="706" customWidth="1"/>
    <col min="14877" max="14877" width="0.7109375" style="706" customWidth="1"/>
    <col min="14878" max="14878" width="21.7109375" style="706" customWidth="1"/>
    <col min="14879" max="14879" width="1.28515625" style="706" customWidth="1"/>
    <col min="14880" max="14880" width="21.140625" style="706" customWidth="1"/>
    <col min="14881" max="15085" width="11.42578125" style="706"/>
    <col min="15086" max="15086" width="0.7109375" style="706" customWidth="1"/>
    <col min="15087" max="15088" width="1.5703125" style="706" customWidth="1"/>
    <col min="15089" max="15089" width="16.42578125" style="706" customWidth="1"/>
    <col min="15090" max="15092" width="10.42578125" style="706" customWidth="1"/>
    <col min="15093" max="15093" width="8.7109375" style="706" customWidth="1"/>
    <col min="15094" max="15094" width="0.7109375" style="706" customWidth="1"/>
    <col min="15095" max="15095" width="3.140625" style="706" customWidth="1"/>
    <col min="15096" max="15096" width="1.140625" style="706" customWidth="1"/>
    <col min="15097" max="15097" width="18" style="706" customWidth="1"/>
    <col min="15098" max="15098" width="9.42578125" style="706" customWidth="1"/>
    <col min="15099" max="15099" width="8.7109375" style="706" customWidth="1"/>
    <col min="15100" max="15100" width="9.28515625" style="706" customWidth="1"/>
    <col min="15101" max="15101" width="10.140625" style="706" customWidth="1"/>
    <col min="15102" max="15102" width="5.140625" style="706" customWidth="1"/>
    <col min="15103" max="15103" width="10.140625" style="706" customWidth="1"/>
    <col min="15104" max="15104" width="6.42578125" style="706" customWidth="1"/>
    <col min="15105" max="15105" width="11.42578125" style="706"/>
    <col min="15106" max="15106" width="1.28515625" style="706" customWidth="1"/>
    <col min="15107" max="15107" width="1.42578125" style="706" customWidth="1"/>
    <col min="15108" max="15108" width="8.28515625" style="706" customWidth="1"/>
    <col min="15109" max="15109" width="11.42578125" style="706"/>
    <col min="15110" max="15111" width="10.7109375" style="706" customWidth="1"/>
    <col min="15112" max="15112" width="10.28515625" style="706" customWidth="1"/>
    <col min="15113" max="15113" width="11.28515625" style="706" customWidth="1"/>
    <col min="15114" max="15114" width="7.7109375" style="706" customWidth="1"/>
    <col min="15115" max="15115" width="10.140625" style="706" customWidth="1"/>
    <col min="15116" max="15116" width="6.5703125" style="706" customWidth="1"/>
    <col min="15117" max="15117" width="1.140625" style="706" customWidth="1"/>
    <col min="15118" max="15118" width="24.5703125" style="706" customWidth="1"/>
    <col min="15119" max="15119" width="9.85546875" style="706" customWidth="1"/>
    <col min="15120" max="15120" width="10.7109375" style="706" customWidth="1"/>
    <col min="15121" max="15121" width="10.85546875" style="706" customWidth="1"/>
    <col min="15122" max="15122" width="11.140625" style="706" customWidth="1"/>
    <col min="15123" max="15123" width="9.85546875" style="706" customWidth="1"/>
    <col min="15124" max="15124" width="1" style="706" customWidth="1"/>
    <col min="15125" max="15125" width="16.5703125" style="706" customWidth="1"/>
    <col min="15126" max="15126" width="0.5703125" style="706" customWidth="1"/>
    <col min="15127" max="15127" width="0.7109375" style="706" customWidth="1"/>
    <col min="15128" max="15128" width="27.85546875" style="706" customWidth="1"/>
    <col min="15129" max="15129" width="0.85546875" style="706" customWidth="1"/>
    <col min="15130" max="15130" width="27.42578125" style="706" customWidth="1"/>
    <col min="15131" max="15131" width="14.7109375" style="706" customWidth="1"/>
    <col min="15132" max="15132" width="0.42578125" style="706" customWidth="1"/>
    <col min="15133" max="15133" width="0.7109375" style="706" customWidth="1"/>
    <col min="15134" max="15134" width="21.7109375" style="706" customWidth="1"/>
    <col min="15135" max="15135" width="1.28515625" style="706" customWidth="1"/>
    <col min="15136" max="15136" width="21.140625" style="706" customWidth="1"/>
    <col min="15137" max="15341" width="11.42578125" style="706"/>
    <col min="15342" max="15342" width="0.7109375" style="706" customWidth="1"/>
    <col min="15343" max="15344" width="1.5703125" style="706" customWidth="1"/>
    <col min="15345" max="15345" width="16.42578125" style="706" customWidth="1"/>
    <col min="15346" max="15348" width="10.42578125" style="706" customWidth="1"/>
    <col min="15349" max="15349" width="8.7109375" style="706" customWidth="1"/>
    <col min="15350" max="15350" width="0.7109375" style="706" customWidth="1"/>
    <col min="15351" max="15351" width="3.140625" style="706" customWidth="1"/>
    <col min="15352" max="15352" width="1.140625" style="706" customWidth="1"/>
    <col min="15353" max="15353" width="18" style="706" customWidth="1"/>
    <col min="15354" max="15354" width="9.42578125" style="706" customWidth="1"/>
    <col min="15355" max="15355" width="8.7109375" style="706" customWidth="1"/>
    <col min="15356" max="15356" width="9.28515625" style="706" customWidth="1"/>
    <col min="15357" max="15357" width="10.140625" style="706" customWidth="1"/>
    <col min="15358" max="15358" width="5.140625" style="706" customWidth="1"/>
    <col min="15359" max="15359" width="10.140625" style="706" customWidth="1"/>
    <col min="15360" max="15360" width="6.42578125" style="706" customWidth="1"/>
    <col min="15361" max="15361" width="11.42578125" style="706"/>
    <col min="15362" max="15362" width="1.28515625" style="706" customWidth="1"/>
    <col min="15363" max="15363" width="1.42578125" style="706" customWidth="1"/>
    <col min="15364" max="15364" width="8.28515625" style="706" customWidth="1"/>
    <col min="15365" max="15365" width="11.42578125" style="706"/>
    <col min="15366" max="15367" width="10.7109375" style="706" customWidth="1"/>
    <col min="15368" max="15368" width="10.28515625" style="706" customWidth="1"/>
    <col min="15369" max="15369" width="11.28515625" style="706" customWidth="1"/>
    <col min="15370" max="15370" width="7.7109375" style="706" customWidth="1"/>
    <col min="15371" max="15371" width="10.140625" style="706" customWidth="1"/>
    <col min="15372" max="15372" width="6.5703125" style="706" customWidth="1"/>
    <col min="15373" max="15373" width="1.140625" style="706" customWidth="1"/>
    <col min="15374" max="15374" width="24.5703125" style="706" customWidth="1"/>
    <col min="15375" max="15375" width="9.85546875" style="706" customWidth="1"/>
    <col min="15376" max="15376" width="10.7109375" style="706" customWidth="1"/>
    <col min="15377" max="15377" width="10.85546875" style="706" customWidth="1"/>
    <col min="15378" max="15378" width="11.140625" style="706" customWidth="1"/>
    <col min="15379" max="15379" width="9.85546875" style="706" customWidth="1"/>
    <col min="15380" max="15380" width="1" style="706" customWidth="1"/>
    <col min="15381" max="15381" width="16.5703125" style="706" customWidth="1"/>
    <col min="15382" max="15382" width="0.5703125" style="706" customWidth="1"/>
    <col min="15383" max="15383" width="0.7109375" style="706" customWidth="1"/>
    <col min="15384" max="15384" width="27.85546875" style="706" customWidth="1"/>
    <col min="15385" max="15385" width="0.85546875" style="706" customWidth="1"/>
    <col min="15386" max="15386" width="27.42578125" style="706" customWidth="1"/>
    <col min="15387" max="15387" width="14.7109375" style="706" customWidth="1"/>
    <col min="15388" max="15388" width="0.42578125" style="706" customWidth="1"/>
    <col min="15389" max="15389" width="0.7109375" style="706" customWidth="1"/>
    <col min="15390" max="15390" width="21.7109375" style="706" customWidth="1"/>
    <col min="15391" max="15391" width="1.28515625" style="706" customWidth="1"/>
    <col min="15392" max="15392" width="21.140625" style="706" customWidth="1"/>
    <col min="15393" max="15597" width="11.42578125" style="706"/>
    <col min="15598" max="15598" width="0.7109375" style="706" customWidth="1"/>
    <col min="15599" max="15600" width="1.5703125" style="706" customWidth="1"/>
    <col min="15601" max="15601" width="16.42578125" style="706" customWidth="1"/>
    <col min="15602" max="15604" width="10.42578125" style="706" customWidth="1"/>
    <col min="15605" max="15605" width="8.7109375" style="706" customWidth="1"/>
    <col min="15606" max="15606" width="0.7109375" style="706" customWidth="1"/>
    <col min="15607" max="15607" width="3.140625" style="706" customWidth="1"/>
    <col min="15608" max="15608" width="1.140625" style="706" customWidth="1"/>
    <col min="15609" max="15609" width="18" style="706" customWidth="1"/>
    <col min="15610" max="15610" width="9.42578125" style="706" customWidth="1"/>
    <col min="15611" max="15611" width="8.7109375" style="706" customWidth="1"/>
    <col min="15612" max="15612" width="9.28515625" style="706" customWidth="1"/>
    <col min="15613" max="15613" width="10.140625" style="706" customWidth="1"/>
    <col min="15614" max="15614" width="5.140625" style="706" customWidth="1"/>
    <col min="15615" max="15615" width="10.140625" style="706" customWidth="1"/>
    <col min="15616" max="15616" width="6.42578125" style="706" customWidth="1"/>
    <col min="15617" max="15617" width="11.42578125" style="706"/>
    <col min="15618" max="15618" width="1.28515625" style="706" customWidth="1"/>
    <col min="15619" max="15619" width="1.42578125" style="706" customWidth="1"/>
    <col min="15620" max="15620" width="8.28515625" style="706" customWidth="1"/>
    <col min="15621" max="15621" width="11.42578125" style="706"/>
    <col min="15622" max="15623" width="10.7109375" style="706" customWidth="1"/>
    <col min="15624" max="15624" width="10.28515625" style="706" customWidth="1"/>
    <col min="15625" max="15625" width="11.28515625" style="706" customWidth="1"/>
    <col min="15626" max="15626" width="7.7109375" style="706" customWidth="1"/>
    <col min="15627" max="15627" width="10.140625" style="706" customWidth="1"/>
    <col min="15628" max="15628" width="6.5703125" style="706" customWidth="1"/>
    <col min="15629" max="15629" width="1.140625" style="706" customWidth="1"/>
    <col min="15630" max="15630" width="24.5703125" style="706" customWidth="1"/>
    <col min="15631" max="15631" width="9.85546875" style="706" customWidth="1"/>
    <col min="15632" max="15632" width="10.7109375" style="706" customWidth="1"/>
    <col min="15633" max="15633" width="10.85546875" style="706" customWidth="1"/>
    <col min="15634" max="15634" width="11.140625" style="706" customWidth="1"/>
    <col min="15635" max="15635" width="9.85546875" style="706" customWidth="1"/>
    <col min="15636" max="15636" width="1" style="706" customWidth="1"/>
    <col min="15637" max="15637" width="16.5703125" style="706" customWidth="1"/>
    <col min="15638" max="15638" width="0.5703125" style="706" customWidth="1"/>
    <col min="15639" max="15639" width="0.7109375" style="706" customWidth="1"/>
    <col min="15640" max="15640" width="27.85546875" style="706" customWidth="1"/>
    <col min="15641" max="15641" width="0.85546875" style="706" customWidth="1"/>
    <col min="15642" max="15642" width="27.42578125" style="706" customWidth="1"/>
    <col min="15643" max="15643" width="14.7109375" style="706" customWidth="1"/>
    <col min="15644" max="15644" width="0.42578125" style="706" customWidth="1"/>
    <col min="15645" max="15645" width="0.7109375" style="706" customWidth="1"/>
    <col min="15646" max="15646" width="21.7109375" style="706" customWidth="1"/>
    <col min="15647" max="15647" width="1.28515625" style="706" customWidth="1"/>
    <col min="15648" max="15648" width="21.140625" style="706" customWidth="1"/>
    <col min="15649" max="15853" width="11.42578125" style="706"/>
    <col min="15854" max="15854" width="0.7109375" style="706" customWidth="1"/>
    <col min="15855" max="15856" width="1.5703125" style="706" customWidth="1"/>
    <col min="15857" max="15857" width="16.42578125" style="706" customWidth="1"/>
    <col min="15858" max="15860" width="10.42578125" style="706" customWidth="1"/>
    <col min="15861" max="15861" width="8.7109375" style="706" customWidth="1"/>
    <col min="15862" max="15862" width="0.7109375" style="706" customWidth="1"/>
    <col min="15863" max="15863" width="3.140625" style="706" customWidth="1"/>
    <col min="15864" max="15864" width="1.140625" style="706" customWidth="1"/>
    <col min="15865" max="15865" width="18" style="706" customWidth="1"/>
    <col min="15866" max="15866" width="9.42578125" style="706" customWidth="1"/>
    <col min="15867" max="15867" width="8.7109375" style="706" customWidth="1"/>
    <col min="15868" max="15868" width="9.28515625" style="706" customWidth="1"/>
    <col min="15869" max="15869" width="10.140625" style="706" customWidth="1"/>
    <col min="15870" max="15870" width="5.140625" style="706" customWidth="1"/>
    <col min="15871" max="15871" width="10.140625" style="706" customWidth="1"/>
    <col min="15872" max="15872" width="6.42578125" style="706" customWidth="1"/>
    <col min="15873" max="15873" width="11.42578125" style="706"/>
    <col min="15874" max="15874" width="1.28515625" style="706" customWidth="1"/>
    <col min="15875" max="15875" width="1.42578125" style="706" customWidth="1"/>
    <col min="15876" max="15876" width="8.28515625" style="706" customWidth="1"/>
    <col min="15877" max="15877" width="11.42578125" style="706"/>
    <col min="15878" max="15879" width="10.7109375" style="706" customWidth="1"/>
    <col min="15880" max="15880" width="10.28515625" style="706" customWidth="1"/>
    <col min="15881" max="15881" width="11.28515625" style="706" customWidth="1"/>
    <col min="15882" max="15882" width="7.7109375" style="706" customWidth="1"/>
    <col min="15883" max="15883" width="10.140625" style="706" customWidth="1"/>
    <col min="15884" max="15884" width="6.5703125" style="706" customWidth="1"/>
    <col min="15885" max="15885" width="1.140625" style="706" customWidth="1"/>
    <col min="15886" max="15886" width="24.5703125" style="706" customWidth="1"/>
    <col min="15887" max="15887" width="9.85546875" style="706" customWidth="1"/>
    <col min="15888" max="15888" width="10.7109375" style="706" customWidth="1"/>
    <col min="15889" max="15889" width="10.85546875" style="706" customWidth="1"/>
    <col min="15890" max="15890" width="11.140625" style="706" customWidth="1"/>
    <col min="15891" max="15891" width="9.85546875" style="706" customWidth="1"/>
    <col min="15892" max="15892" width="1" style="706" customWidth="1"/>
    <col min="15893" max="15893" width="16.5703125" style="706" customWidth="1"/>
    <col min="15894" max="15894" width="0.5703125" style="706" customWidth="1"/>
    <col min="15895" max="15895" width="0.7109375" style="706" customWidth="1"/>
    <col min="15896" max="15896" width="27.85546875" style="706" customWidth="1"/>
    <col min="15897" max="15897" width="0.85546875" style="706" customWidth="1"/>
    <col min="15898" max="15898" width="27.42578125" style="706" customWidth="1"/>
    <col min="15899" max="15899" width="14.7109375" style="706" customWidth="1"/>
    <col min="15900" max="15900" width="0.42578125" style="706" customWidth="1"/>
    <col min="15901" max="15901" width="0.7109375" style="706" customWidth="1"/>
    <col min="15902" max="15902" width="21.7109375" style="706" customWidth="1"/>
    <col min="15903" max="15903" width="1.28515625" style="706" customWidth="1"/>
    <col min="15904" max="15904" width="21.140625" style="706" customWidth="1"/>
    <col min="15905" max="16109" width="11.42578125" style="706"/>
    <col min="16110" max="16110" width="0.7109375" style="706" customWidth="1"/>
    <col min="16111" max="16112" width="1.5703125" style="706" customWidth="1"/>
    <col min="16113" max="16113" width="16.42578125" style="706" customWidth="1"/>
    <col min="16114" max="16116" width="10.42578125" style="706" customWidth="1"/>
    <col min="16117" max="16117" width="8.7109375" style="706" customWidth="1"/>
    <col min="16118" max="16118" width="0.7109375" style="706" customWidth="1"/>
    <col min="16119" max="16119" width="3.140625" style="706" customWidth="1"/>
    <col min="16120" max="16120" width="1.140625" style="706" customWidth="1"/>
    <col min="16121" max="16121" width="18" style="706" customWidth="1"/>
    <col min="16122" max="16122" width="9.42578125" style="706" customWidth="1"/>
    <col min="16123" max="16123" width="8.7109375" style="706" customWidth="1"/>
    <col min="16124" max="16124" width="9.28515625" style="706" customWidth="1"/>
    <col min="16125" max="16125" width="10.140625" style="706" customWidth="1"/>
    <col min="16126" max="16126" width="5.140625" style="706" customWidth="1"/>
    <col min="16127" max="16127" width="10.140625" style="706" customWidth="1"/>
    <col min="16128" max="16128" width="6.42578125" style="706" customWidth="1"/>
    <col min="16129" max="16129" width="11.42578125" style="706"/>
    <col min="16130" max="16130" width="1.28515625" style="706" customWidth="1"/>
    <col min="16131" max="16131" width="1.42578125" style="706" customWidth="1"/>
    <col min="16132" max="16132" width="8.28515625" style="706" customWidth="1"/>
    <col min="16133" max="16133" width="11.42578125" style="706"/>
    <col min="16134" max="16135" width="10.7109375" style="706" customWidth="1"/>
    <col min="16136" max="16136" width="10.28515625" style="706" customWidth="1"/>
    <col min="16137" max="16137" width="11.28515625" style="706" customWidth="1"/>
    <col min="16138" max="16138" width="7.7109375" style="706" customWidth="1"/>
    <col min="16139" max="16139" width="10.140625" style="706" customWidth="1"/>
    <col min="16140" max="16140" width="6.5703125" style="706" customWidth="1"/>
    <col min="16141" max="16141" width="1.140625" style="706" customWidth="1"/>
    <col min="16142" max="16142" width="24.5703125" style="706" customWidth="1"/>
    <col min="16143" max="16143" width="9.85546875" style="706" customWidth="1"/>
    <col min="16144" max="16144" width="10.7109375" style="706" customWidth="1"/>
    <col min="16145" max="16145" width="10.85546875" style="706" customWidth="1"/>
    <col min="16146" max="16146" width="11.140625" style="706" customWidth="1"/>
    <col min="16147" max="16147" width="9.85546875" style="706" customWidth="1"/>
    <col min="16148" max="16148" width="1" style="706" customWidth="1"/>
    <col min="16149" max="16149" width="16.5703125" style="706" customWidth="1"/>
    <col min="16150" max="16150" width="0.5703125" style="706" customWidth="1"/>
    <col min="16151" max="16151" width="0.7109375" style="706" customWidth="1"/>
    <col min="16152" max="16152" width="27.85546875" style="706" customWidth="1"/>
    <col min="16153" max="16153" width="0.85546875" style="706" customWidth="1"/>
    <col min="16154" max="16154" width="27.42578125" style="706" customWidth="1"/>
    <col min="16155" max="16155" width="14.7109375" style="706" customWidth="1"/>
    <col min="16156" max="16156" width="0.42578125" style="706" customWidth="1"/>
    <col min="16157" max="16157" width="0.7109375" style="706" customWidth="1"/>
    <col min="16158" max="16158" width="21.7109375" style="706" customWidth="1"/>
    <col min="16159" max="16159" width="1.28515625" style="706" customWidth="1"/>
    <col min="16160" max="16160" width="21.140625" style="706" customWidth="1"/>
    <col min="16161" max="16384" width="11.42578125" style="706"/>
  </cols>
  <sheetData>
    <row r="1" spans="1:21" ht="45" customHeight="1" x14ac:dyDescent="0.25">
      <c r="A1" s="705" t="s">
        <v>1623</v>
      </c>
      <c r="B1" s="705"/>
      <c r="C1" s="705"/>
      <c r="D1" s="705"/>
      <c r="E1" s="705"/>
    </row>
    <row r="2" spans="1:21" x14ac:dyDescent="0.2">
      <c r="A2" s="708" t="s">
        <v>1557</v>
      </c>
      <c r="B2" s="708"/>
      <c r="C2" s="708"/>
      <c r="D2" s="708"/>
      <c r="E2" s="708"/>
    </row>
    <row r="3" spans="1:21" ht="1.9" customHeight="1" thickBot="1" x14ac:dyDescent="0.25">
      <c r="A3" s="608"/>
      <c r="B3" s="608"/>
      <c r="C3" s="608"/>
      <c r="D3" s="608"/>
      <c r="E3" s="608"/>
    </row>
    <row r="4" spans="1:21" ht="6" customHeight="1" x14ac:dyDescent="0.2">
      <c r="A4" s="709"/>
      <c r="B4" s="709"/>
      <c r="C4" s="710"/>
      <c r="D4" s="710"/>
      <c r="E4" s="711"/>
    </row>
    <row r="5" spans="1:21" ht="22.15" customHeight="1" x14ac:dyDescent="0.2">
      <c r="A5" s="712" t="s">
        <v>1624</v>
      </c>
      <c r="B5" s="712"/>
      <c r="C5" s="712"/>
      <c r="D5" s="712"/>
      <c r="E5" s="713" t="s">
        <v>1625</v>
      </c>
    </row>
    <row r="6" spans="1:21" ht="13.9" customHeight="1" x14ac:dyDescent="0.2">
      <c r="A6" s="712"/>
      <c r="B6" s="712"/>
      <c r="C6" s="712"/>
      <c r="D6" s="712"/>
      <c r="E6" s="713"/>
    </row>
    <row r="7" spans="1:21" ht="6" customHeight="1" thickBot="1" x14ac:dyDescent="0.25">
      <c r="A7" s="714"/>
      <c r="B7" s="714"/>
      <c r="C7" s="714"/>
      <c r="D7" s="714"/>
      <c r="E7" s="715"/>
    </row>
    <row r="8" spans="1:21" ht="11.45" customHeight="1" x14ac:dyDescent="0.2">
      <c r="A8" s="716" t="s">
        <v>1626</v>
      </c>
      <c r="B8" s="717"/>
      <c r="C8" s="718"/>
      <c r="D8" s="717"/>
      <c r="E8" s="719">
        <f>E12-E10</f>
        <v>7320528659.5</v>
      </c>
    </row>
    <row r="9" spans="1:21" s="723" customFormat="1" ht="8.4499999999999993" customHeight="1" thickBot="1" x14ac:dyDescent="0.3">
      <c r="A9" s="720"/>
      <c r="B9" s="721"/>
      <c r="C9" s="721"/>
      <c r="D9" s="721"/>
      <c r="E9" s="722" t="s">
        <v>1627</v>
      </c>
      <c r="H9" s="724"/>
      <c r="U9" s="725"/>
    </row>
    <row r="10" spans="1:21" s="723" customFormat="1" ht="13.15" customHeight="1" x14ac:dyDescent="0.25">
      <c r="A10" s="726" t="s">
        <v>1628</v>
      </c>
      <c r="B10" s="727"/>
      <c r="C10" s="727"/>
      <c r="D10" s="727"/>
      <c r="E10" s="728">
        <v>156881832.69999999</v>
      </c>
      <c r="H10" s="724"/>
      <c r="U10" s="725"/>
    </row>
    <row r="11" spans="1:21" s="731" customFormat="1" ht="4.1500000000000004" customHeight="1" x14ac:dyDescent="0.25">
      <c r="A11" s="727"/>
      <c r="B11" s="729"/>
      <c r="C11" s="729"/>
      <c r="D11" s="726"/>
      <c r="E11" s="730"/>
      <c r="H11" s="732"/>
      <c r="U11" s="733"/>
    </row>
    <row r="12" spans="1:21" s="731" customFormat="1" ht="15" thickBot="1" x14ac:dyDescent="0.3">
      <c r="A12" s="734" t="s">
        <v>1629</v>
      </c>
      <c r="B12" s="735"/>
      <c r="C12" s="735"/>
      <c r="D12" s="735"/>
      <c r="E12" s="736">
        <f>SUM(E14:E16)</f>
        <v>7477410492.1999998</v>
      </c>
      <c r="H12" s="732"/>
      <c r="U12" s="733"/>
    </row>
    <row r="13" spans="1:21" s="731" customFormat="1" x14ac:dyDescent="0.25">
      <c r="A13" s="729"/>
      <c r="B13" s="729" t="s">
        <v>1630</v>
      </c>
      <c r="C13" s="729"/>
      <c r="D13" s="729"/>
      <c r="E13" s="737"/>
      <c r="H13" s="738"/>
      <c r="U13" s="733"/>
    </row>
    <row r="14" spans="1:21" s="731" customFormat="1" x14ac:dyDescent="0.25">
      <c r="A14" s="729"/>
      <c r="B14" s="729"/>
      <c r="C14" s="739" t="s">
        <v>1631</v>
      </c>
      <c r="D14" s="739"/>
      <c r="E14" s="737">
        <f>'concentrado ene-junio'!F7+'concentrado ene-junio'!F8</f>
        <v>2734846891.5</v>
      </c>
      <c r="H14" s="738"/>
      <c r="U14" s="733"/>
    </row>
    <row r="15" spans="1:21" s="731" customFormat="1" x14ac:dyDescent="0.25">
      <c r="A15" s="729"/>
      <c r="B15" s="729"/>
      <c r="C15" s="739" t="s">
        <v>1632</v>
      </c>
      <c r="D15" s="739"/>
      <c r="E15" s="737">
        <f>'concentrado ene-junio'!F9+'concentrado ene-junio'!F10</f>
        <v>1293373240.1600001</v>
      </c>
      <c r="H15" s="738"/>
      <c r="U15" s="733"/>
    </row>
    <row r="16" spans="1:21" s="731" customFormat="1" x14ac:dyDescent="0.25">
      <c r="A16" s="729"/>
      <c r="B16" s="729"/>
      <c r="C16" s="739" t="s">
        <v>1633</v>
      </c>
      <c r="D16" s="739"/>
      <c r="E16" s="737">
        <f>'concentrado ene-junio'!F12+'concentrado ene-junio'!F13+'concentrado ene-junio'!F14+'concentrado ene-junio'!F15</f>
        <v>3449190360.54</v>
      </c>
      <c r="H16" s="738"/>
      <c r="U16" s="733"/>
    </row>
    <row r="17" spans="1:21" s="731" customFormat="1" ht="6" customHeight="1" x14ac:dyDescent="0.25">
      <c r="A17" s="729"/>
      <c r="B17" s="729"/>
      <c r="C17" s="740"/>
      <c r="D17" s="740"/>
      <c r="E17" s="737"/>
      <c r="H17" s="738"/>
      <c r="I17" s="741"/>
      <c r="U17" s="733"/>
    </row>
    <row r="18" spans="1:21" ht="3" customHeight="1" thickBot="1" x14ac:dyDescent="0.25">
      <c r="A18" s="742"/>
      <c r="B18" s="742"/>
      <c r="C18" s="742"/>
      <c r="D18" s="742"/>
      <c r="E18" s="743"/>
    </row>
    <row r="19" spans="1:21" ht="6.6" customHeight="1" x14ac:dyDescent="0.2">
      <c r="A19" s="744"/>
      <c r="B19" s="744"/>
      <c r="C19" s="744"/>
    </row>
    <row r="20" spans="1:21" ht="39.6" customHeight="1" x14ac:dyDescent="0.25">
      <c r="A20" s="745" t="s">
        <v>1634</v>
      </c>
      <c r="B20" s="745"/>
      <c r="C20" s="745"/>
      <c r="D20" s="745"/>
      <c r="E20" s="745"/>
      <c r="F20" s="705" t="s">
        <v>1635</v>
      </c>
      <c r="G20" s="705"/>
      <c r="H20" s="705"/>
      <c r="I20" s="705"/>
      <c r="J20" s="705"/>
    </row>
    <row r="21" spans="1:21" ht="15" thickBot="1" x14ac:dyDescent="0.25">
      <c r="F21" s="708" t="s">
        <v>1557</v>
      </c>
      <c r="G21" s="708"/>
      <c r="H21" s="708"/>
      <c r="I21" s="708"/>
      <c r="J21" s="708"/>
    </row>
    <row r="22" spans="1:21" ht="6" customHeight="1" x14ac:dyDescent="0.2">
      <c r="F22" s="746"/>
      <c r="G22" s="746"/>
      <c r="H22" s="746"/>
      <c r="I22" s="746"/>
      <c r="J22" s="746"/>
    </row>
    <row r="23" spans="1:21" s="731" customFormat="1" ht="13.9" customHeight="1" x14ac:dyDescent="0.25">
      <c r="F23" s="712" t="s">
        <v>1624</v>
      </c>
      <c r="G23" s="712"/>
      <c r="H23" s="712"/>
      <c r="I23" s="712"/>
      <c r="J23" s="747" t="s">
        <v>1636</v>
      </c>
      <c r="U23" s="733"/>
    </row>
    <row r="24" spans="1:21" s="731" customFormat="1" ht="11.45" customHeight="1" x14ac:dyDescent="0.25">
      <c r="F24" s="712"/>
      <c r="G24" s="712"/>
      <c r="H24" s="712"/>
      <c r="I24" s="712"/>
      <c r="J24" s="748" t="s">
        <v>1637</v>
      </c>
      <c r="U24" s="733"/>
    </row>
    <row r="25" spans="1:21" s="731" customFormat="1" ht="10.9" customHeight="1" x14ac:dyDescent="0.25">
      <c r="E25" s="749"/>
      <c r="F25" s="712"/>
      <c r="G25" s="712"/>
      <c r="H25" s="712"/>
      <c r="I25" s="712"/>
      <c r="J25" s="748"/>
      <c r="U25" s="733"/>
    </row>
    <row r="26" spans="1:21" s="731" customFormat="1" ht="6" customHeight="1" thickBot="1" x14ac:dyDescent="0.3">
      <c r="F26" s="750"/>
      <c r="G26" s="750"/>
      <c r="H26" s="750"/>
      <c r="I26" s="750"/>
      <c r="J26" s="715"/>
      <c r="U26" s="733"/>
    </row>
    <row r="27" spans="1:21" s="731" customFormat="1" ht="10.9" customHeight="1" x14ac:dyDescent="0.25">
      <c r="F27" s="751" t="s">
        <v>1638</v>
      </c>
      <c r="G27" s="752"/>
      <c r="H27" s="752"/>
      <c r="I27" s="751"/>
      <c r="J27" s="753">
        <f t="shared" ref="J27" si="0">J29+J40</f>
        <v>-86956262.629999995</v>
      </c>
      <c r="U27" s="733"/>
    </row>
    <row r="28" spans="1:21" s="731" customFormat="1" ht="10.15" customHeight="1" thickBot="1" x14ac:dyDescent="0.25">
      <c r="F28" s="734"/>
      <c r="G28" s="754"/>
      <c r="H28" s="754"/>
      <c r="I28" s="755"/>
      <c r="J28" s="756" t="s">
        <v>1639</v>
      </c>
      <c r="U28" s="733"/>
    </row>
    <row r="29" spans="1:21" s="731" customFormat="1" ht="8.4499999999999993" customHeight="1" x14ac:dyDescent="0.25">
      <c r="F29" s="757" t="s">
        <v>1640</v>
      </c>
      <c r="G29" s="720"/>
      <c r="H29" s="720"/>
      <c r="I29" s="720"/>
      <c r="J29" s="758">
        <f>J31-J35</f>
        <v>-86956262.629999995</v>
      </c>
      <c r="U29" s="733"/>
    </row>
    <row r="30" spans="1:21" s="759" customFormat="1" ht="10.15" customHeight="1" thickBot="1" x14ac:dyDescent="0.25">
      <c r="D30" s="760"/>
      <c r="J30" s="761" t="s">
        <v>1641</v>
      </c>
      <c r="U30" s="762"/>
    </row>
    <row r="31" spans="1:21" s="759" customFormat="1" ht="17.45" customHeight="1" x14ac:dyDescent="0.2">
      <c r="D31" s="763"/>
      <c r="F31" s="764" t="s">
        <v>1642</v>
      </c>
      <c r="G31" s="764" t="s">
        <v>1643</v>
      </c>
      <c r="H31" s="764"/>
      <c r="I31" s="764"/>
      <c r="J31" s="765">
        <f>SUM(J32:J34)</f>
        <v>0</v>
      </c>
      <c r="U31" s="762"/>
    </row>
    <row r="32" spans="1:21" s="731" customFormat="1" ht="15" customHeight="1" x14ac:dyDescent="0.25">
      <c r="D32" s="766"/>
      <c r="F32" s="729"/>
      <c r="G32" s="729"/>
      <c r="H32" s="739" t="s">
        <v>1631</v>
      </c>
      <c r="I32" s="739"/>
      <c r="J32" s="737"/>
      <c r="U32" s="733"/>
    </row>
    <row r="33" spans="4:24" s="731" customFormat="1" ht="15" customHeight="1" x14ac:dyDescent="0.25">
      <c r="D33" s="766"/>
      <c r="F33" s="729"/>
      <c r="G33" s="729"/>
      <c r="H33" s="729" t="s">
        <v>1632</v>
      </c>
      <c r="I33" s="729"/>
      <c r="J33" s="737"/>
      <c r="U33" s="733"/>
    </row>
    <row r="34" spans="4:24" s="731" customFormat="1" ht="15" customHeight="1" x14ac:dyDescent="0.25">
      <c r="D34" s="766"/>
      <c r="F34" s="729"/>
      <c r="G34" s="729"/>
      <c r="H34" s="729" t="s">
        <v>1633</v>
      </c>
      <c r="I34" s="729"/>
      <c r="J34" s="737"/>
      <c r="U34" s="733"/>
    </row>
    <row r="35" spans="4:24" s="759" customFormat="1" ht="17.45" customHeight="1" x14ac:dyDescent="0.2">
      <c r="D35" s="763"/>
      <c r="F35" s="767" t="s">
        <v>1644</v>
      </c>
      <c r="G35" s="767" t="s">
        <v>1645</v>
      </c>
      <c r="H35" s="767"/>
      <c r="I35" s="767"/>
      <c r="J35" s="768">
        <f>SUM(J36:J38)</f>
        <v>86956262.629999995</v>
      </c>
      <c r="U35" s="762"/>
    </row>
    <row r="36" spans="4:24" s="731" customFormat="1" ht="15" customHeight="1" x14ac:dyDescent="0.25">
      <c r="D36" s="766"/>
      <c r="F36" s="729"/>
      <c r="G36" s="729"/>
      <c r="H36" s="769" t="s">
        <v>1646</v>
      </c>
      <c r="I36" s="769"/>
      <c r="J36" s="770">
        <f>22779900+7949917.83</f>
        <v>30729817.829999998</v>
      </c>
      <c r="U36" s="733"/>
    </row>
    <row r="37" spans="4:24" s="731" customFormat="1" ht="15" customHeight="1" x14ac:dyDescent="0.25">
      <c r="D37" s="766"/>
      <c r="F37" s="729"/>
      <c r="G37" s="729"/>
      <c r="H37" s="729" t="s">
        <v>1632</v>
      </c>
      <c r="I37" s="729"/>
      <c r="J37" s="770">
        <f>12253135.04+13603901.04</f>
        <v>25857036.079999998</v>
      </c>
      <c r="U37" s="733"/>
    </row>
    <row r="38" spans="4:24" s="731" customFormat="1" ht="15" customHeight="1" x14ac:dyDescent="0.25">
      <c r="D38" s="766"/>
      <c r="F38" s="729"/>
      <c r="G38" s="729"/>
      <c r="H38" s="729" t="s">
        <v>1633</v>
      </c>
      <c r="I38" s="729"/>
      <c r="J38" s="770">
        <f>9846573.09+20522835.63</f>
        <v>30369408.719999999</v>
      </c>
      <c r="U38" s="733"/>
    </row>
    <row r="39" spans="4:24" s="731" customFormat="1" ht="6" customHeight="1" thickBot="1" x14ac:dyDescent="0.3">
      <c r="D39" s="766"/>
      <c r="F39" s="720"/>
      <c r="G39" s="720"/>
      <c r="H39" s="771"/>
      <c r="I39" s="720"/>
      <c r="J39" s="772"/>
      <c r="U39" s="733"/>
    </row>
    <row r="40" spans="4:24" s="759" customFormat="1" ht="16.899999999999999" customHeight="1" thickBot="1" x14ac:dyDescent="0.25">
      <c r="D40" s="763"/>
      <c r="F40" s="773" t="s">
        <v>1647</v>
      </c>
      <c r="G40" s="774"/>
      <c r="H40" s="774"/>
      <c r="I40" s="774"/>
      <c r="J40" s="775"/>
      <c r="U40" s="762"/>
    </row>
    <row r="41" spans="4:24" s="731" customFormat="1" x14ac:dyDescent="0.25">
      <c r="D41" s="776"/>
      <c r="F41" s="777" t="s">
        <v>1648</v>
      </c>
      <c r="G41" s="777" t="s">
        <v>1643</v>
      </c>
      <c r="H41" s="777"/>
      <c r="I41" s="777"/>
      <c r="J41" s="778"/>
      <c r="U41" s="733"/>
    </row>
    <row r="42" spans="4:24" s="731" customFormat="1" x14ac:dyDescent="0.25">
      <c r="D42" s="779"/>
      <c r="F42" s="720" t="s">
        <v>1649</v>
      </c>
      <c r="G42" s="720" t="s">
        <v>1650</v>
      </c>
      <c r="H42" s="720"/>
      <c r="I42" s="720"/>
      <c r="J42" s="780"/>
      <c r="U42" s="733"/>
    </row>
    <row r="43" spans="4:24" s="731" customFormat="1" ht="1.9" customHeight="1" thickBot="1" x14ac:dyDescent="0.3">
      <c r="F43" s="781"/>
      <c r="G43" s="781"/>
      <c r="H43" s="782"/>
      <c r="I43" s="782"/>
      <c r="J43" s="783"/>
      <c r="U43" s="733"/>
    </row>
    <row r="44" spans="4:24" s="731" customFormat="1" ht="37.9" customHeight="1" x14ac:dyDescent="0.25">
      <c r="L44" s="784" t="s">
        <v>1651</v>
      </c>
      <c r="M44" s="784"/>
      <c r="N44" s="784"/>
      <c r="O44" s="784"/>
      <c r="P44" s="784"/>
      <c r="Q44" s="784"/>
      <c r="R44" s="784"/>
      <c r="S44" s="784"/>
      <c r="T44" s="784"/>
      <c r="U44" s="785"/>
      <c r="V44" s="786"/>
      <c r="W44" s="766"/>
      <c r="X44" s="787"/>
    </row>
    <row r="45" spans="4:24" s="731" customFormat="1" ht="15" thickBot="1" x14ac:dyDescent="0.3">
      <c r="L45" s="788" t="s">
        <v>1557</v>
      </c>
      <c r="M45" s="788"/>
      <c r="N45" s="788"/>
      <c r="O45" s="788"/>
      <c r="P45" s="788"/>
      <c r="Q45" s="788"/>
      <c r="R45" s="788"/>
      <c r="S45" s="788"/>
      <c r="T45" s="788"/>
      <c r="U45" s="789"/>
    </row>
    <row r="46" spans="4:24" s="731" customFormat="1" ht="6" customHeight="1" x14ac:dyDescent="0.25">
      <c r="L46" s="790"/>
      <c r="M46" s="790"/>
      <c r="N46" s="790"/>
      <c r="O46" s="790"/>
      <c r="P46" s="790"/>
      <c r="Q46" s="790"/>
      <c r="R46" s="790"/>
      <c r="S46" s="790"/>
      <c r="T46" s="790"/>
      <c r="U46" s="789"/>
    </row>
    <row r="47" spans="4:24" ht="14.45" customHeight="1" x14ac:dyDescent="0.2">
      <c r="L47" s="712" t="s">
        <v>3</v>
      </c>
      <c r="M47" s="712"/>
      <c r="N47" s="712"/>
      <c r="O47" s="712"/>
      <c r="P47" s="748" t="s">
        <v>1652</v>
      </c>
      <c r="Q47" s="748"/>
      <c r="R47" s="748"/>
      <c r="S47" s="791"/>
      <c r="T47" s="792"/>
      <c r="U47" s="793"/>
    </row>
    <row r="48" spans="4:24" ht="13.9" customHeight="1" x14ac:dyDescent="0.2">
      <c r="L48" s="712"/>
      <c r="M48" s="712"/>
      <c r="N48" s="712"/>
      <c r="O48" s="712"/>
      <c r="P48" s="791"/>
      <c r="Q48" s="791"/>
      <c r="R48" s="747" t="s">
        <v>1636</v>
      </c>
      <c r="S48" s="791"/>
      <c r="T48" s="792"/>
      <c r="U48" s="793"/>
    </row>
    <row r="49" spans="12:29" s="731" customFormat="1" x14ac:dyDescent="0.25">
      <c r="L49" s="712"/>
      <c r="M49" s="712"/>
      <c r="N49" s="712"/>
      <c r="O49" s="712"/>
      <c r="P49" s="748" t="s">
        <v>1653</v>
      </c>
      <c r="Q49" s="748"/>
      <c r="R49" s="748"/>
      <c r="S49" s="747"/>
      <c r="T49" s="794"/>
      <c r="U49" s="795"/>
      <c r="W49" s="796"/>
      <c r="X49" s="796"/>
      <c r="Y49" s="796"/>
      <c r="Z49" s="796"/>
      <c r="AB49" s="796"/>
    </row>
    <row r="50" spans="12:29" s="731" customFormat="1" ht="6" customHeight="1" thickBot="1" x14ac:dyDescent="0.3">
      <c r="L50" s="714"/>
      <c r="M50" s="714"/>
      <c r="N50" s="714"/>
      <c r="O50" s="714"/>
      <c r="P50" s="797"/>
      <c r="Q50" s="797"/>
      <c r="R50" s="797"/>
      <c r="S50" s="797"/>
      <c r="T50" s="798"/>
      <c r="U50" s="795"/>
      <c r="AB50" s="796"/>
    </row>
    <row r="51" spans="12:29" s="731" customFormat="1" ht="13.9" customHeight="1" x14ac:dyDescent="0.25">
      <c r="L51" s="718"/>
      <c r="M51" s="718"/>
      <c r="N51" s="718"/>
      <c r="O51" s="799" t="s">
        <v>1654</v>
      </c>
      <c r="P51" s="719"/>
      <c r="Q51" s="719"/>
      <c r="R51" s="719">
        <f>R54+R60</f>
        <v>125632401.55000001</v>
      </c>
      <c r="S51" s="719"/>
      <c r="T51" s="800"/>
      <c r="U51" s="795"/>
      <c r="AB51" s="796"/>
    </row>
    <row r="52" spans="12:29" s="731" customFormat="1" ht="11.45" customHeight="1" thickBot="1" x14ac:dyDescent="0.3">
      <c r="L52" s="721"/>
      <c r="M52" s="721"/>
      <c r="N52" s="721"/>
      <c r="O52" s="721"/>
      <c r="P52" s="801"/>
      <c r="Q52" s="722"/>
      <c r="R52" s="722" t="s">
        <v>1655</v>
      </c>
      <c r="S52" s="801"/>
      <c r="T52" s="802"/>
      <c r="U52" s="803"/>
      <c r="W52" s="804"/>
      <c r="X52" s="804"/>
      <c r="Y52" s="766"/>
      <c r="Z52" s="804"/>
      <c r="AA52" s="805"/>
      <c r="AB52" s="806"/>
    </row>
    <row r="53" spans="12:29" s="731" customFormat="1" ht="6" customHeight="1" x14ac:dyDescent="0.25">
      <c r="L53" s="807"/>
      <c r="M53" s="807"/>
      <c r="N53" s="807"/>
      <c r="O53" s="808"/>
      <c r="P53" s="809"/>
      <c r="Q53" s="809"/>
      <c r="R53" s="809"/>
      <c r="S53" s="809"/>
      <c r="T53" s="810"/>
      <c r="U53" s="803"/>
      <c r="W53" s="804"/>
      <c r="X53" s="804"/>
      <c r="Y53" s="804"/>
      <c r="Z53" s="804"/>
      <c r="AA53" s="805"/>
      <c r="AB53" s="806"/>
    </row>
    <row r="54" spans="12:29" s="759" customFormat="1" ht="15" thickBot="1" x14ac:dyDescent="0.25">
      <c r="L54" s="811" t="s">
        <v>1640</v>
      </c>
      <c r="M54" s="812"/>
      <c r="N54" s="812"/>
      <c r="O54" s="812"/>
      <c r="P54" s="813"/>
      <c r="Q54" s="813"/>
      <c r="R54" s="813">
        <f>SUM(R55:R58)</f>
        <v>125632401.55000001</v>
      </c>
      <c r="S54" s="813"/>
      <c r="T54" s="814"/>
      <c r="U54" s="815"/>
      <c r="V54" s="816"/>
      <c r="W54" s="817"/>
      <c r="X54" s="817"/>
      <c r="Y54" s="817"/>
      <c r="Z54" s="817"/>
      <c r="AA54" s="805"/>
      <c r="AB54" s="806"/>
    </row>
    <row r="55" spans="12:29" s="731" customFormat="1" ht="18.75" customHeight="1" x14ac:dyDescent="0.25">
      <c r="L55" s="729"/>
      <c r="M55" s="729" t="s">
        <v>1656</v>
      </c>
      <c r="N55" s="729"/>
      <c r="O55" s="729"/>
      <c r="P55" s="818"/>
      <c r="Q55" s="819"/>
      <c r="R55" s="818">
        <v>117435990</v>
      </c>
      <c r="S55" s="818"/>
      <c r="T55" s="820"/>
      <c r="U55" s="821"/>
      <c r="W55" s="766"/>
      <c r="X55" s="766"/>
      <c r="Y55" s="766"/>
      <c r="Z55" s="766"/>
      <c r="AA55" s="805"/>
      <c r="AB55" s="806"/>
    </row>
    <row r="56" spans="12:29" s="731" customFormat="1" ht="18.75" customHeight="1" x14ac:dyDescent="0.25">
      <c r="L56" s="729"/>
      <c r="M56" s="729" t="s">
        <v>1657</v>
      </c>
      <c r="N56" s="822"/>
      <c r="O56" s="822"/>
      <c r="P56" s="770"/>
      <c r="Q56" s="737"/>
      <c r="R56" s="770">
        <v>0</v>
      </c>
      <c r="S56" s="770"/>
      <c r="T56" s="820"/>
      <c r="U56" s="821"/>
      <c r="W56" s="776"/>
      <c r="X56" s="776"/>
      <c r="Y56" s="776"/>
      <c r="Z56" s="776"/>
      <c r="AA56" s="776"/>
      <c r="AB56" s="806"/>
    </row>
    <row r="57" spans="12:29" s="731" customFormat="1" ht="18.75" customHeight="1" x14ac:dyDescent="0.25">
      <c r="L57" s="729"/>
      <c r="M57" s="729" t="s">
        <v>1658</v>
      </c>
      <c r="N57" s="729"/>
      <c r="O57" s="729"/>
      <c r="P57" s="770"/>
      <c r="Q57" s="737"/>
      <c r="R57" s="770">
        <v>3007264.9</v>
      </c>
      <c r="S57" s="770"/>
      <c r="T57" s="820"/>
      <c r="U57" s="821"/>
      <c r="X57" s="738"/>
      <c r="Y57" s="738"/>
      <c r="Z57" s="738"/>
      <c r="AA57" s="776"/>
      <c r="AB57" s="806"/>
    </row>
    <row r="58" spans="12:29" s="731" customFormat="1" ht="18.75" customHeight="1" x14ac:dyDescent="0.25">
      <c r="L58" s="729"/>
      <c r="M58" s="729" t="s">
        <v>1659</v>
      </c>
      <c r="N58" s="729"/>
      <c r="O58" s="729"/>
      <c r="P58" s="770"/>
      <c r="Q58" s="770"/>
      <c r="R58" s="770">
        <v>5189146.6500000004</v>
      </c>
      <c r="S58" s="770"/>
      <c r="T58" s="820"/>
      <c r="U58" s="821"/>
    </row>
    <row r="59" spans="12:29" s="731" customFormat="1" ht="6" customHeight="1" x14ac:dyDescent="0.25">
      <c r="L59" s="729"/>
      <c r="M59" s="729"/>
      <c r="N59" s="729"/>
      <c r="O59" s="729"/>
      <c r="P59" s="770"/>
      <c r="Q59" s="770"/>
      <c r="R59" s="770"/>
      <c r="S59" s="770"/>
      <c r="T59" s="823"/>
      <c r="U59" s="821"/>
    </row>
    <row r="60" spans="12:29" s="759" customFormat="1" ht="15" thickBot="1" x14ac:dyDescent="0.25">
      <c r="L60" s="811" t="s">
        <v>1647</v>
      </c>
      <c r="M60" s="811"/>
      <c r="N60" s="811"/>
      <c r="O60" s="811"/>
      <c r="P60" s="813"/>
      <c r="Q60" s="813"/>
      <c r="R60" s="813">
        <v>0</v>
      </c>
      <c r="S60" s="813"/>
      <c r="T60" s="824"/>
      <c r="U60" s="825"/>
    </row>
    <row r="61" spans="12:29" s="731" customFormat="1" ht="10.15" customHeight="1" x14ac:dyDescent="0.25">
      <c r="L61" s="807"/>
      <c r="M61" s="807" t="s">
        <v>1656</v>
      </c>
      <c r="N61" s="807"/>
      <c r="O61" s="807"/>
      <c r="P61" s="826"/>
      <c r="Q61" s="827"/>
      <c r="R61" s="826"/>
      <c r="S61" s="826"/>
      <c r="T61" s="828"/>
      <c r="U61" s="821"/>
    </row>
    <row r="62" spans="12:29" ht="4.9000000000000004" customHeight="1" thickBot="1" x14ac:dyDescent="0.25">
      <c r="L62" s="743"/>
      <c r="M62" s="743"/>
      <c r="N62" s="829"/>
      <c r="O62" s="829"/>
      <c r="P62" s="830"/>
      <c r="Q62" s="813"/>
      <c r="R62" s="830"/>
      <c r="S62" s="830"/>
      <c r="T62" s="831"/>
      <c r="U62" s="825"/>
    </row>
    <row r="63" spans="12:29" x14ac:dyDescent="0.2">
      <c r="L63" s="744"/>
      <c r="V63" s="832"/>
      <c r="W63" s="832"/>
      <c r="X63" s="832"/>
      <c r="Y63" s="832"/>
      <c r="Z63" s="832"/>
      <c r="AA63" s="832"/>
      <c r="AB63" s="832"/>
      <c r="AC63" s="833"/>
    </row>
    <row r="64" spans="12:29" x14ac:dyDescent="0.2">
      <c r="L64" s="744"/>
      <c r="V64" s="832" t="s">
        <v>1660</v>
      </c>
      <c r="W64" s="832"/>
      <c r="X64" s="832"/>
      <c r="Y64" s="832"/>
      <c r="Z64" s="832"/>
      <c r="AA64" s="832"/>
      <c r="AB64" s="832"/>
      <c r="AC64" s="833"/>
    </row>
    <row r="65" spans="12:37" ht="15" thickBot="1" x14ac:dyDescent="0.25">
      <c r="L65" s="744"/>
      <c r="V65" s="623" t="s">
        <v>1557</v>
      </c>
      <c r="W65" s="623"/>
      <c r="X65" s="623"/>
      <c r="Y65" s="623"/>
      <c r="Z65" s="623"/>
      <c r="AA65" s="623"/>
      <c r="AB65" s="623"/>
      <c r="AC65" s="833"/>
    </row>
    <row r="66" spans="12:37" ht="4.9000000000000004" customHeight="1" x14ac:dyDescent="0.2">
      <c r="L66" s="744"/>
      <c r="V66" s="624"/>
      <c r="W66" s="624"/>
      <c r="X66" s="625"/>
      <c r="Y66" s="624"/>
      <c r="Z66" s="624"/>
      <c r="AA66" s="624"/>
      <c r="AB66" s="834"/>
      <c r="AC66" s="833"/>
    </row>
    <row r="67" spans="12:37" ht="13.9" customHeight="1" x14ac:dyDescent="0.2">
      <c r="L67" s="744"/>
      <c r="V67" s="626" t="s">
        <v>3</v>
      </c>
      <c r="W67" s="626" t="s">
        <v>1661</v>
      </c>
      <c r="X67" s="627" t="s">
        <v>1559</v>
      </c>
      <c r="Y67" s="627"/>
      <c r="Z67" s="627"/>
      <c r="AA67" s="626" t="s">
        <v>1662</v>
      </c>
      <c r="AB67" s="626" t="s">
        <v>1663</v>
      </c>
      <c r="AC67" s="833"/>
    </row>
    <row r="68" spans="12:37" ht="15" customHeight="1" x14ac:dyDescent="0.2">
      <c r="L68" s="744"/>
      <c r="V68" s="626"/>
      <c r="W68" s="626"/>
      <c r="X68" s="628" t="s">
        <v>1561</v>
      </c>
      <c r="Y68" s="628" t="s">
        <v>1562</v>
      </c>
      <c r="Z68" s="628" t="s">
        <v>1563</v>
      </c>
      <c r="AA68" s="626"/>
      <c r="AB68" s="626"/>
      <c r="AC68" s="833"/>
    </row>
    <row r="69" spans="12:37" ht="6.6" customHeight="1" thickBot="1" x14ac:dyDescent="0.25">
      <c r="L69" s="744"/>
      <c r="V69" s="629"/>
      <c r="W69" s="630"/>
      <c r="X69" s="630"/>
      <c r="Y69" s="630"/>
      <c r="Z69" s="630"/>
      <c r="AA69" s="630"/>
      <c r="AB69" s="835"/>
      <c r="AC69" s="833"/>
    </row>
    <row r="70" spans="12:37" ht="23.45" customHeight="1" x14ac:dyDescent="0.2">
      <c r="L70" s="744"/>
      <c r="V70" s="836" t="s">
        <v>1664</v>
      </c>
      <c r="W70" s="632">
        <f>SUM(W72:W76)</f>
        <v>3365916182</v>
      </c>
      <c r="X70" s="837">
        <f>SUM(X72:X76)</f>
        <v>0</v>
      </c>
      <c r="Y70" s="837">
        <f>SUM(Y72:Y76)</f>
        <v>0</v>
      </c>
      <c r="Z70" s="837">
        <f>SUM(Z72:Z76)</f>
        <v>0</v>
      </c>
      <c r="AA70" s="632">
        <f t="shared" ref="AA70:AB70" si="1">SUM(AA72:AA76)</f>
        <v>3365916182</v>
      </c>
      <c r="AB70" s="838">
        <f t="shared" si="1"/>
        <v>71537252.700000003</v>
      </c>
      <c r="AC70" s="833"/>
    </row>
    <row r="71" spans="12:37" ht="3.6" customHeight="1" thickBot="1" x14ac:dyDescent="0.25">
      <c r="L71" s="744"/>
      <c r="V71" s="635"/>
      <c r="W71" s="636"/>
      <c r="X71" s="635"/>
      <c r="Y71" s="839"/>
      <c r="Z71" s="635"/>
      <c r="AA71" s="637"/>
      <c r="AB71" s="840"/>
      <c r="AC71" s="833"/>
    </row>
    <row r="72" spans="12:37" x14ac:dyDescent="0.2">
      <c r="L72" s="744"/>
      <c r="V72" s="638" t="s">
        <v>1665</v>
      </c>
      <c r="W72" s="639">
        <v>2031791335</v>
      </c>
      <c r="X72" s="841"/>
      <c r="Y72" s="639"/>
      <c r="Z72" s="639">
        <f>SUM(X72:Y72)</f>
        <v>0</v>
      </c>
      <c r="AA72" s="639">
        <f>W72-Z72</f>
        <v>2031791335</v>
      </c>
      <c r="AB72" s="639">
        <f>43820498.07+62640</f>
        <v>43883138.07</v>
      </c>
      <c r="AC72" s="833"/>
    </row>
    <row r="73" spans="12:37" x14ac:dyDescent="0.2">
      <c r="L73" s="744"/>
      <c r="V73" s="638" t="s">
        <v>1666</v>
      </c>
      <c r="W73" s="639">
        <v>260526230</v>
      </c>
      <c r="X73" s="841"/>
      <c r="Y73" s="639"/>
      <c r="Z73" s="639">
        <f>SUM(X73:Y73)</f>
        <v>0</v>
      </c>
      <c r="AA73" s="639">
        <f>W73+Z73</f>
        <v>260526230</v>
      </c>
      <c r="AB73" s="639">
        <v>5335909.76</v>
      </c>
      <c r="AC73" s="833"/>
    </row>
    <row r="74" spans="12:37" x14ac:dyDescent="0.2">
      <c r="L74" s="744"/>
      <c r="V74" s="638" t="s">
        <v>1667</v>
      </c>
      <c r="W74" s="639">
        <v>210927487</v>
      </c>
      <c r="X74" s="841"/>
      <c r="Y74" s="639"/>
      <c r="Z74" s="639">
        <f>SUM(X74:Y74)</f>
        <v>0</v>
      </c>
      <c r="AA74" s="639">
        <f>W74+Z74</f>
        <v>210927487</v>
      </c>
      <c r="AB74" s="639">
        <v>4348738.72</v>
      </c>
      <c r="AC74" s="833"/>
    </row>
    <row r="75" spans="12:37" x14ac:dyDescent="0.2">
      <c r="L75" s="744"/>
      <c r="V75" s="638" t="s">
        <v>1668</v>
      </c>
      <c r="W75" s="639">
        <v>562951130</v>
      </c>
      <c r="X75" s="841"/>
      <c r="Y75" s="639"/>
      <c r="Z75" s="639">
        <f>SUM(X75:Y75)</f>
        <v>0</v>
      </c>
      <c r="AA75" s="639">
        <f t="shared" ref="AA75:AA76" si="2">W75+Z75</f>
        <v>562951130</v>
      </c>
      <c r="AB75" s="639">
        <v>11720546.890000001</v>
      </c>
      <c r="AC75" s="833"/>
    </row>
    <row r="76" spans="12:37" ht="24" x14ac:dyDescent="0.2">
      <c r="L76" s="744"/>
      <c r="V76" s="842" t="s">
        <v>1669</v>
      </c>
      <c r="W76" s="843">
        <v>299720000</v>
      </c>
      <c r="X76" s="844"/>
      <c r="Y76" s="843"/>
      <c r="Z76" s="843">
        <f>SUM(X76:Y76)</f>
        <v>0</v>
      </c>
      <c r="AA76" s="639">
        <f t="shared" si="2"/>
        <v>299720000</v>
      </c>
      <c r="AB76" s="843">
        <v>6248919.2599999998</v>
      </c>
      <c r="AC76" s="833"/>
    </row>
    <row r="77" spans="12:37" ht="3.6" customHeight="1" thickBot="1" x14ac:dyDescent="0.25">
      <c r="L77" s="744"/>
      <c r="V77" s="640"/>
      <c r="W77" s="642"/>
      <c r="X77" s="642"/>
      <c r="Y77" s="642"/>
      <c r="Z77" s="642"/>
      <c r="AA77" s="642"/>
      <c r="AB77" s="642"/>
      <c r="AC77" s="833"/>
    </row>
    <row r="78" spans="12:37" x14ac:dyDescent="0.2">
      <c r="L78" s="744"/>
      <c r="V78" s="643" t="s">
        <v>1670</v>
      </c>
      <c r="W78" s="643"/>
      <c r="X78" s="643"/>
      <c r="Y78" s="643"/>
      <c r="Z78" s="643"/>
      <c r="AA78" s="643"/>
      <c r="AB78" s="643"/>
      <c r="AC78" s="833"/>
    </row>
    <row r="79" spans="12:37" x14ac:dyDescent="0.2">
      <c r="L79" s="744"/>
      <c r="V79" s="833"/>
      <c r="W79" s="833"/>
      <c r="X79" s="833"/>
      <c r="Y79" s="833"/>
      <c r="Z79" s="833"/>
      <c r="AA79" s="833"/>
      <c r="AB79" s="833"/>
      <c r="AC79" s="833"/>
    </row>
    <row r="80" spans="12:37" x14ac:dyDescent="0.2">
      <c r="AE80" s="832" t="s">
        <v>1671</v>
      </c>
      <c r="AF80" s="832"/>
      <c r="AG80" s="832"/>
      <c r="AH80" s="832"/>
      <c r="AI80" s="832"/>
      <c r="AJ80" s="832"/>
      <c r="AK80" s="832"/>
    </row>
    <row r="81" spans="31:52" ht="11.45" customHeight="1" thickBot="1" x14ac:dyDescent="0.25">
      <c r="AE81" s="623" t="s">
        <v>1557</v>
      </c>
      <c r="AF81" s="623"/>
      <c r="AG81" s="623"/>
      <c r="AH81" s="623"/>
      <c r="AI81" s="623"/>
      <c r="AJ81" s="623"/>
      <c r="AK81" s="623"/>
    </row>
    <row r="82" spans="31:52" ht="5.45" customHeight="1" x14ac:dyDescent="0.2">
      <c r="AE82" s="624"/>
      <c r="AF82" s="624"/>
      <c r="AG82" s="625"/>
      <c r="AH82" s="624"/>
      <c r="AI82" s="624"/>
      <c r="AJ82" s="624"/>
      <c r="AK82" s="834"/>
    </row>
    <row r="83" spans="31:52" ht="11.45" customHeight="1" x14ac:dyDescent="0.2">
      <c r="AE83" s="626" t="s">
        <v>3</v>
      </c>
      <c r="AF83" s="626" t="s">
        <v>1672</v>
      </c>
      <c r="AG83" s="627" t="s">
        <v>1559</v>
      </c>
      <c r="AH83" s="627"/>
      <c r="AI83" s="627"/>
      <c r="AJ83" s="626" t="s">
        <v>1673</v>
      </c>
      <c r="AK83" s="626" t="s">
        <v>1663</v>
      </c>
    </row>
    <row r="84" spans="31:52" ht="28.15" customHeight="1" x14ac:dyDescent="0.2">
      <c r="AE84" s="626"/>
      <c r="AF84" s="626"/>
      <c r="AG84" s="628" t="s">
        <v>1561</v>
      </c>
      <c r="AH84" s="628" t="s">
        <v>1562</v>
      </c>
      <c r="AI84" s="628" t="s">
        <v>1563</v>
      </c>
      <c r="AJ84" s="626"/>
      <c r="AK84" s="626"/>
    </row>
    <row r="85" spans="31:52" ht="5.45" customHeight="1" thickBot="1" x14ac:dyDescent="0.25">
      <c r="AE85" s="629"/>
      <c r="AF85" s="630"/>
      <c r="AG85" s="630"/>
      <c r="AH85" s="630"/>
      <c r="AI85" s="630"/>
      <c r="AJ85" s="630"/>
      <c r="AK85" s="835"/>
    </row>
    <row r="86" spans="31:52" ht="23.45" customHeight="1" x14ac:dyDescent="0.2">
      <c r="AE86" s="631" t="s">
        <v>1674</v>
      </c>
      <c r="AF86" s="632">
        <f t="shared" ref="AF86:AK86" si="3">SUM(AF88:AF90)</f>
        <v>1527500000</v>
      </c>
      <c r="AG86" s="632">
        <f t="shared" si="3"/>
        <v>1697500000</v>
      </c>
      <c r="AH86" s="632">
        <f t="shared" si="3"/>
        <v>-2765000000</v>
      </c>
      <c r="AI86" s="632">
        <f t="shared" si="3"/>
        <v>-1067500000</v>
      </c>
      <c r="AJ86" s="632">
        <f t="shared" si="3"/>
        <v>460000000</v>
      </c>
      <c r="AK86" s="632">
        <f t="shared" si="3"/>
        <v>23833484.84</v>
      </c>
    </row>
    <row r="87" spans="31:52" ht="6" customHeight="1" thickBot="1" x14ac:dyDescent="0.25">
      <c r="AE87" s="635"/>
      <c r="AF87" s="839"/>
      <c r="AG87" s="635"/>
      <c r="AH87" s="839"/>
      <c r="AI87" s="635"/>
      <c r="AJ87" s="635"/>
      <c r="AK87" s="845"/>
    </row>
    <row r="88" spans="31:52" x14ac:dyDescent="0.2">
      <c r="AE88" s="638" t="s">
        <v>1566</v>
      </c>
      <c r="AF88" s="639">
        <v>812500000</v>
      </c>
      <c r="AG88" s="639">
        <v>812500000</v>
      </c>
      <c r="AH88" s="639">
        <v>-1300000000</v>
      </c>
      <c r="AI88" s="639">
        <f>SUM(AG88:AH88)</f>
        <v>-487500000</v>
      </c>
      <c r="AJ88" s="639">
        <f>AF88+AI88</f>
        <v>325000000</v>
      </c>
      <c r="AK88" s="639">
        <f>9206455.49+4712500</f>
        <v>13918955.49</v>
      </c>
    </row>
    <row r="89" spans="31:52" x14ac:dyDescent="0.2">
      <c r="AE89" s="638" t="s">
        <v>1675</v>
      </c>
      <c r="AF89" s="639">
        <v>400000000</v>
      </c>
      <c r="AG89" s="639">
        <v>300000000</v>
      </c>
      <c r="AH89" s="639">
        <v>-700000000</v>
      </c>
      <c r="AI89" s="639">
        <f>SUM(AG89:AH89)</f>
        <v>-400000000</v>
      </c>
      <c r="AJ89" s="639">
        <f>AF89+AI89</f>
        <v>0</v>
      </c>
      <c r="AK89" s="639">
        <v>6653388.8899999997</v>
      </c>
    </row>
    <row r="90" spans="31:52" x14ac:dyDescent="0.2">
      <c r="AE90" s="846" t="s">
        <v>1617</v>
      </c>
      <c r="AF90" s="843">
        <v>315000000</v>
      </c>
      <c r="AG90" s="843">
        <v>585000000</v>
      </c>
      <c r="AH90" s="843">
        <v>-765000000</v>
      </c>
      <c r="AI90" s="843">
        <f>SUM(AG90:AH90)</f>
        <v>-180000000</v>
      </c>
      <c r="AJ90" s="843">
        <f>AF90+AI90</f>
        <v>135000000</v>
      </c>
      <c r="AK90" s="843">
        <v>3261140.46</v>
      </c>
    </row>
    <row r="91" spans="31:52" ht="5.45" customHeight="1" thickBot="1" x14ac:dyDescent="0.25">
      <c r="AE91" s="640"/>
      <c r="AF91" s="641"/>
      <c r="AG91" s="642"/>
      <c r="AH91" s="642"/>
      <c r="AI91" s="642"/>
      <c r="AJ91" s="642"/>
      <c r="AK91" s="642"/>
    </row>
    <row r="92" spans="31:52" x14ac:dyDescent="0.2">
      <c r="AE92" s="643" t="s">
        <v>1676</v>
      </c>
      <c r="AF92" s="643"/>
      <c r="AG92" s="643"/>
      <c r="AH92" s="643"/>
      <c r="AI92" s="643"/>
      <c r="AJ92" s="643"/>
      <c r="AK92" s="643"/>
      <c r="AM92" s="847" t="s">
        <v>1677</v>
      </c>
      <c r="AN92" s="847"/>
      <c r="AO92" s="847"/>
      <c r="AP92" s="847"/>
      <c r="AQ92" s="847"/>
      <c r="AR92" s="847"/>
    </row>
    <row r="93" spans="31:52" x14ac:dyDescent="0.2">
      <c r="AE93" s="848"/>
      <c r="AF93" s="848"/>
      <c r="AG93" s="848"/>
      <c r="AH93" s="848"/>
      <c r="AI93" s="848"/>
      <c r="AJ93" s="848"/>
      <c r="AK93" s="848"/>
      <c r="AM93" s="847" t="s">
        <v>1678</v>
      </c>
      <c r="AN93" s="847"/>
      <c r="AO93" s="847"/>
      <c r="AP93" s="847"/>
      <c r="AQ93" s="847"/>
      <c r="AR93" s="847"/>
    </row>
    <row r="94" spans="31:52" ht="15" thickBot="1" x14ac:dyDescent="0.25">
      <c r="AE94" s="848"/>
      <c r="AF94" s="848"/>
      <c r="AG94" s="848"/>
      <c r="AH94" s="848"/>
      <c r="AI94" s="848"/>
      <c r="AJ94" s="848"/>
      <c r="AK94" s="848"/>
      <c r="AM94" s="849" t="s">
        <v>1557</v>
      </c>
      <c r="AN94" s="849"/>
      <c r="AO94" s="849"/>
      <c r="AP94" s="849"/>
      <c r="AQ94" s="849"/>
      <c r="AR94" s="849"/>
    </row>
    <row r="95" spans="31:52" ht="5.45" customHeight="1" x14ac:dyDescent="0.2">
      <c r="AF95" s="850"/>
      <c r="AG95" s="850"/>
      <c r="AH95" s="850"/>
      <c r="AI95" s="850"/>
      <c r="AJ95" s="850"/>
      <c r="AK95" s="850"/>
      <c r="AM95" s="709"/>
      <c r="AN95" s="709"/>
      <c r="AO95" s="709"/>
      <c r="AP95" s="709"/>
      <c r="AQ95" s="709"/>
      <c r="AR95" s="709"/>
    </row>
    <row r="96" spans="31:52" ht="15" customHeight="1" x14ac:dyDescent="0.2">
      <c r="AF96" s="850"/>
      <c r="AG96" s="850"/>
      <c r="AH96" s="850"/>
      <c r="AI96" s="850"/>
      <c r="AJ96" s="850"/>
      <c r="AK96" s="850"/>
      <c r="AM96" s="713" t="s">
        <v>3</v>
      </c>
      <c r="AN96" s="851" t="s">
        <v>1679</v>
      </c>
      <c r="AO96" s="851"/>
      <c r="AP96" s="851"/>
      <c r="AQ96" s="851"/>
      <c r="AR96" s="713" t="s">
        <v>1680</v>
      </c>
      <c r="AT96" s="731"/>
      <c r="AU96" s="796"/>
      <c r="AV96" s="796"/>
      <c r="AW96" s="796"/>
      <c r="AX96" s="796"/>
      <c r="AY96" s="731"/>
      <c r="AZ96" s="796"/>
    </row>
    <row r="97" spans="32:54" ht="15" customHeight="1" x14ac:dyDescent="0.2">
      <c r="AF97" s="850"/>
      <c r="AG97" s="850"/>
      <c r="AH97" s="850"/>
      <c r="AI97" s="850"/>
      <c r="AJ97" s="850"/>
      <c r="AK97" s="850"/>
      <c r="AM97" s="713"/>
      <c r="AN97" s="747" t="s">
        <v>1584</v>
      </c>
      <c r="AO97" s="852" t="s">
        <v>1681</v>
      </c>
      <c r="AP97" s="747" t="s">
        <v>1590</v>
      </c>
      <c r="AQ97" s="747" t="s">
        <v>1682</v>
      </c>
      <c r="AR97" s="713"/>
      <c r="AT97" s="731"/>
      <c r="AU97" s="731"/>
      <c r="AV97" s="731"/>
      <c r="AW97" s="731"/>
      <c r="AX97" s="731"/>
      <c r="AY97" s="731"/>
      <c r="AZ97" s="796"/>
    </row>
    <row r="98" spans="32:54" ht="5.45" customHeight="1" thickBot="1" x14ac:dyDescent="0.25">
      <c r="AF98" s="850"/>
      <c r="AG98" s="850"/>
      <c r="AH98" s="850"/>
      <c r="AI98" s="850"/>
      <c r="AJ98" s="850"/>
      <c r="AK98" s="850"/>
      <c r="AM98" s="798"/>
      <c r="AN98" s="798"/>
      <c r="AO98" s="798"/>
      <c r="AP98" s="798"/>
      <c r="AQ98" s="798"/>
      <c r="AR98" s="853"/>
      <c r="AT98" s="731"/>
      <c r="AU98" s="731"/>
      <c r="AV98" s="731"/>
      <c r="AW98" s="731"/>
      <c r="AX98" s="731"/>
      <c r="AY98" s="731"/>
      <c r="AZ98" s="796"/>
    </row>
    <row r="99" spans="32:54" ht="12.6" customHeight="1" x14ac:dyDescent="0.2">
      <c r="AF99" s="850"/>
      <c r="AG99" s="850"/>
      <c r="AH99" s="850"/>
      <c r="AI99" s="850"/>
      <c r="AJ99" s="850"/>
      <c r="AK99" s="850"/>
      <c r="AM99" s="854" t="s">
        <v>1683</v>
      </c>
      <c r="AN99" s="855">
        <f>SUM(AN101:AN105)</f>
        <v>146032145.33000001</v>
      </c>
      <c r="AO99" s="855">
        <f>SUM(AO101:AO105)</f>
        <v>272174121.47000003</v>
      </c>
      <c r="AP99" s="855">
        <f t="shared" ref="AP99:AQ99" si="4">SUM(AP101:AP105)</f>
        <v>12253135.039999999</v>
      </c>
      <c r="AQ99" s="855">
        <f t="shared" si="4"/>
        <v>362500000</v>
      </c>
      <c r="AR99" s="856">
        <f>SUM(AR101:AR105)</f>
        <v>792959401.83999991</v>
      </c>
      <c r="AT99" s="731"/>
      <c r="AU99" s="804"/>
      <c r="AV99" s="804"/>
      <c r="AW99" s="766"/>
      <c r="AX99" s="804"/>
      <c r="AY99" s="805"/>
      <c r="AZ99" s="806"/>
    </row>
    <row r="100" spans="32:54" ht="4.9000000000000004" customHeight="1" thickBot="1" x14ac:dyDescent="0.25">
      <c r="AF100" s="850"/>
      <c r="AG100" s="850"/>
      <c r="AH100" s="850"/>
      <c r="AI100" s="850"/>
      <c r="AJ100" s="850"/>
      <c r="AK100" s="850"/>
      <c r="AM100" s="715"/>
      <c r="AN100" s="857"/>
      <c r="AO100" s="857"/>
      <c r="AP100" s="857"/>
      <c r="AQ100" s="857"/>
      <c r="AR100" s="858"/>
      <c r="AT100" s="731"/>
      <c r="AU100" s="804"/>
      <c r="AV100" s="804"/>
      <c r="AW100" s="804"/>
      <c r="AX100" s="804"/>
      <c r="AY100" s="805"/>
      <c r="AZ100" s="806"/>
    </row>
    <row r="101" spans="32:54" x14ac:dyDescent="0.2">
      <c r="AM101" s="859" t="s">
        <v>1684</v>
      </c>
      <c r="AN101" s="860"/>
      <c r="AO101" s="860">
        <f>86956262.63-12253135.04+62500000+60000000</f>
        <v>197203127.59</v>
      </c>
      <c r="AP101" s="860">
        <v>12253135.039999999</v>
      </c>
      <c r="AQ101" s="860">
        <f>100000000+162500000+100000000</f>
        <v>362500000</v>
      </c>
      <c r="AR101" s="860">
        <f>SUM(AN101:AQ101)</f>
        <v>571956262.63</v>
      </c>
      <c r="AS101" s="861"/>
      <c r="AT101" s="816"/>
      <c r="AU101" s="817"/>
      <c r="AV101" s="817"/>
      <c r="AW101" s="817"/>
      <c r="AX101" s="817"/>
      <c r="AY101" s="805"/>
      <c r="AZ101" s="806"/>
    </row>
    <row r="102" spans="32:54" x14ac:dyDescent="0.2">
      <c r="AM102" s="859" t="s">
        <v>1656</v>
      </c>
      <c r="AN102" s="862">
        <v>133029273.78</v>
      </c>
      <c r="AO102" s="860">
        <v>74970993.879999995</v>
      </c>
      <c r="AP102" s="860"/>
      <c r="AQ102" s="860"/>
      <c r="AR102" s="860">
        <f>SUM(AN102:AQ102)</f>
        <v>208000267.66</v>
      </c>
      <c r="AS102" s="861"/>
      <c r="AT102" s="731"/>
      <c r="AU102" s="766"/>
      <c r="AV102" s="766"/>
      <c r="AW102" s="766"/>
      <c r="AX102" s="766"/>
      <c r="AY102" s="805"/>
      <c r="AZ102" s="806"/>
    </row>
    <row r="103" spans="32:54" x14ac:dyDescent="0.2">
      <c r="AM103" s="859" t="s">
        <v>1657</v>
      </c>
      <c r="AN103" s="860">
        <v>4712500</v>
      </c>
      <c r="AO103" s="860"/>
      <c r="AP103" s="860"/>
      <c r="AQ103" s="860"/>
      <c r="AR103" s="860">
        <f>SUM(AN103:AQ103)</f>
        <v>4712500</v>
      </c>
      <c r="AS103" s="863"/>
      <c r="AT103" s="731"/>
      <c r="AU103" s="776"/>
      <c r="AV103" s="776"/>
      <c r="AW103" s="776"/>
      <c r="AX103" s="776"/>
      <c r="AY103" s="776"/>
      <c r="AZ103" s="806"/>
    </row>
    <row r="104" spans="32:54" x14ac:dyDescent="0.2">
      <c r="AM104" s="859" t="s">
        <v>1685</v>
      </c>
      <c r="AN104" s="862">
        <v>3101224.9</v>
      </c>
      <c r="AO104" s="860"/>
      <c r="AP104" s="860"/>
      <c r="AQ104" s="860"/>
      <c r="AR104" s="860">
        <f>SUM(AN104:AQ104)</f>
        <v>3101224.9</v>
      </c>
      <c r="AV104" s="731"/>
      <c r="AW104" s="731"/>
      <c r="AX104" s="738"/>
      <c r="AY104" s="738"/>
      <c r="AZ104" s="738"/>
      <c r="BA104" s="776"/>
      <c r="BB104" s="806"/>
    </row>
    <row r="105" spans="32:54" ht="24" x14ac:dyDescent="0.2">
      <c r="AM105" s="859" t="s">
        <v>1686</v>
      </c>
      <c r="AN105" s="860">
        <v>5189146.6500000004</v>
      </c>
      <c r="AO105" s="860"/>
      <c r="AP105" s="860"/>
      <c r="AQ105" s="860"/>
      <c r="AR105" s="860">
        <f>SUM(AN105:AQ105)</f>
        <v>5189146.6500000004</v>
      </c>
    </row>
    <row r="106" spans="32:54" ht="6.6" customHeight="1" thickBot="1" x14ac:dyDescent="0.25">
      <c r="AM106" s="864"/>
      <c r="AN106" s="865"/>
      <c r="AO106" s="865"/>
      <c r="AP106" s="865"/>
      <c r="AQ106" s="865"/>
      <c r="AR106" s="866"/>
    </row>
    <row r="107" spans="32:54" ht="3.6" customHeight="1" x14ac:dyDescent="0.2">
      <c r="AM107" s="867"/>
      <c r="AN107" s="867"/>
      <c r="AO107" s="867"/>
      <c r="AP107" s="867"/>
      <c r="AQ107" s="867"/>
      <c r="AR107" s="867"/>
    </row>
    <row r="108" spans="32:54" hidden="1" x14ac:dyDescent="0.2"/>
    <row r="109" spans="32:54" ht="26.45" customHeight="1" x14ac:dyDescent="0.2"/>
    <row r="110" spans="32:54" x14ac:dyDescent="0.2">
      <c r="AM110" s="868" t="s">
        <v>1687</v>
      </c>
      <c r="AN110" s="869"/>
      <c r="AO110" s="870"/>
      <c r="AP110" s="870"/>
    </row>
    <row r="111" spans="32:54" x14ac:dyDescent="0.2">
      <c r="AN111" s="861"/>
      <c r="AO111" s="870"/>
      <c r="AP111" s="870"/>
    </row>
    <row r="112" spans="32:54" x14ac:dyDescent="0.2">
      <c r="AN112" s="861"/>
      <c r="AO112" s="870"/>
      <c r="AP112" s="870"/>
    </row>
    <row r="113" spans="40:42" x14ac:dyDescent="0.2">
      <c r="AN113" s="871"/>
      <c r="AO113" s="870"/>
      <c r="AP113" s="870"/>
    </row>
    <row r="114" spans="40:42" x14ac:dyDescent="0.2">
      <c r="AN114" s="871"/>
    </row>
  </sheetData>
  <mergeCells count="44">
    <mergeCell ref="AE92:AK92"/>
    <mergeCell ref="AM92:AR92"/>
    <mergeCell ref="AM93:AR93"/>
    <mergeCell ref="AM94:AR94"/>
    <mergeCell ref="AM96:AM97"/>
    <mergeCell ref="AN96:AQ96"/>
    <mergeCell ref="AR96:AR97"/>
    <mergeCell ref="V78:AB78"/>
    <mergeCell ref="AE80:AK80"/>
    <mergeCell ref="AE81:AK81"/>
    <mergeCell ref="AE83:AE84"/>
    <mergeCell ref="AF83:AF84"/>
    <mergeCell ref="AG83:AI83"/>
    <mergeCell ref="AJ83:AJ84"/>
    <mergeCell ref="AK83:AK84"/>
    <mergeCell ref="N62:O62"/>
    <mergeCell ref="V63:AB63"/>
    <mergeCell ref="V64:AB64"/>
    <mergeCell ref="V65:AB65"/>
    <mergeCell ref="V67:V68"/>
    <mergeCell ref="W67:W68"/>
    <mergeCell ref="X67:Z67"/>
    <mergeCell ref="AA67:AA68"/>
    <mergeCell ref="AB67:AB68"/>
    <mergeCell ref="H32:I32"/>
    <mergeCell ref="H36:I36"/>
    <mergeCell ref="H43:I43"/>
    <mergeCell ref="L44:T44"/>
    <mergeCell ref="L45:T45"/>
    <mergeCell ref="L47:O49"/>
    <mergeCell ref="P47:R47"/>
    <mergeCell ref="P49:R49"/>
    <mergeCell ref="C16:D16"/>
    <mergeCell ref="A20:E20"/>
    <mergeCell ref="F20:J20"/>
    <mergeCell ref="F21:J21"/>
    <mergeCell ref="F23:I25"/>
    <mergeCell ref="J24:J25"/>
    <mergeCell ref="A1:E1"/>
    <mergeCell ref="A2:E2"/>
    <mergeCell ref="A5:D6"/>
    <mergeCell ref="E5:E6"/>
    <mergeCell ref="C14:D14"/>
    <mergeCell ref="C15:D15"/>
  </mergeCells>
  <pageMargins left="0.7" right="0.7" top="0.75" bottom="0.75" header="0.3" footer="0.3"/>
  <pageSetup scale="52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7"/>
  <sheetViews>
    <sheetView showGridLines="0" zoomScale="69" zoomScaleNormal="69" workbookViewId="0"/>
  </sheetViews>
  <sheetFormatPr baseColWidth="10" defaultColWidth="11.5703125" defaultRowHeight="12.75" x14ac:dyDescent="0.2"/>
  <cols>
    <col min="1" max="1" width="1.7109375" style="873" customWidth="1"/>
    <col min="2" max="2" width="15.140625" style="873" customWidth="1"/>
    <col min="3" max="3" width="12.28515625" style="873" customWidth="1"/>
    <col min="4" max="4" width="10.42578125" style="873" customWidth="1"/>
    <col min="5" max="5" width="18.42578125" style="873" customWidth="1"/>
    <col min="6" max="6" width="15.7109375" style="873" customWidth="1"/>
    <col min="7" max="8" width="11.5703125" style="873" customWidth="1"/>
    <col min="9" max="9" width="26.28515625" style="873" customWidth="1"/>
    <col min="10" max="10" width="3.140625" style="873" customWidth="1"/>
    <col min="11" max="16384" width="11.5703125" style="873"/>
  </cols>
  <sheetData>
    <row r="2" spans="2:10" ht="20.25" x14ac:dyDescent="0.2">
      <c r="B2" s="872"/>
      <c r="C2" s="872"/>
      <c r="D2" s="872"/>
      <c r="E2" s="872"/>
      <c r="F2" s="872"/>
      <c r="G2" s="872"/>
      <c r="H2" s="872"/>
      <c r="I2" s="872"/>
      <c r="J2" s="872"/>
    </row>
    <row r="3" spans="2:10" ht="18" x14ac:dyDescent="0.2">
      <c r="B3" s="874"/>
      <c r="C3" s="874"/>
      <c r="D3" s="874"/>
      <c r="E3" s="874"/>
      <c r="F3" s="874"/>
      <c r="G3" s="874"/>
      <c r="H3" s="874"/>
      <c r="I3" s="874"/>
      <c r="J3" s="874"/>
    </row>
    <row r="4" spans="2:10" ht="15" x14ac:dyDescent="0.2">
      <c r="B4" s="875"/>
      <c r="C4" s="875"/>
      <c r="D4" s="875"/>
      <c r="E4" s="875"/>
      <c r="F4" s="875"/>
      <c r="G4" s="875"/>
      <c r="H4" s="875"/>
      <c r="I4" s="875"/>
      <c r="J4" s="875"/>
    </row>
    <row r="5" spans="2:10" ht="15.6" customHeight="1" x14ac:dyDescent="0.2">
      <c r="B5" s="876" t="s">
        <v>1688</v>
      </c>
      <c r="C5" s="876"/>
      <c r="D5" s="876"/>
      <c r="E5" s="876"/>
      <c r="F5" s="876"/>
      <c r="G5" s="876"/>
      <c r="H5" s="876"/>
      <c r="I5" s="876"/>
      <c r="J5" s="877"/>
    </row>
    <row r="6" spans="2:10" ht="13.15" customHeight="1" x14ac:dyDescent="0.2">
      <c r="B6" s="878" t="s">
        <v>1689</v>
      </c>
      <c r="C6" s="878" t="s">
        <v>1690</v>
      </c>
      <c r="D6" s="878" t="s">
        <v>1691</v>
      </c>
      <c r="E6" s="878" t="s">
        <v>1692</v>
      </c>
      <c r="F6" s="878" t="s">
        <v>1693</v>
      </c>
      <c r="G6" s="878" t="s">
        <v>1694</v>
      </c>
      <c r="H6" s="878" t="s">
        <v>1695</v>
      </c>
      <c r="I6" s="879" t="s">
        <v>1696</v>
      </c>
      <c r="J6" s="1"/>
    </row>
    <row r="7" spans="2:10" ht="18" customHeight="1" x14ac:dyDescent="0.2">
      <c r="B7" s="880"/>
      <c r="C7" s="880"/>
      <c r="D7" s="880"/>
      <c r="E7" s="880"/>
      <c r="F7" s="880"/>
      <c r="G7" s="880"/>
      <c r="H7" s="880"/>
      <c r="I7" s="881"/>
      <c r="J7" s="1"/>
    </row>
    <row r="8" spans="2:10" ht="24.6" customHeight="1" x14ac:dyDescent="0.2">
      <c r="B8" s="882"/>
      <c r="C8" s="882"/>
      <c r="D8" s="882"/>
      <c r="E8" s="882"/>
      <c r="F8" s="882"/>
      <c r="G8" s="882"/>
      <c r="H8" s="882"/>
      <c r="I8" s="883"/>
      <c r="J8" s="1"/>
    </row>
    <row r="9" spans="2:10" ht="15.6" customHeight="1" x14ac:dyDescent="0.2">
      <c r="B9" s="884"/>
      <c r="C9" s="884"/>
      <c r="D9" s="885"/>
      <c r="E9" s="886"/>
      <c r="F9" s="886"/>
      <c r="G9" s="886"/>
      <c r="H9" s="886"/>
      <c r="I9" s="887"/>
      <c r="J9" s="1"/>
    </row>
    <row r="10" spans="2:10" ht="6" customHeight="1" x14ac:dyDescent="0.2">
      <c r="B10" s="888" t="s">
        <v>1697</v>
      </c>
      <c r="C10" s="888" t="s">
        <v>1698</v>
      </c>
      <c r="D10" s="889" t="s">
        <v>1699</v>
      </c>
      <c r="E10" s="890" t="s">
        <v>1700</v>
      </c>
      <c r="F10" s="891" t="s">
        <v>1701</v>
      </c>
      <c r="G10" s="892">
        <v>40893</v>
      </c>
      <c r="H10" s="892">
        <v>42484</v>
      </c>
      <c r="I10" s="893"/>
      <c r="J10" s="1"/>
    </row>
    <row r="11" spans="2:10" ht="22.9" customHeight="1" x14ac:dyDescent="0.2">
      <c r="B11" s="894"/>
      <c r="C11" s="894"/>
      <c r="D11" s="895"/>
      <c r="E11" s="896"/>
      <c r="F11" s="896"/>
      <c r="G11" s="897"/>
      <c r="H11" s="897"/>
      <c r="I11" s="898" t="s">
        <v>1702</v>
      </c>
      <c r="J11" s="1"/>
    </row>
    <row r="12" spans="2:10" ht="36" x14ac:dyDescent="0.2">
      <c r="B12" s="894"/>
      <c r="C12" s="894"/>
      <c r="D12" s="895"/>
      <c r="E12" s="896"/>
      <c r="F12" s="896"/>
      <c r="G12" s="897"/>
      <c r="H12" s="897"/>
      <c r="I12" s="898" t="s">
        <v>1703</v>
      </c>
      <c r="J12" s="1"/>
    </row>
    <row r="13" spans="2:10" ht="6" customHeight="1" x14ac:dyDescent="0.2">
      <c r="B13" s="899"/>
      <c r="C13" s="899"/>
      <c r="D13" s="900"/>
      <c r="E13" s="901"/>
      <c r="F13" s="901"/>
      <c r="G13" s="902"/>
      <c r="H13" s="902"/>
      <c r="I13" s="903"/>
      <c r="J13" s="1"/>
    </row>
    <row r="14" spans="2:10" ht="7.15" customHeight="1" x14ac:dyDescent="0.2">
      <c r="B14" s="888" t="s">
        <v>1697</v>
      </c>
      <c r="C14" s="888" t="s">
        <v>1698</v>
      </c>
      <c r="D14" s="889" t="s">
        <v>1704</v>
      </c>
      <c r="E14" s="890" t="s">
        <v>1705</v>
      </c>
      <c r="F14" s="891" t="s">
        <v>1706</v>
      </c>
      <c r="G14" s="892">
        <v>40893</v>
      </c>
      <c r="H14" s="892">
        <v>42484</v>
      </c>
      <c r="I14" s="893"/>
      <c r="J14" s="1"/>
    </row>
    <row r="15" spans="2:10" ht="24" customHeight="1" x14ac:dyDescent="0.2">
      <c r="B15" s="894"/>
      <c r="C15" s="894"/>
      <c r="D15" s="895"/>
      <c r="E15" s="896"/>
      <c r="F15" s="896"/>
      <c r="G15" s="897"/>
      <c r="H15" s="897"/>
      <c r="I15" s="898" t="s">
        <v>1702</v>
      </c>
      <c r="J15" s="1"/>
    </row>
    <row r="16" spans="2:10" ht="22.9" customHeight="1" x14ac:dyDescent="0.2">
      <c r="B16" s="894"/>
      <c r="C16" s="894"/>
      <c r="D16" s="895"/>
      <c r="E16" s="896"/>
      <c r="F16" s="896"/>
      <c r="G16" s="897"/>
      <c r="H16" s="897"/>
      <c r="I16" s="898" t="s">
        <v>1707</v>
      </c>
      <c r="J16" s="1"/>
    </row>
    <row r="17" spans="2:10" ht="4.9000000000000004" customHeight="1" x14ac:dyDescent="0.2">
      <c r="B17" s="899"/>
      <c r="C17" s="899"/>
      <c r="D17" s="900"/>
      <c r="E17" s="901"/>
      <c r="F17" s="901"/>
      <c r="G17" s="902"/>
      <c r="H17" s="902"/>
      <c r="I17" s="903"/>
      <c r="J17" s="1"/>
    </row>
    <row r="18" spans="2:10" ht="7.15" customHeight="1" x14ac:dyDescent="0.2">
      <c r="B18" s="888" t="s">
        <v>1697</v>
      </c>
      <c r="C18" s="888" t="s">
        <v>1708</v>
      </c>
      <c r="D18" s="889" t="s">
        <v>1709</v>
      </c>
      <c r="E18" s="890" t="s">
        <v>1710</v>
      </c>
      <c r="F18" s="891" t="s">
        <v>1711</v>
      </c>
      <c r="G18" s="892">
        <v>42522</v>
      </c>
      <c r="H18" s="904">
        <v>43619</v>
      </c>
      <c r="I18" s="893"/>
      <c r="J18" s="1"/>
    </row>
    <row r="19" spans="2:10" ht="26.45" customHeight="1" x14ac:dyDescent="0.2">
      <c r="B19" s="894"/>
      <c r="C19" s="894"/>
      <c r="D19" s="895"/>
      <c r="E19" s="896"/>
      <c r="F19" s="896"/>
      <c r="G19" s="897"/>
      <c r="H19" s="905"/>
      <c r="I19" s="898" t="s">
        <v>1702</v>
      </c>
      <c r="J19" s="1"/>
    </row>
    <row r="20" spans="2:10" ht="25.9" customHeight="1" x14ac:dyDescent="0.2">
      <c r="B20" s="894"/>
      <c r="C20" s="894"/>
      <c r="D20" s="895"/>
      <c r="E20" s="896"/>
      <c r="F20" s="896"/>
      <c r="G20" s="897"/>
      <c r="H20" s="905"/>
      <c r="I20" s="898" t="s">
        <v>1707</v>
      </c>
      <c r="J20" s="1"/>
    </row>
    <row r="21" spans="2:10" ht="2.4500000000000002" customHeight="1" x14ac:dyDescent="0.2">
      <c r="B21" s="899"/>
      <c r="C21" s="899"/>
      <c r="D21" s="900"/>
      <c r="E21" s="901"/>
      <c r="F21" s="901"/>
      <c r="G21" s="902"/>
      <c r="H21" s="906"/>
      <c r="I21" s="903"/>
      <c r="J21" s="1"/>
    </row>
    <row r="22" spans="2:10" ht="12.6" customHeight="1" x14ac:dyDescent="0.2">
      <c r="B22" s="888" t="s">
        <v>1712</v>
      </c>
      <c r="C22" s="888" t="s">
        <v>1713</v>
      </c>
      <c r="D22" s="889" t="s">
        <v>1714</v>
      </c>
      <c r="E22" s="907" t="s">
        <v>1715</v>
      </c>
      <c r="F22" s="907" t="s">
        <v>1716</v>
      </c>
      <c r="G22" s="892">
        <v>42186</v>
      </c>
      <c r="H22" s="892">
        <v>42916</v>
      </c>
      <c r="I22" s="893"/>
      <c r="J22" s="1"/>
    </row>
    <row r="23" spans="2:10" ht="24.6" customHeight="1" x14ac:dyDescent="0.2">
      <c r="B23" s="894"/>
      <c r="C23" s="894"/>
      <c r="D23" s="895"/>
      <c r="E23" s="908"/>
      <c r="F23" s="908"/>
      <c r="G23" s="897"/>
      <c r="H23" s="897"/>
      <c r="I23" s="898" t="s">
        <v>1702</v>
      </c>
    </row>
    <row r="24" spans="2:10" ht="8.4499999999999993" customHeight="1" x14ac:dyDescent="0.2">
      <c r="B24" s="899"/>
      <c r="C24" s="899"/>
      <c r="D24" s="900"/>
      <c r="E24" s="909"/>
      <c r="F24" s="909"/>
      <c r="G24" s="902"/>
      <c r="H24" s="902"/>
      <c r="I24" s="903"/>
    </row>
    <row r="25" spans="2:10" ht="9.6" customHeight="1" x14ac:dyDescent="0.2">
      <c r="B25" s="888" t="s">
        <v>1717</v>
      </c>
      <c r="C25" s="910"/>
      <c r="D25" s="889" t="s">
        <v>1709</v>
      </c>
      <c r="E25" s="907" t="s">
        <v>1718</v>
      </c>
      <c r="F25" s="891" t="s">
        <v>1719</v>
      </c>
      <c r="G25" s="892">
        <v>42431</v>
      </c>
      <c r="H25" s="904">
        <v>43159</v>
      </c>
      <c r="I25" s="893"/>
    </row>
    <row r="26" spans="2:10" ht="36" x14ac:dyDescent="0.2">
      <c r="B26" s="894"/>
      <c r="C26" s="911" t="s">
        <v>1720</v>
      </c>
      <c r="D26" s="895"/>
      <c r="E26" s="908"/>
      <c r="F26" s="896"/>
      <c r="G26" s="897"/>
      <c r="H26" s="905"/>
      <c r="I26" s="898" t="s">
        <v>1702</v>
      </c>
    </row>
    <row r="27" spans="2:10" ht="10.9" customHeight="1" x14ac:dyDescent="0.2">
      <c r="B27" s="899"/>
      <c r="C27" s="912"/>
      <c r="D27" s="900"/>
      <c r="E27" s="909"/>
      <c r="F27" s="901"/>
      <c r="G27" s="902"/>
      <c r="H27" s="906"/>
      <c r="I27" s="903"/>
    </row>
  </sheetData>
  <mergeCells count="46">
    <mergeCell ref="H22:H24"/>
    <mergeCell ref="B25:B27"/>
    <mergeCell ref="D25:D27"/>
    <mergeCell ref="E25:E27"/>
    <mergeCell ref="F25:F27"/>
    <mergeCell ref="G25:G27"/>
    <mergeCell ref="H25:H27"/>
    <mergeCell ref="B22:B24"/>
    <mergeCell ref="C22:C24"/>
    <mergeCell ref="D22:D24"/>
    <mergeCell ref="E22:E24"/>
    <mergeCell ref="F22:F24"/>
    <mergeCell ref="G22:G24"/>
    <mergeCell ref="H14:H17"/>
    <mergeCell ref="B18:B21"/>
    <mergeCell ref="C18:C21"/>
    <mergeCell ref="D18:D21"/>
    <mergeCell ref="E18:E21"/>
    <mergeCell ref="F18:F21"/>
    <mergeCell ref="G18:G21"/>
    <mergeCell ref="H18:H21"/>
    <mergeCell ref="B14:B17"/>
    <mergeCell ref="C14:C17"/>
    <mergeCell ref="D14:D17"/>
    <mergeCell ref="E14:E17"/>
    <mergeCell ref="F14:F17"/>
    <mergeCell ref="G14:G17"/>
    <mergeCell ref="H6:H8"/>
    <mergeCell ref="I6:I8"/>
    <mergeCell ref="B10:B13"/>
    <mergeCell ref="C10:C13"/>
    <mergeCell ref="D10:D13"/>
    <mergeCell ref="E10:E13"/>
    <mergeCell ref="F10:F13"/>
    <mergeCell ref="G10:G13"/>
    <mergeCell ref="H10:H13"/>
    <mergeCell ref="B2:J2"/>
    <mergeCell ref="B3:J3"/>
    <mergeCell ref="B4:J4"/>
    <mergeCell ref="B5:I5"/>
    <mergeCell ref="B6:B8"/>
    <mergeCell ref="C6:C8"/>
    <mergeCell ref="D6:D8"/>
    <mergeCell ref="E6:E8"/>
    <mergeCell ref="F6:F8"/>
    <mergeCell ref="G6:G8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workbookViewId="0">
      <selection activeCell="H44" sqref="H44"/>
    </sheetView>
  </sheetViews>
  <sheetFormatPr baseColWidth="10" defaultRowHeight="15" x14ac:dyDescent="0.25"/>
  <cols>
    <col min="4" max="4" width="16.28515625" customWidth="1"/>
    <col min="6" max="6" width="8.42578125" customWidth="1"/>
    <col min="8" max="8" width="9.42578125" customWidth="1"/>
    <col min="10" max="10" width="10.85546875" customWidth="1"/>
  </cols>
  <sheetData>
    <row r="1" spans="1:11" ht="15" customHeight="1" x14ac:dyDescent="0.25">
      <c r="A1" s="913" t="s">
        <v>179</v>
      </c>
      <c r="B1" s="914"/>
      <c r="C1" s="914"/>
      <c r="D1" s="914"/>
      <c r="E1" s="914"/>
      <c r="F1" s="914"/>
      <c r="G1" s="914"/>
      <c r="H1" s="914"/>
      <c r="I1" s="914"/>
      <c r="J1" s="915"/>
    </row>
    <row r="2" spans="1:11" x14ac:dyDescent="0.25">
      <c r="A2" s="916" t="s">
        <v>1721</v>
      </c>
      <c r="B2" s="917"/>
      <c r="C2" s="917"/>
      <c r="D2" s="917"/>
      <c r="E2" s="917"/>
      <c r="F2" s="917"/>
      <c r="G2" s="917"/>
      <c r="H2" s="917"/>
      <c r="I2" s="917"/>
      <c r="J2" s="918"/>
    </row>
    <row r="3" spans="1:11" x14ac:dyDescent="0.25">
      <c r="A3" s="919" t="s">
        <v>1722</v>
      </c>
      <c r="B3" s="920"/>
      <c r="C3" s="920"/>
      <c r="D3" s="920"/>
      <c r="E3" s="920"/>
      <c r="F3" s="920"/>
      <c r="G3" s="920"/>
      <c r="H3" s="920"/>
      <c r="I3" s="920"/>
      <c r="J3" s="921"/>
    </row>
    <row r="4" spans="1:11" x14ac:dyDescent="0.25">
      <c r="C4" s="922" t="s">
        <v>1723</v>
      </c>
      <c r="D4" s="923"/>
      <c r="E4" s="923"/>
      <c r="F4" s="923"/>
      <c r="G4" s="923"/>
    </row>
    <row r="5" spans="1:11" x14ac:dyDescent="0.25">
      <c r="A5" s="924" t="s">
        <v>1624</v>
      </c>
      <c r="B5" s="925"/>
      <c r="C5" s="925"/>
      <c r="D5" s="926"/>
      <c r="E5" s="924" t="s">
        <v>1724</v>
      </c>
      <c r="F5" s="926"/>
      <c r="G5" s="924" t="s">
        <v>1725</v>
      </c>
      <c r="H5" s="926"/>
      <c r="I5" s="924" t="s">
        <v>1726</v>
      </c>
      <c r="J5" s="926"/>
    </row>
    <row r="7" spans="1:11" x14ac:dyDescent="0.25">
      <c r="A7" s="927" t="s">
        <v>1727</v>
      </c>
      <c r="B7" s="928"/>
      <c r="C7" s="928"/>
      <c r="D7" s="929"/>
      <c r="E7" s="930">
        <v>14231476064</v>
      </c>
      <c r="F7" s="931"/>
      <c r="G7" s="930">
        <v>17741655806</v>
      </c>
      <c r="H7" s="931"/>
      <c r="I7" s="930">
        <v>17741655806</v>
      </c>
      <c r="J7" s="931"/>
      <c r="K7" s="354"/>
    </row>
    <row r="8" spans="1:11" x14ac:dyDescent="0.25">
      <c r="A8" s="927" t="s">
        <v>1728</v>
      </c>
      <c r="B8" s="928"/>
      <c r="C8" s="928"/>
      <c r="D8" s="929"/>
      <c r="E8" s="930">
        <v>14231476064</v>
      </c>
      <c r="F8" s="931"/>
      <c r="G8" s="930">
        <v>17741655806</v>
      </c>
      <c r="H8" s="931"/>
      <c r="I8" s="930">
        <v>17741655806</v>
      </c>
      <c r="J8" s="931"/>
      <c r="K8" s="354"/>
    </row>
    <row r="9" spans="1:11" x14ac:dyDescent="0.25">
      <c r="A9" s="927" t="s">
        <v>1729</v>
      </c>
      <c r="B9" s="928"/>
      <c r="C9" s="928"/>
      <c r="D9" s="929"/>
      <c r="E9" s="932"/>
      <c r="F9" s="933"/>
      <c r="G9" s="932"/>
      <c r="H9" s="933"/>
      <c r="I9" s="932"/>
      <c r="J9" s="933"/>
      <c r="K9" s="354"/>
    </row>
    <row r="10" spans="1:11" x14ac:dyDescent="0.25">
      <c r="A10" s="934"/>
      <c r="B10" s="923"/>
      <c r="C10" s="923"/>
      <c r="D10" s="935"/>
      <c r="E10" s="932"/>
      <c r="F10" s="933"/>
      <c r="G10" s="932"/>
      <c r="H10" s="933"/>
      <c r="I10" s="932"/>
      <c r="J10" s="933"/>
      <c r="K10" s="354"/>
    </row>
    <row r="11" spans="1:11" x14ac:dyDescent="0.25">
      <c r="A11" s="927" t="s">
        <v>1730</v>
      </c>
      <c r="B11" s="928"/>
      <c r="C11" s="928"/>
      <c r="D11" s="929"/>
      <c r="E11" s="930">
        <v>9611444877</v>
      </c>
      <c r="F11" s="931"/>
      <c r="G11" s="930">
        <v>17612997846</v>
      </c>
      <c r="H11" s="931"/>
      <c r="I11" s="930">
        <v>17612997846</v>
      </c>
      <c r="J11" s="931"/>
      <c r="K11" s="354"/>
    </row>
    <row r="12" spans="1:11" x14ac:dyDescent="0.25">
      <c r="A12" s="927" t="s">
        <v>1731</v>
      </c>
      <c r="B12" s="928"/>
      <c r="C12" s="928"/>
      <c r="D12" s="929"/>
      <c r="E12" s="930">
        <v>2926683756</v>
      </c>
      <c r="F12" s="931"/>
      <c r="G12" s="930">
        <v>8845352631</v>
      </c>
      <c r="H12" s="931"/>
      <c r="I12" s="930">
        <v>8845352631</v>
      </c>
      <c r="J12" s="931"/>
      <c r="K12" s="354"/>
    </row>
    <row r="13" spans="1:11" x14ac:dyDescent="0.25">
      <c r="A13" s="927" t="s">
        <v>1732</v>
      </c>
      <c r="B13" s="928"/>
      <c r="C13" s="928"/>
      <c r="D13" s="929"/>
      <c r="E13" s="930">
        <v>6684761121</v>
      </c>
      <c r="F13" s="931"/>
      <c r="G13" s="930">
        <v>8767645215</v>
      </c>
      <c r="H13" s="931"/>
      <c r="I13" s="930">
        <v>8767645215</v>
      </c>
      <c r="J13" s="931"/>
      <c r="K13" s="354"/>
    </row>
    <row r="14" spans="1:11" x14ac:dyDescent="0.25">
      <c r="A14" s="927" t="s">
        <v>1733</v>
      </c>
      <c r="B14" s="928"/>
      <c r="C14" s="928"/>
      <c r="D14" s="929"/>
      <c r="E14" s="930">
        <f>E7-E11</f>
        <v>4620031187</v>
      </c>
      <c r="F14" s="931"/>
      <c r="G14" s="930">
        <v>128657960</v>
      </c>
      <c r="H14" s="931"/>
      <c r="I14" s="930">
        <f>I7-I11</f>
        <v>128657960</v>
      </c>
      <c r="J14" s="931"/>
      <c r="K14" s="354"/>
    </row>
    <row r="15" spans="1:11" x14ac:dyDescent="0.25">
      <c r="E15" s="936"/>
      <c r="F15" s="936"/>
      <c r="G15" s="615"/>
      <c r="H15" s="615"/>
      <c r="K15" s="354"/>
    </row>
    <row r="16" spans="1:11" x14ac:dyDescent="0.25">
      <c r="A16" s="924" t="s">
        <v>1624</v>
      </c>
      <c r="B16" s="925"/>
      <c r="C16" s="925"/>
      <c r="D16" s="926"/>
      <c r="E16" s="937" t="s">
        <v>1724</v>
      </c>
      <c r="F16" s="938"/>
      <c r="G16" s="937" t="s">
        <v>1725</v>
      </c>
      <c r="H16" s="938"/>
      <c r="I16" s="924" t="s">
        <v>1726</v>
      </c>
      <c r="J16" s="926"/>
      <c r="K16" s="354"/>
    </row>
    <row r="17" spans="1:11" x14ac:dyDescent="0.25">
      <c r="A17" s="927" t="s">
        <v>1734</v>
      </c>
      <c r="B17" s="928"/>
      <c r="C17" s="928"/>
      <c r="D17" s="929"/>
      <c r="E17" s="930">
        <f>E14</f>
        <v>4620031187</v>
      </c>
      <c r="F17" s="931"/>
      <c r="G17" s="930">
        <f>G14</f>
        <v>128657960</v>
      </c>
      <c r="H17" s="931"/>
      <c r="I17" s="930">
        <v>128657960</v>
      </c>
      <c r="J17" s="931"/>
      <c r="K17" s="354"/>
    </row>
    <row r="18" spans="1:11" x14ac:dyDescent="0.25">
      <c r="A18" s="927" t="s">
        <v>1735</v>
      </c>
      <c r="B18" s="928"/>
      <c r="C18" s="928"/>
      <c r="D18" s="929"/>
      <c r="E18" s="930">
        <v>245362153</v>
      </c>
      <c r="F18" s="931"/>
      <c r="G18" s="930">
        <v>221003139</v>
      </c>
      <c r="H18" s="931"/>
      <c r="I18" s="930">
        <v>221003139</v>
      </c>
      <c r="J18" s="931"/>
      <c r="K18" s="354"/>
    </row>
    <row r="19" spans="1:11" x14ac:dyDescent="0.25">
      <c r="A19" s="927" t="s">
        <v>1736</v>
      </c>
      <c r="B19" s="928"/>
      <c r="C19" s="928"/>
      <c r="D19" s="929"/>
      <c r="E19" s="930">
        <f>E17-E18</f>
        <v>4374669034</v>
      </c>
      <c r="F19" s="931"/>
      <c r="G19" s="930">
        <f>G17-G18</f>
        <v>-92345179</v>
      </c>
      <c r="H19" s="931"/>
      <c r="I19" s="930">
        <f>I17-I18</f>
        <v>-92345179</v>
      </c>
      <c r="J19" s="931"/>
      <c r="K19" s="354"/>
    </row>
    <row r="20" spans="1:11" x14ac:dyDescent="0.25">
      <c r="K20" s="354"/>
    </row>
    <row r="21" spans="1:11" x14ac:dyDescent="0.25">
      <c r="A21" s="924" t="s">
        <v>1624</v>
      </c>
      <c r="B21" s="925"/>
      <c r="C21" s="925"/>
      <c r="D21" s="926"/>
      <c r="E21" s="924" t="s">
        <v>1724</v>
      </c>
      <c r="F21" s="926"/>
      <c r="G21" s="924" t="s">
        <v>1725</v>
      </c>
      <c r="H21" s="926"/>
      <c r="I21" s="924" t="s">
        <v>1726</v>
      </c>
      <c r="J21" s="926"/>
      <c r="K21" s="354"/>
    </row>
    <row r="22" spans="1:11" x14ac:dyDescent="0.25">
      <c r="A22" s="927" t="s">
        <v>1737</v>
      </c>
      <c r="B22" s="928"/>
      <c r="C22" s="928"/>
      <c r="D22" s="929"/>
      <c r="E22" s="939"/>
      <c r="F22" s="940"/>
      <c r="G22" s="941"/>
      <c r="H22" s="942"/>
      <c r="I22" s="941"/>
      <c r="J22" s="942"/>
      <c r="K22" s="354"/>
    </row>
    <row r="23" spans="1:11" x14ac:dyDescent="0.25">
      <c r="A23" s="927" t="s">
        <v>1738</v>
      </c>
      <c r="B23" s="928"/>
      <c r="C23" s="928"/>
      <c r="D23" s="929"/>
      <c r="E23" s="930">
        <v>301746395</v>
      </c>
      <c r="F23" s="931"/>
      <c r="G23" s="930">
        <v>795959245</v>
      </c>
      <c r="H23" s="931"/>
      <c r="I23" s="939">
        <v>795959245</v>
      </c>
      <c r="J23" s="940"/>
      <c r="K23" s="354"/>
    </row>
    <row r="24" spans="1:11" x14ac:dyDescent="0.25">
      <c r="A24" s="927" t="s">
        <v>1739</v>
      </c>
      <c r="B24" s="928"/>
      <c r="C24" s="928"/>
      <c r="D24" s="929"/>
      <c r="E24" s="930">
        <f>E22-E23</f>
        <v>-301746395</v>
      </c>
      <c r="F24" s="931"/>
      <c r="G24" s="930">
        <f>G22-G23</f>
        <v>-795959245</v>
      </c>
      <c r="H24" s="931"/>
      <c r="I24" s="930">
        <f>I22-I23</f>
        <v>-795959245</v>
      </c>
      <c r="J24" s="931"/>
    </row>
    <row r="26" spans="1:11" ht="29.25" customHeight="1" x14ac:dyDescent="0.25">
      <c r="A26" s="943" t="s">
        <v>1740</v>
      </c>
      <c r="B26" s="943"/>
      <c r="C26" s="943"/>
      <c r="D26" s="943"/>
      <c r="E26" s="943"/>
      <c r="F26" s="943"/>
      <c r="G26" s="943"/>
      <c r="H26" s="943"/>
      <c r="I26" s="943"/>
      <c r="J26" s="943"/>
    </row>
    <row r="27" spans="1:11" x14ac:dyDescent="0.25">
      <c r="A27" s="944" t="s">
        <v>1741</v>
      </c>
      <c r="B27" s="944"/>
      <c r="C27" s="944"/>
      <c r="D27" s="944"/>
      <c r="E27" s="944"/>
      <c r="F27" s="944"/>
      <c r="G27" s="944"/>
      <c r="H27" s="944"/>
      <c r="I27" s="944"/>
      <c r="J27" s="944"/>
    </row>
    <row r="28" spans="1:11" x14ac:dyDescent="0.25">
      <c r="A28" s="944" t="s">
        <v>1742</v>
      </c>
      <c r="B28" s="944"/>
      <c r="C28" s="944"/>
      <c r="D28" s="944"/>
      <c r="E28" s="944"/>
      <c r="F28" s="944"/>
      <c r="G28" s="944"/>
      <c r="H28" s="944"/>
      <c r="I28" s="944"/>
      <c r="J28" s="944"/>
    </row>
  </sheetData>
  <mergeCells count="75">
    <mergeCell ref="A26:J26"/>
    <mergeCell ref="A27:J27"/>
    <mergeCell ref="A28:J28"/>
    <mergeCell ref="A23:D23"/>
    <mergeCell ref="E23:F23"/>
    <mergeCell ref="G23:H23"/>
    <mergeCell ref="I23:J23"/>
    <mergeCell ref="A24:D24"/>
    <mergeCell ref="E24:F24"/>
    <mergeCell ref="G24:H24"/>
    <mergeCell ref="I24:J24"/>
    <mergeCell ref="A21:D21"/>
    <mergeCell ref="E21:F21"/>
    <mergeCell ref="G21:H21"/>
    <mergeCell ref="I21:J21"/>
    <mergeCell ref="A22:D22"/>
    <mergeCell ref="E22:F22"/>
    <mergeCell ref="G22:H22"/>
    <mergeCell ref="I22:J22"/>
    <mergeCell ref="A18:D18"/>
    <mergeCell ref="E18:F18"/>
    <mergeCell ref="G18:H18"/>
    <mergeCell ref="I18:J18"/>
    <mergeCell ref="A19:D19"/>
    <mergeCell ref="E19:F19"/>
    <mergeCell ref="G19:H19"/>
    <mergeCell ref="I19:J19"/>
    <mergeCell ref="A16:D16"/>
    <mergeCell ref="E16:F16"/>
    <mergeCell ref="G16:H16"/>
    <mergeCell ref="I16:J16"/>
    <mergeCell ref="A17:D17"/>
    <mergeCell ref="E17:F17"/>
    <mergeCell ref="G17:H17"/>
    <mergeCell ref="I17:J17"/>
    <mergeCell ref="A13:D13"/>
    <mergeCell ref="E13:F13"/>
    <mergeCell ref="G13:H13"/>
    <mergeCell ref="I13:J13"/>
    <mergeCell ref="A14:D14"/>
    <mergeCell ref="E14:F14"/>
    <mergeCell ref="G14:H14"/>
    <mergeCell ref="I14:J14"/>
    <mergeCell ref="A11:D11"/>
    <mergeCell ref="E11:F11"/>
    <mergeCell ref="G11:H11"/>
    <mergeCell ref="I11:J11"/>
    <mergeCell ref="A12:D12"/>
    <mergeCell ref="E12:F12"/>
    <mergeCell ref="G12:H12"/>
    <mergeCell ref="I12:J12"/>
    <mergeCell ref="A9:D9"/>
    <mergeCell ref="E9:F9"/>
    <mergeCell ref="G9:H9"/>
    <mergeCell ref="I9:J9"/>
    <mergeCell ref="A10:D10"/>
    <mergeCell ref="E10:F10"/>
    <mergeCell ref="G10:H10"/>
    <mergeCell ref="I10:J10"/>
    <mergeCell ref="A7:D7"/>
    <mergeCell ref="E7:F7"/>
    <mergeCell ref="G7:H7"/>
    <mergeCell ref="I7:J7"/>
    <mergeCell ref="A8:D8"/>
    <mergeCell ref="E8:F8"/>
    <mergeCell ref="G8:H8"/>
    <mergeCell ref="I8:J8"/>
    <mergeCell ref="A1:J1"/>
    <mergeCell ref="A2:J2"/>
    <mergeCell ref="A3:J3"/>
    <mergeCell ref="C4:G4"/>
    <mergeCell ref="A5:D5"/>
    <mergeCell ref="E5:F5"/>
    <mergeCell ref="G5:H5"/>
    <mergeCell ref="I5:J5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1"/>
  <sheetViews>
    <sheetView workbookViewId="0">
      <selection activeCell="D35" sqref="D35"/>
    </sheetView>
  </sheetViews>
  <sheetFormatPr baseColWidth="10" defaultRowHeight="15" x14ac:dyDescent="0.25"/>
  <cols>
    <col min="2" max="2" width="35.42578125" customWidth="1"/>
    <col min="3" max="4" width="17.7109375" style="946" customWidth="1"/>
    <col min="5" max="5" width="19" style="946" customWidth="1"/>
    <col min="6" max="6" width="11.42578125" style="946"/>
    <col min="7" max="7" width="16.28515625" bestFit="1" customWidth="1"/>
  </cols>
  <sheetData>
    <row r="1" spans="2:7" x14ac:dyDescent="0.25">
      <c r="B1" s="945" t="s">
        <v>179</v>
      </c>
      <c r="C1" s="945"/>
      <c r="D1" s="945"/>
      <c r="E1" s="945"/>
    </row>
    <row r="2" spans="2:7" x14ac:dyDescent="0.25">
      <c r="B2" s="945" t="s">
        <v>1743</v>
      </c>
      <c r="C2" s="945"/>
      <c r="D2" s="945"/>
      <c r="E2" s="945"/>
    </row>
    <row r="3" spans="2:7" x14ac:dyDescent="0.25">
      <c r="B3" s="945" t="s">
        <v>1744</v>
      </c>
      <c r="C3" s="945"/>
      <c r="D3" s="945"/>
      <c r="E3" s="945"/>
    </row>
    <row r="4" spans="2:7" x14ac:dyDescent="0.25">
      <c r="B4" s="947" t="s">
        <v>1745</v>
      </c>
      <c r="C4" s="948" t="s">
        <v>1746</v>
      </c>
      <c r="D4" s="948" t="s">
        <v>1650</v>
      </c>
      <c r="E4" s="948" t="s">
        <v>1743</v>
      </c>
    </row>
    <row r="5" spans="2:7" x14ac:dyDescent="0.25">
      <c r="B5" s="947"/>
      <c r="C5" s="948" t="s">
        <v>1747</v>
      </c>
      <c r="D5" s="948" t="s">
        <v>1748</v>
      </c>
      <c r="E5" s="948" t="s">
        <v>1749</v>
      </c>
    </row>
    <row r="6" spans="2:7" x14ac:dyDescent="0.25">
      <c r="B6" s="945" t="s">
        <v>1750</v>
      </c>
      <c r="C6" s="945"/>
      <c r="D6" s="945"/>
      <c r="E6" s="945"/>
    </row>
    <row r="7" spans="2:7" x14ac:dyDescent="0.25">
      <c r="B7" s="949" t="s">
        <v>1630</v>
      </c>
      <c r="C7" s="949"/>
      <c r="D7" s="949"/>
      <c r="E7" s="949"/>
    </row>
    <row r="8" spans="2:7" s="953" customFormat="1" ht="15.75" x14ac:dyDescent="0.3">
      <c r="B8" s="950" t="s">
        <v>1751</v>
      </c>
      <c r="C8" s="951"/>
      <c r="D8" s="952">
        <v>-19878252.120000001</v>
      </c>
      <c r="E8" s="952">
        <f>SUM(C8:D8)</f>
        <v>-19878252.120000001</v>
      </c>
    </row>
    <row r="9" spans="2:7" s="953" customFormat="1" ht="15.75" x14ac:dyDescent="0.3">
      <c r="B9" s="950" t="s">
        <v>1752</v>
      </c>
      <c r="C9" s="954"/>
      <c r="D9" s="955">
        <v>-26904941.829999998</v>
      </c>
      <c r="E9" s="952">
        <f>SUM(C9:D9)</f>
        <v>-26904941.829999998</v>
      </c>
    </row>
    <row r="10" spans="2:7" s="953" customFormat="1" ht="18" x14ac:dyDescent="0.35">
      <c r="B10" s="956" t="s">
        <v>1753</v>
      </c>
      <c r="C10" s="954"/>
      <c r="D10" s="955">
        <v>-19403559.940000001</v>
      </c>
      <c r="E10" s="952">
        <f t="shared" ref="E10" si="0">SUM(C10:D10)</f>
        <v>-19403559.940000001</v>
      </c>
    </row>
    <row r="11" spans="2:7" s="953" customFormat="1" ht="18" x14ac:dyDescent="0.35">
      <c r="B11" s="956" t="s">
        <v>1754</v>
      </c>
      <c r="C11" s="954"/>
      <c r="D11" s="955">
        <v>-40442097.710000001</v>
      </c>
      <c r="E11" s="952">
        <f t="shared" ref="E11:E18" si="1">C11-D11</f>
        <v>40442097.710000001</v>
      </c>
    </row>
    <row r="12" spans="2:7" s="953" customFormat="1" x14ac:dyDescent="0.25">
      <c r="B12" s="956" t="s">
        <v>1713</v>
      </c>
      <c r="C12" s="954"/>
      <c r="D12" s="955">
        <v>0</v>
      </c>
      <c r="E12" s="952">
        <f t="shared" si="1"/>
        <v>0</v>
      </c>
    </row>
    <row r="13" spans="2:7" x14ac:dyDescent="0.25">
      <c r="B13" s="956" t="s">
        <v>1755</v>
      </c>
      <c r="C13" s="957"/>
      <c r="D13" s="958">
        <v>0</v>
      </c>
      <c r="E13" s="952">
        <f t="shared" si="1"/>
        <v>0</v>
      </c>
      <c r="G13" s="615"/>
    </row>
    <row r="14" spans="2:7" x14ac:dyDescent="0.25">
      <c r="B14" s="956" t="s">
        <v>1756</v>
      </c>
      <c r="C14" s="957"/>
      <c r="D14" s="958">
        <v>0</v>
      </c>
      <c r="E14" s="952">
        <f t="shared" si="1"/>
        <v>0</v>
      </c>
      <c r="G14" s="615"/>
    </row>
    <row r="15" spans="2:7" x14ac:dyDescent="0.25">
      <c r="B15" s="956" t="s">
        <v>1757</v>
      </c>
      <c r="C15" s="957"/>
      <c r="D15" s="958">
        <v>0</v>
      </c>
      <c r="E15" s="952">
        <f t="shared" si="1"/>
        <v>0</v>
      </c>
      <c r="G15" s="615"/>
    </row>
    <row r="16" spans="2:7" x14ac:dyDescent="0.25">
      <c r="B16" s="956" t="s">
        <v>1758</v>
      </c>
      <c r="C16" s="957"/>
      <c r="D16" s="958">
        <v>0</v>
      </c>
      <c r="E16" s="952">
        <f t="shared" si="1"/>
        <v>0</v>
      </c>
      <c r="G16" s="615"/>
    </row>
    <row r="17" spans="2:7" x14ac:dyDescent="0.25">
      <c r="B17" s="956" t="s">
        <v>1759</v>
      </c>
      <c r="C17" s="957"/>
      <c r="D17" s="958">
        <v>0</v>
      </c>
      <c r="E17" s="952">
        <f t="shared" si="1"/>
        <v>0</v>
      </c>
      <c r="G17" s="615"/>
    </row>
    <row r="18" spans="2:7" x14ac:dyDescent="0.25">
      <c r="B18" s="956" t="s">
        <v>1760</v>
      </c>
      <c r="C18" s="957"/>
      <c r="D18" s="958">
        <v>0</v>
      </c>
      <c r="E18" s="952">
        <f t="shared" si="1"/>
        <v>0</v>
      </c>
      <c r="G18" s="615"/>
    </row>
    <row r="19" spans="2:7" x14ac:dyDescent="0.25">
      <c r="B19" s="949" t="s">
        <v>1761</v>
      </c>
      <c r="C19" s="957"/>
      <c r="D19" s="958"/>
      <c r="E19" s="952"/>
      <c r="G19" s="615"/>
    </row>
    <row r="20" spans="2:7" x14ac:dyDescent="0.25">
      <c r="B20" s="956" t="s">
        <v>1762</v>
      </c>
      <c r="C20" s="958">
        <v>1950000000</v>
      </c>
      <c r="D20" s="958">
        <v>-3075000000</v>
      </c>
      <c r="E20" s="952">
        <f>SUM(C20:D20)</f>
        <v>-1125000000</v>
      </c>
      <c r="G20" s="615"/>
    </row>
    <row r="21" spans="2:7" x14ac:dyDescent="0.25">
      <c r="B21" s="956" t="s">
        <v>1763</v>
      </c>
      <c r="C21" s="958">
        <v>900000000</v>
      </c>
      <c r="D21" s="958">
        <v>-1140000000</v>
      </c>
      <c r="E21" s="952">
        <f>SUM(C21:D21)</f>
        <v>-240000000</v>
      </c>
      <c r="G21" s="615"/>
    </row>
    <row r="22" spans="2:7" x14ac:dyDescent="0.25">
      <c r="B22" s="956" t="s">
        <v>1675</v>
      </c>
      <c r="C22" s="958">
        <v>700000000</v>
      </c>
      <c r="D22" s="958">
        <v>-700000000</v>
      </c>
      <c r="E22" s="952">
        <f>SUM(C22:D22)</f>
        <v>0</v>
      </c>
      <c r="G22" s="615"/>
    </row>
    <row r="23" spans="2:7" x14ac:dyDescent="0.25">
      <c r="B23" s="959" t="s">
        <v>1764</v>
      </c>
      <c r="C23" s="960">
        <f>SUM(C7:C22)</f>
        <v>3550000000</v>
      </c>
      <c r="D23" s="960">
        <f>SUM(D7:D22)</f>
        <v>-5021628851.6000004</v>
      </c>
      <c r="E23" s="960">
        <f>SUM(E7:E22)</f>
        <v>-1390744656.1800001</v>
      </c>
    </row>
    <row r="24" spans="2:7" x14ac:dyDescent="0.25">
      <c r="B24" s="961"/>
      <c r="C24" s="962"/>
      <c r="D24" s="963"/>
      <c r="E24" s="962"/>
    </row>
    <row r="25" spans="2:7" x14ac:dyDescent="0.25">
      <c r="B25" s="964" t="s">
        <v>1765</v>
      </c>
      <c r="C25" s="964"/>
      <c r="D25" s="964"/>
      <c r="E25" s="964"/>
    </row>
    <row r="26" spans="2:7" x14ac:dyDescent="0.25">
      <c r="B26" s="965" t="s">
        <v>1766</v>
      </c>
      <c r="C26" s="966"/>
      <c r="D26" s="952">
        <v>-45170400</v>
      </c>
      <c r="E26" s="952">
        <f>SUM(C26:D26)</f>
        <v>-45170400</v>
      </c>
    </row>
    <row r="27" spans="2:7" x14ac:dyDescent="0.25">
      <c r="B27" s="965" t="s">
        <v>1767</v>
      </c>
      <c r="C27" s="966"/>
      <c r="D27" s="967">
        <v>-15723612.439999999</v>
      </c>
      <c r="E27" s="952">
        <f>C27+D27</f>
        <v>-15723612.439999999</v>
      </c>
    </row>
    <row r="28" spans="2:7" x14ac:dyDescent="0.25">
      <c r="B28" s="965"/>
      <c r="C28" s="966"/>
      <c r="D28" s="967"/>
      <c r="E28" s="967"/>
    </row>
    <row r="29" spans="2:7" x14ac:dyDescent="0.25">
      <c r="B29" s="968" t="s">
        <v>1768</v>
      </c>
      <c r="C29" s="966">
        <f>SUM(C26:C28)</f>
        <v>0</v>
      </c>
      <c r="D29" s="967">
        <f>SUM(D26:D28)</f>
        <v>-60894012.439999998</v>
      </c>
      <c r="E29" s="967">
        <f>SUM(E26:E28)</f>
        <v>-60894012.439999998</v>
      </c>
    </row>
    <row r="30" spans="2:7" x14ac:dyDescent="0.25">
      <c r="B30" s="961"/>
      <c r="C30" s="962"/>
      <c r="D30" s="962"/>
      <c r="E30" s="962"/>
    </row>
    <row r="31" spans="2:7" x14ac:dyDescent="0.25">
      <c r="B31" s="969" t="s">
        <v>1769</v>
      </c>
      <c r="C31" s="970">
        <f>C23+C29</f>
        <v>3550000000</v>
      </c>
      <c r="D31" s="970">
        <f t="shared" ref="D31" si="2">D23+D29</f>
        <v>-5082522864.04</v>
      </c>
      <c r="E31" s="970">
        <f>E23+E29</f>
        <v>-1451638668.6200001</v>
      </c>
    </row>
  </sheetData>
  <mergeCells count="5">
    <mergeCell ref="B1:E1"/>
    <mergeCell ref="B2:E2"/>
    <mergeCell ref="B3:E3"/>
    <mergeCell ref="B6:E6"/>
    <mergeCell ref="B25:E25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8"/>
  <sheetViews>
    <sheetView topLeftCell="A7" workbookViewId="0">
      <selection activeCell="D35" sqref="D35"/>
    </sheetView>
  </sheetViews>
  <sheetFormatPr baseColWidth="10" defaultRowHeight="15" x14ac:dyDescent="0.25"/>
  <cols>
    <col min="2" max="2" width="36.7109375" customWidth="1"/>
    <col min="3" max="4" width="17.7109375" style="946" customWidth="1"/>
    <col min="5" max="5" width="11.42578125" style="946"/>
    <col min="6" max="6" width="16.28515625" bestFit="1" customWidth="1"/>
  </cols>
  <sheetData>
    <row r="1" spans="2:4" x14ac:dyDescent="0.25">
      <c r="B1" s="945" t="s">
        <v>179</v>
      </c>
      <c r="C1" s="945"/>
      <c r="D1" s="945"/>
    </row>
    <row r="2" spans="2:4" x14ac:dyDescent="0.25">
      <c r="B2" s="945" t="s">
        <v>1770</v>
      </c>
      <c r="C2" s="945"/>
      <c r="D2" s="945"/>
    </row>
    <row r="3" spans="2:4" x14ac:dyDescent="0.25">
      <c r="B3" s="945" t="s">
        <v>1771</v>
      </c>
      <c r="C3" s="945"/>
      <c r="D3" s="945"/>
    </row>
    <row r="4" spans="2:4" x14ac:dyDescent="0.25">
      <c r="B4" s="947" t="s">
        <v>1745</v>
      </c>
      <c r="C4" s="948" t="s">
        <v>1725</v>
      </c>
      <c r="D4" s="948" t="s">
        <v>1772</v>
      </c>
    </row>
    <row r="5" spans="2:4" x14ac:dyDescent="0.25">
      <c r="B5" s="945" t="s">
        <v>1750</v>
      </c>
      <c r="C5" s="945"/>
      <c r="D5" s="945"/>
    </row>
    <row r="6" spans="2:4" ht="15.75" x14ac:dyDescent="0.3">
      <c r="B6" s="950" t="s">
        <v>1751</v>
      </c>
      <c r="C6" s="971">
        <v>1362145.38</v>
      </c>
      <c r="D6" s="971">
        <v>1362145.38</v>
      </c>
    </row>
    <row r="7" spans="2:4" ht="15.75" x14ac:dyDescent="0.3">
      <c r="B7" s="950" t="s">
        <v>1752</v>
      </c>
      <c r="C7" s="971">
        <v>51282016.210000001</v>
      </c>
      <c r="D7" s="971">
        <v>51282016.210000001</v>
      </c>
    </row>
    <row r="8" spans="2:4" ht="18" x14ac:dyDescent="0.35">
      <c r="B8" s="956" t="s">
        <v>1753</v>
      </c>
      <c r="C8" s="971">
        <v>830759.3</v>
      </c>
      <c r="D8" s="971">
        <v>830759.3</v>
      </c>
    </row>
    <row r="9" spans="2:4" ht="18" x14ac:dyDescent="0.35">
      <c r="B9" s="956" t="s">
        <v>1754</v>
      </c>
      <c r="C9" s="971">
        <v>1973762.82</v>
      </c>
      <c r="D9" s="971">
        <v>1973762.82</v>
      </c>
    </row>
    <row r="10" spans="2:4" x14ac:dyDescent="0.25">
      <c r="B10" s="956" t="s">
        <v>1713</v>
      </c>
      <c r="C10" s="971">
        <v>25169697.219999999</v>
      </c>
      <c r="D10" s="971">
        <v>25169697.219999999</v>
      </c>
    </row>
    <row r="11" spans="2:4" x14ac:dyDescent="0.25">
      <c r="B11" s="956" t="s">
        <v>1755</v>
      </c>
      <c r="C11" s="971">
        <v>55307766.670000002</v>
      </c>
      <c r="D11" s="971">
        <v>55307766.670000002</v>
      </c>
    </row>
    <row r="12" spans="2:4" x14ac:dyDescent="0.25">
      <c r="B12" s="956" t="s">
        <v>1756</v>
      </c>
      <c r="C12" s="971">
        <v>87164686.390000001</v>
      </c>
      <c r="D12" s="971">
        <v>87164686.390000001</v>
      </c>
    </row>
    <row r="13" spans="2:4" x14ac:dyDescent="0.25">
      <c r="B13" s="956" t="s">
        <v>1757</v>
      </c>
      <c r="C13" s="971">
        <v>10671819.630000001</v>
      </c>
      <c r="D13" s="971">
        <v>10671819.630000001</v>
      </c>
    </row>
    <row r="14" spans="2:4" x14ac:dyDescent="0.25">
      <c r="B14" s="956" t="s">
        <v>1758</v>
      </c>
      <c r="C14" s="971">
        <v>23441093.77</v>
      </c>
      <c r="D14" s="971">
        <v>23441093.77</v>
      </c>
    </row>
    <row r="15" spans="2:4" x14ac:dyDescent="0.25">
      <c r="B15" s="956" t="s">
        <v>1759</v>
      </c>
      <c r="C15" s="971">
        <v>8650208.5299999993</v>
      </c>
      <c r="D15" s="971">
        <v>8650208.5299999993</v>
      </c>
    </row>
    <row r="16" spans="2:4" x14ac:dyDescent="0.25">
      <c r="B16" s="956" t="s">
        <v>1760</v>
      </c>
      <c r="C16" s="971">
        <v>12435198.52</v>
      </c>
      <c r="D16" s="971">
        <v>12435198.52</v>
      </c>
    </row>
    <row r="17" spans="2:6" x14ac:dyDescent="0.25">
      <c r="B17" s="956" t="s">
        <v>1762</v>
      </c>
      <c r="C17" s="971">
        <v>23706461.469999999</v>
      </c>
      <c r="D17" s="971">
        <v>23706461.469999999</v>
      </c>
    </row>
    <row r="18" spans="2:6" x14ac:dyDescent="0.25">
      <c r="B18" s="956" t="s">
        <v>1763</v>
      </c>
      <c r="C18" s="971">
        <v>7770418.5800000001</v>
      </c>
      <c r="D18" s="971">
        <v>7770418.5800000001</v>
      </c>
    </row>
    <row r="19" spans="2:6" x14ac:dyDescent="0.25">
      <c r="B19" s="956" t="s">
        <v>1675</v>
      </c>
      <c r="C19" s="971">
        <v>6653388.8899999997</v>
      </c>
      <c r="D19" s="971">
        <v>6653388.8899999997</v>
      </c>
    </row>
    <row r="20" spans="2:6" x14ac:dyDescent="0.25">
      <c r="B20" s="968" t="s">
        <v>1764</v>
      </c>
      <c r="C20" s="972">
        <f>SUM(C6:C19)</f>
        <v>316419423.37999994</v>
      </c>
      <c r="D20" s="972">
        <f>SUM(D6:D19)</f>
        <v>316419423.37999994</v>
      </c>
      <c r="F20" s="615"/>
    </row>
    <row r="21" spans="2:6" x14ac:dyDescent="0.25">
      <c r="B21" s="961"/>
      <c r="C21" s="962"/>
      <c r="D21" s="962"/>
    </row>
    <row r="22" spans="2:6" x14ac:dyDescent="0.25">
      <c r="B22" s="964" t="s">
        <v>1765</v>
      </c>
      <c r="C22" s="964"/>
      <c r="D22" s="964"/>
      <c r="F22" s="973"/>
    </row>
    <row r="23" spans="2:6" s="976" customFormat="1" x14ac:dyDescent="0.25">
      <c r="B23" s="965" t="s">
        <v>1766</v>
      </c>
      <c r="C23" s="971">
        <v>42436054.18</v>
      </c>
      <c r="D23" s="971">
        <v>42436054.18</v>
      </c>
      <c r="E23" s="974"/>
      <c r="F23" s="975"/>
    </row>
    <row r="24" spans="2:6" s="976" customFormat="1" x14ac:dyDescent="0.25">
      <c r="B24" s="965" t="s">
        <v>1767</v>
      </c>
      <c r="C24" s="971">
        <v>51271141.880000003</v>
      </c>
      <c r="D24" s="971">
        <v>51271141.880000003</v>
      </c>
      <c r="E24" s="974"/>
    </row>
    <row r="25" spans="2:6" x14ac:dyDescent="0.25">
      <c r="B25" s="965"/>
      <c r="C25" s="977"/>
      <c r="D25" s="977"/>
    </row>
    <row r="26" spans="2:6" x14ac:dyDescent="0.25">
      <c r="B26" s="968" t="s">
        <v>1768</v>
      </c>
      <c r="C26" s="972">
        <f>SUM(C23:C25)</f>
        <v>93707196.060000002</v>
      </c>
      <c r="D26" s="972">
        <f>SUM(D23:D25)</f>
        <v>93707196.060000002</v>
      </c>
    </row>
    <row r="27" spans="2:6" x14ac:dyDescent="0.25">
      <c r="B27" s="961"/>
      <c r="C27" s="978"/>
      <c r="D27" s="978"/>
    </row>
    <row r="28" spans="2:6" x14ac:dyDescent="0.25">
      <c r="B28" s="969" t="s">
        <v>1769</v>
      </c>
      <c r="C28" s="972">
        <f>C26+C20</f>
        <v>410126619.43999994</v>
      </c>
      <c r="D28" s="972">
        <f>D26+D20</f>
        <v>410126619.43999994</v>
      </c>
    </row>
  </sheetData>
  <mergeCells count="5">
    <mergeCell ref="B1:D1"/>
    <mergeCell ref="B2:D2"/>
    <mergeCell ref="B3:D3"/>
    <mergeCell ref="B5:D5"/>
    <mergeCell ref="B22:D22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"/>
  <sheetViews>
    <sheetView topLeftCell="A16" workbookViewId="0">
      <selection activeCell="B31" sqref="B31"/>
    </sheetView>
  </sheetViews>
  <sheetFormatPr baseColWidth="10" defaultRowHeight="15" x14ac:dyDescent="0.25"/>
  <cols>
    <col min="1" max="1" width="9.85546875" bestFit="1" customWidth="1"/>
    <col min="2" max="2" width="129" bestFit="1" customWidth="1"/>
    <col min="3" max="3" width="15.28515625" bestFit="1" customWidth="1"/>
    <col min="257" max="257" width="9.85546875" bestFit="1" customWidth="1"/>
    <col min="258" max="258" width="129" bestFit="1" customWidth="1"/>
    <col min="259" max="259" width="15.28515625" bestFit="1" customWidth="1"/>
    <col min="513" max="513" width="9.85546875" bestFit="1" customWidth="1"/>
    <col min="514" max="514" width="129" bestFit="1" customWidth="1"/>
    <col min="515" max="515" width="15.28515625" bestFit="1" customWidth="1"/>
    <col min="769" max="769" width="9.85546875" bestFit="1" customWidth="1"/>
    <col min="770" max="770" width="129" bestFit="1" customWidth="1"/>
    <col min="771" max="771" width="15.28515625" bestFit="1" customWidth="1"/>
    <col min="1025" max="1025" width="9.85546875" bestFit="1" customWidth="1"/>
    <col min="1026" max="1026" width="129" bestFit="1" customWidth="1"/>
    <col min="1027" max="1027" width="15.28515625" bestFit="1" customWidth="1"/>
    <col min="1281" max="1281" width="9.85546875" bestFit="1" customWidth="1"/>
    <col min="1282" max="1282" width="129" bestFit="1" customWidth="1"/>
    <col min="1283" max="1283" width="15.28515625" bestFit="1" customWidth="1"/>
    <col min="1537" max="1537" width="9.85546875" bestFit="1" customWidth="1"/>
    <col min="1538" max="1538" width="129" bestFit="1" customWidth="1"/>
    <col min="1539" max="1539" width="15.28515625" bestFit="1" customWidth="1"/>
    <col min="1793" max="1793" width="9.85546875" bestFit="1" customWidth="1"/>
    <col min="1794" max="1794" width="129" bestFit="1" customWidth="1"/>
    <col min="1795" max="1795" width="15.28515625" bestFit="1" customWidth="1"/>
    <col min="2049" max="2049" width="9.85546875" bestFit="1" customWidth="1"/>
    <col min="2050" max="2050" width="129" bestFit="1" customWidth="1"/>
    <col min="2051" max="2051" width="15.28515625" bestFit="1" customWidth="1"/>
    <col min="2305" max="2305" width="9.85546875" bestFit="1" customWidth="1"/>
    <col min="2306" max="2306" width="129" bestFit="1" customWidth="1"/>
    <col min="2307" max="2307" width="15.28515625" bestFit="1" customWidth="1"/>
    <col min="2561" max="2561" width="9.85546875" bestFit="1" customWidth="1"/>
    <col min="2562" max="2562" width="129" bestFit="1" customWidth="1"/>
    <col min="2563" max="2563" width="15.28515625" bestFit="1" customWidth="1"/>
    <col min="2817" max="2817" width="9.85546875" bestFit="1" customWidth="1"/>
    <col min="2818" max="2818" width="129" bestFit="1" customWidth="1"/>
    <col min="2819" max="2819" width="15.28515625" bestFit="1" customWidth="1"/>
    <col min="3073" max="3073" width="9.85546875" bestFit="1" customWidth="1"/>
    <col min="3074" max="3074" width="129" bestFit="1" customWidth="1"/>
    <col min="3075" max="3075" width="15.28515625" bestFit="1" customWidth="1"/>
    <col min="3329" max="3329" width="9.85546875" bestFit="1" customWidth="1"/>
    <col min="3330" max="3330" width="129" bestFit="1" customWidth="1"/>
    <col min="3331" max="3331" width="15.28515625" bestFit="1" customWidth="1"/>
    <col min="3585" max="3585" width="9.85546875" bestFit="1" customWidth="1"/>
    <col min="3586" max="3586" width="129" bestFit="1" customWidth="1"/>
    <col min="3587" max="3587" width="15.28515625" bestFit="1" customWidth="1"/>
    <col min="3841" max="3841" width="9.85546875" bestFit="1" customWidth="1"/>
    <col min="3842" max="3842" width="129" bestFit="1" customWidth="1"/>
    <col min="3843" max="3843" width="15.28515625" bestFit="1" customWidth="1"/>
    <col min="4097" max="4097" width="9.85546875" bestFit="1" customWidth="1"/>
    <col min="4098" max="4098" width="129" bestFit="1" customWidth="1"/>
    <col min="4099" max="4099" width="15.28515625" bestFit="1" customWidth="1"/>
    <col min="4353" max="4353" width="9.85546875" bestFit="1" customWidth="1"/>
    <col min="4354" max="4354" width="129" bestFit="1" customWidth="1"/>
    <col min="4355" max="4355" width="15.28515625" bestFit="1" customWidth="1"/>
    <col min="4609" max="4609" width="9.85546875" bestFit="1" customWidth="1"/>
    <col min="4610" max="4610" width="129" bestFit="1" customWidth="1"/>
    <col min="4611" max="4611" width="15.28515625" bestFit="1" customWidth="1"/>
    <col min="4865" max="4865" width="9.85546875" bestFit="1" customWidth="1"/>
    <col min="4866" max="4866" width="129" bestFit="1" customWidth="1"/>
    <col min="4867" max="4867" width="15.28515625" bestFit="1" customWidth="1"/>
    <col min="5121" max="5121" width="9.85546875" bestFit="1" customWidth="1"/>
    <col min="5122" max="5122" width="129" bestFit="1" customWidth="1"/>
    <col min="5123" max="5123" width="15.28515625" bestFit="1" customWidth="1"/>
    <col min="5377" max="5377" width="9.85546875" bestFit="1" customWidth="1"/>
    <col min="5378" max="5378" width="129" bestFit="1" customWidth="1"/>
    <col min="5379" max="5379" width="15.28515625" bestFit="1" customWidth="1"/>
    <col min="5633" max="5633" width="9.85546875" bestFit="1" customWidth="1"/>
    <col min="5634" max="5634" width="129" bestFit="1" customWidth="1"/>
    <col min="5635" max="5635" width="15.28515625" bestFit="1" customWidth="1"/>
    <col min="5889" max="5889" width="9.85546875" bestFit="1" customWidth="1"/>
    <col min="5890" max="5890" width="129" bestFit="1" customWidth="1"/>
    <col min="5891" max="5891" width="15.28515625" bestFit="1" customWidth="1"/>
    <col min="6145" max="6145" width="9.85546875" bestFit="1" customWidth="1"/>
    <col min="6146" max="6146" width="129" bestFit="1" customWidth="1"/>
    <col min="6147" max="6147" width="15.28515625" bestFit="1" customWidth="1"/>
    <col min="6401" max="6401" width="9.85546875" bestFit="1" customWidth="1"/>
    <col min="6402" max="6402" width="129" bestFit="1" customWidth="1"/>
    <col min="6403" max="6403" width="15.28515625" bestFit="1" customWidth="1"/>
    <col min="6657" max="6657" width="9.85546875" bestFit="1" customWidth="1"/>
    <col min="6658" max="6658" width="129" bestFit="1" customWidth="1"/>
    <col min="6659" max="6659" width="15.28515625" bestFit="1" customWidth="1"/>
    <col min="6913" max="6913" width="9.85546875" bestFit="1" customWidth="1"/>
    <col min="6914" max="6914" width="129" bestFit="1" customWidth="1"/>
    <col min="6915" max="6915" width="15.28515625" bestFit="1" customWidth="1"/>
    <col min="7169" max="7169" width="9.85546875" bestFit="1" customWidth="1"/>
    <col min="7170" max="7170" width="129" bestFit="1" customWidth="1"/>
    <col min="7171" max="7171" width="15.28515625" bestFit="1" customWidth="1"/>
    <col min="7425" max="7425" width="9.85546875" bestFit="1" customWidth="1"/>
    <col min="7426" max="7426" width="129" bestFit="1" customWidth="1"/>
    <col min="7427" max="7427" width="15.28515625" bestFit="1" customWidth="1"/>
    <col min="7681" max="7681" width="9.85546875" bestFit="1" customWidth="1"/>
    <col min="7682" max="7682" width="129" bestFit="1" customWidth="1"/>
    <col min="7683" max="7683" width="15.28515625" bestFit="1" customWidth="1"/>
    <col min="7937" max="7937" width="9.85546875" bestFit="1" customWidth="1"/>
    <col min="7938" max="7938" width="129" bestFit="1" customWidth="1"/>
    <col min="7939" max="7939" width="15.28515625" bestFit="1" customWidth="1"/>
    <col min="8193" max="8193" width="9.85546875" bestFit="1" customWidth="1"/>
    <col min="8194" max="8194" width="129" bestFit="1" customWidth="1"/>
    <col min="8195" max="8195" width="15.28515625" bestFit="1" customWidth="1"/>
    <col min="8449" max="8449" width="9.85546875" bestFit="1" customWidth="1"/>
    <col min="8450" max="8450" width="129" bestFit="1" customWidth="1"/>
    <col min="8451" max="8451" width="15.28515625" bestFit="1" customWidth="1"/>
    <col min="8705" max="8705" width="9.85546875" bestFit="1" customWidth="1"/>
    <col min="8706" max="8706" width="129" bestFit="1" customWidth="1"/>
    <col min="8707" max="8707" width="15.28515625" bestFit="1" customWidth="1"/>
    <col min="8961" max="8961" width="9.85546875" bestFit="1" customWidth="1"/>
    <col min="8962" max="8962" width="129" bestFit="1" customWidth="1"/>
    <col min="8963" max="8963" width="15.28515625" bestFit="1" customWidth="1"/>
    <col min="9217" max="9217" width="9.85546875" bestFit="1" customWidth="1"/>
    <col min="9218" max="9218" width="129" bestFit="1" customWidth="1"/>
    <col min="9219" max="9219" width="15.28515625" bestFit="1" customWidth="1"/>
    <col min="9473" max="9473" width="9.85546875" bestFit="1" customWidth="1"/>
    <col min="9474" max="9474" width="129" bestFit="1" customWidth="1"/>
    <col min="9475" max="9475" width="15.28515625" bestFit="1" customWidth="1"/>
    <col min="9729" max="9729" width="9.85546875" bestFit="1" customWidth="1"/>
    <col min="9730" max="9730" width="129" bestFit="1" customWidth="1"/>
    <col min="9731" max="9731" width="15.28515625" bestFit="1" customWidth="1"/>
    <col min="9985" max="9985" width="9.85546875" bestFit="1" customWidth="1"/>
    <col min="9986" max="9986" width="129" bestFit="1" customWidth="1"/>
    <col min="9987" max="9987" width="15.28515625" bestFit="1" customWidth="1"/>
    <col min="10241" max="10241" width="9.85546875" bestFit="1" customWidth="1"/>
    <col min="10242" max="10242" width="129" bestFit="1" customWidth="1"/>
    <col min="10243" max="10243" width="15.28515625" bestFit="1" customWidth="1"/>
    <col min="10497" max="10497" width="9.85546875" bestFit="1" customWidth="1"/>
    <col min="10498" max="10498" width="129" bestFit="1" customWidth="1"/>
    <col min="10499" max="10499" width="15.28515625" bestFit="1" customWidth="1"/>
    <col min="10753" max="10753" width="9.85546875" bestFit="1" customWidth="1"/>
    <col min="10754" max="10754" width="129" bestFit="1" customWidth="1"/>
    <col min="10755" max="10755" width="15.28515625" bestFit="1" customWidth="1"/>
    <col min="11009" max="11009" width="9.85546875" bestFit="1" customWidth="1"/>
    <col min="11010" max="11010" width="129" bestFit="1" customWidth="1"/>
    <col min="11011" max="11011" width="15.28515625" bestFit="1" customWidth="1"/>
    <col min="11265" max="11265" width="9.85546875" bestFit="1" customWidth="1"/>
    <col min="11266" max="11266" width="129" bestFit="1" customWidth="1"/>
    <col min="11267" max="11267" width="15.28515625" bestFit="1" customWidth="1"/>
    <col min="11521" max="11521" width="9.85546875" bestFit="1" customWidth="1"/>
    <col min="11522" max="11522" width="129" bestFit="1" customWidth="1"/>
    <col min="11523" max="11523" width="15.28515625" bestFit="1" customWidth="1"/>
    <col min="11777" max="11777" width="9.85546875" bestFit="1" customWidth="1"/>
    <col min="11778" max="11778" width="129" bestFit="1" customWidth="1"/>
    <col min="11779" max="11779" width="15.28515625" bestFit="1" customWidth="1"/>
    <col min="12033" max="12033" width="9.85546875" bestFit="1" customWidth="1"/>
    <col min="12034" max="12034" width="129" bestFit="1" customWidth="1"/>
    <col min="12035" max="12035" width="15.28515625" bestFit="1" customWidth="1"/>
    <col min="12289" max="12289" width="9.85546875" bestFit="1" customWidth="1"/>
    <col min="12290" max="12290" width="129" bestFit="1" customWidth="1"/>
    <col min="12291" max="12291" width="15.28515625" bestFit="1" customWidth="1"/>
    <col min="12545" max="12545" width="9.85546875" bestFit="1" customWidth="1"/>
    <col min="12546" max="12546" width="129" bestFit="1" customWidth="1"/>
    <col min="12547" max="12547" width="15.28515625" bestFit="1" customWidth="1"/>
    <col min="12801" max="12801" width="9.85546875" bestFit="1" customWidth="1"/>
    <col min="12802" max="12802" width="129" bestFit="1" customWidth="1"/>
    <col min="12803" max="12803" width="15.28515625" bestFit="1" customWidth="1"/>
    <col min="13057" max="13057" width="9.85546875" bestFit="1" customWidth="1"/>
    <col min="13058" max="13058" width="129" bestFit="1" customWidth="1"/>
    <col min="13059" max="13059" width="15.28515625" bestFit="1" customWidth="1"/>
    <col min="13313" max="13313" width="9.85546875" bestFit="1" customWidth="1"/>
    <col min="13314" max="13314" width="129" bestFit="1" customWidth="1"/>
    <col min="13315" max="13315" width="15.28515625" bestFit="1" customWidth="1"/>
    <col min="13569" max="13569" width="9.85546875" bestFit="1" customWidth="1"/>
    <col min="13570" max="13570" width="129" bestFit="1" customWidth="1"/>
    <col min="13571" max="13571" width="15.28515625" bestFit="1" customWidth="1"/>
    <col min="13825" max="13825" width="9.85546875" bestFit="1" customWidth="1"/>
    <col min="13826" max="13826" width="129" bestFit="1" customWidth="1"/>
    <col min="13827" max="13827" width="15.28515625" bestFit="1" customWidth="1"/>
    <col min="14081" max="14081" width="9.85546875" bestFit="1" customWidth="1"/>
    <col min="14082" max="14082" width="129" bestFit="1" customWidth="1"/>
    <col min="14083" max="14083" width="15.28515625" bestFit="1" customWidth="1"/>
    <col min="14337" max="14337" width="9.85546875" bestFit="1" customWidth="1"/>
    <col min="14338" max="14338" width="129" bestFit="1" customWidth="1"/>
    <col min="14339" max="14339" width="15.28515625" bestFit="1" customWidth="1"/>
    <col min="14593" max="14593" width="9.85546875" bestFit="1" customWidth="1"/>
    <col min="14594" max="14594" width="129" bestFit="1" customWidth="1"/>
    <col min="14595" max="14595" width="15.28515625" bestFit="1" customWidth="1"/>
    <col min="14849" max="14849" width="9.85546875" bestFit="1" customWidth="1"/>
    <col min="14850" max="14850" width="129" bestFit="1" customWidth="1"/>
    <col min="14851" max="14851" width="15.28515625" bestFit="1" customWidth="1"/>
    <col min="15105" max="15105" width="9.85546875" bestFit="1" customWidth="1"/>
    <col min="15106" max="15106" width="129" bestFit="1" customWidth="1"/>
    <col min="15107" max="15107" width="15.28515625" bestFit="1" customWidth="1"/>
    <col min="15361" max="15361" width="9.85546875" bestFit="1" customWidth="1"/>
    <col min="15362" max="15362" width="129" bestFit="1" customWidth="1"/>
    <col min="15363" max="15363" width="15.28515625" bestFit="1" customWidth="1"/>
    <col min="15617" max="15617" width="9.85546875" bestFit="1" customWidth="1"/>
    <col min="15618" max="15618" width="129" bestFit="1" customWidth="1"/>
    <col min="15619" max="15619" width="15.28515625" bestFit="1" customWidth="1"/>
    <col min="15873" max="15873" width="9.85546875" bestFit="1" customWidth="1"/>
    <col min="15874" max="15874" width="129" bestFit="1" customWidth="1"/>
    <col min="15875" max="15875" width="15.28515625" bestFit="1" customWidth="1"/>
    <col min="16129" max="16129" width="9.85546875" bestFit="1" customWidth="1"/>
    <col min="16130" max="16130" width="129" bestFit="1" customWidth="1"/>
    <col min="16131" max="16131" width="15.28515625" bestFit="1" customWidth="1"/>
  </cols>
  <sheetData>
    <row r="1" spans="1:3" ht="15" customHeight="1" x14ac:dyDescent="0.25">
      <c r="A1" s="979" t="s">
        <v>1773</v>
      </c>
      <c r="B1" s="979"/>
      <c r="C1" s="979"/>
    </row>
    <row r="2" spans="1:3" ht="15" customHeight="1" x14ac:dyDescent="0.25">
      <c r="A2" s="979" t="s">
        <v>1774</v>
      </c>
      <c r="B2" s="979"/>
      <c r="C2" s="979"/>
    </row>
    <row r="3" spans="1:3" ht="15" customHeight="1" x14ac:dyDescent="0.25">
      <c r="A3" s="979" t="s">
        <v>1775</v>
      </c>
      <c r="B3" s="979"/>
      <c r="C3" s="979"/>
    </row>
    <row r="4" spans="1:3" ht="15" customHeight="1" x14ac:dyDescent="0.25">
      <c r="A4" s="979" t="s">
        <v>1557</v>
      </c>
      <c r="B4" s="979"/>
      <c r="C4" s="979"/>
    </row>
    <row r="5" spans="1:3" ht="15" customHeight="1" x14ac:dyDescent="0.25">
      <c r="A5" s="979"/>
      <c r="B5" s="979"/>
      <c r="C5" s="979"/>
    </row>
    <row r="6" spans="1:3" ht="15" customHeight="1" x14ac:dyDescent="0.25">
      <c r="A6" s="979" t="s">
        <v>1776</v>
      </c>
      <c r="B6" s="979"/>
      <c r="C6" s="979"/>
    </row>
    <row r="7" spans="1:3" ht="15" customHeight="1" x14ac:dyDescent="0.25">
      <c r="A7" s="980"/>
      <c r="B7" s="981"/>
      <c r="C7" s="981"/>
    </row>
    <row r="8" spans="1:3" ht="15" customHeight="1" x14ac:dyDescent="0.25">
      <c r="A8" s="982" t="s">
        <v>1777</v>
      </c>
      <c r="B8" s="983" t="s">
        <v>1778</v>
      </c>
      <c r="C8" s="982" t="s">
        <v>11</v>
      </c>
    </row>
    <row r="9" spans="1:3" ht="15" customHeight="1" x14ac:dyDescent="0.25">
      <c r="A9" s="984" t="s">
        <v>1779</v>
      </c>
      <c r="B9" s="985" t="s">
        <v>1780</v>
      </c>
      <c r="C9" s="986">
        <v>1959540182.25</v>
      </c>
    </row>
    <row r="10" spans="1:3" ht="15" customHeight="1" x14ac:dyDescent="0.25">
      <c r="A10" s="984" t="s">
        <v>1781</v>
      </c>
      <c r="B10" s="985" t="s">
        <v>1782</v>
      </c>
      <c r="C10" s="986">
        <v>1081729425.78</v>
      </c>
    </row>
    <row r="11" spans="1:3" ht="15" customHeight="1" x14ac:dyDescent="0.25">
      <c r="A11" s="984" t="s">
        <v>1783</v>
      </c>
      <c r="B11" s="985" t="s">
        <v>1784</v>
      </c>
      <c r="C11" s="986">
        <v>11402555.629999999</v>
      </c>
    </row>
    <row r="12" spans="1:3" ht="15" customHeight="1" x14ac:dyDescent="0.25">
      <c r="A12" s="984" t="s">
        <v>1785</v>
      </c>
      <c r="B12" s="985" t="s">
        <v>1786</v>
      </c>
      <c r="C12" s="986">
        <v>454475253.56999999</v>
      </c>
    </row>
    <row r="13" spans="1:3" ht="15" customHeight="1" x14ac:dyDescent="0.25">
      <c r="A13" s="984" t="s">
        <v>1787</v>
      </c>
      <c r="B13" s="985" t="s">
        <v>1788</v>
      </c>
      <c r="C13" s="986">
        <v>1672385770.3</v>
      </c>
    </row>
    <row r="14" spans="1:3" ht="15" customHeight="1" x14ac:dyDescent="0.25">
      <c r="A14" s="984" t="s">
        <v>1789</v>
      </c>
      <c r="B14" s="985" t="s">
        <v>1790</v>
      </c>
      <c r="C14" s="986">
        <v>1648210072.4300001</v>
      </c>
    </row>
    <row r="15" spans="1:3" ht="15" customHeight="1" x14ac:dyDescent="0.25">
      <c r="A15" s="984" t="s">
        <v>1791</v>
      </c>
      <c r="B15" s="985" t="s">
        <v>1792</v>
      </c>
      <c r="C15" s="986">
        <v>1916063261.4799998</v>
      </c>
    </row>
    <row r="16" spans="1:3" ht="15" customHeight="1" x14ac:dyDescent="0.25">
      <c r="A16" s="984" t="s">
        <v>1793</v>
      </c>
      <c r="B16" s="985" t="s">
        <v>1794</v>
      </c>
      <c r="C16" s="986">
        <v>2851103762.1699996</v>
      </c>
    </row>
    <row r="17" spans="1:3" ht="15" customHeight="1" x14ac:dyDescent="0.25">
      <c r="A17" s="984" t="s">
        <v>1795</v>
      </c>
      <c r="B17" s="985" t="s">
        <v>1796</v>
      </c>
      <c r="C17" s="986">
        <v>43769523.810000002</v>
      </c>
    </row>
    <row r="18" spans="1:3" ht="15" customHeight="1" x14ac:dyDescent="0.25">
      <c r="A18" s="984" t="s">
        <v>1797</v>
      </c>
      <c r="B18" s="985" t="s">
        <v>1798</v>
      </c>
      <c r="C18" s="986">
        <v>3574349.46</v>
      </c>
    </row>
    <row r="19" spans="1:3" ht="15" customHeight="1" x14ac:dyDescent="0.25">
      <c r="A19" s="984" t="s">
        <v>1799</v>
      </c>
      <c r="B19" s="985" t="s">
        <v>1784</v>
      </c>
      <c r="C19" s="986">
        <v>622200</v>
      </c>
    </row>
    <row r="20" spans="1:3" ht="15" customHeight="1" x14ac:dyDescent="0.25">
      <c r="A20" s="984" t="s">
        <v>1800</v>
      </c>
      <c r="B20" s="985" t="s">
        <v>1786</v>
      </c>
      <c r="C20" s="986">
        <v>67101308.210000001</v>
      </c>
    </row>
    <row r="21" spans="1:3" ht="15" customHeight="1" x14ac:dyDescent="0.25">
      <c r="A21" s="984" t="s">
        <v>1801</v>
      </c>
      <c r="B21" s="985" t="s">
        <v>1788</v>
      </c>
      <c r="C21" s="986">
        <v>19020003.57</v>
      </c>
    </row>
    <row r="22" spans="1:3" ht="15" customHeight="1" x14ac:dyDescent="0.25">
      <c r="A22" s="984" t="s">
        <v>1802</v>
      </c>
      <c r="B22" s="985" t="s">
        <v>1803</v>
      </c>
      <c r="C22" s="986">
        <v>182615235.67000002</v>
      </c>
    </row>
    <row r="23" spans="1:3" ht="15" customHeight="1" x14ac:dyDescent="0.25">
      <c r="A23" s="984" t="s">
        <v>1804</v>
      </c>
      <c r="B23" s="985" t="s">
        <v>1792</v>
      </c>
      <c r="C23" s="986">
        <v>178424730.94</v>
      </c>
    </row>
    <row r="24" spans="1:3" ht="15" customHeight="1" x14ac:dyDescent="0.25">
      <c r="A24" s="984" t="s">
        <v>1805</v>
      </c>
      <c r="B24" s="985" t="s">
        <v>1794</v>
      </c>
      <c r="C24" s="986">
        <v>45780753.629999995</v>
      </c>
    </row>
    <row r="25" spans="1:3" ht="15" customHeight="1" x14ac:dyDescent="0.25">
      <c r="A25" s="984" t="s">
        <v>1806</v>
      </c>
      <c r="B25" s="985" t="s">
        <v>1796</v>
      </c>
      <c r="C25" s="986">
        <v>438545.84</v>
      </c>
    </row>
    <row r="26" spans="1:3" ht="15" customHeight="1" x14ac:dyDescent="0.25">
      <c r="A26" s="984" t="s">
        <v>1807</v>
      </c>
      <c r="B26" s="985" t="s">
        <v>1798</v>
      </c>
      <c r="C26" s="986">
        <v>1812734.62</v>
      </c>
    </row>
    <row r="27" spans="1:3" ht="15" customHeight="1" x14ac:dyDescent="0.25">
      <c r="A27" s="984" t="s">
        <v>1808</v>
      </c>
      <c r="B27" s="985" t="s">
        <v>1809</v>
      </c>
      <c r="C27" s="987">
        <v>799692.64</v>
      </c>
    </row>
    <row r="28" spans="1:3" ht="15" customHeight="1" x14ac:dyDescent="0.25">
      <c r="A28" s="988"/>
      <c r="B28" s="989"/>
      <c r="C28" s="990"/>
    </row>
    <row r="29" spans="1:3" ht="15" customHeight="1" thickBot="1" x14ac:dyDescent="0.3">
      <c r="A29" s="988"/>
      <c r="B29" s="988" t="s">
        <v>1810</v>
      </c>
      <c r="C29" s="991">
        <f>SUM(C9:C26)</f>
        <v>12138069669.359999</v>
      </c>
    </row>
    <row r="30" spans="1:3" ht="15" customHeight="1" thickTop="1" x14ac:dyDescent="0.25">
      <c r="A30" s="988"/>
      <c r="B30" s="989"/>
      <c r="C30" s="990"/>
    </row>
    <row r="31" spans="1:3" ht="15" customHeight="1" x14ac:dyDescent="0.25">
      <c r="A31" s="988"/>
      <c r="B31" s="989"/>
      <c r="C31" s="990"/>
    </row>
    <row r="32" spans="1:3" ht="15" customHeight="1" x14ac:dyDescent="0.25">
      <c r="A32" s="988"/>
      <c r="B32" s="989"/>
      <c r="C32" s="990"/>
    </row>
    <row r="33" spans="1:3" ht="15" customHeight="1" x14ac:dyDescent="0.25">
      <c r="A33" s="988"/>
      <c r="B33" s="989"/>
      <c r="C33" s="990"/>
    </row>
    <row r="34" spans="1:3" ht="15" customHeight="1" x14ac:dyDescent="0.25">
      <c r="A34" s="992"/>
      <c r="B34" s="992"/>
      <c r="C34" s="990"/>
    </row>
    <row r="35" spans="1:3" ht="15" customHeight="1" x14ac:dyDescent="0.25">
      <c r="A35" s="992"/>
      <c r="B35" s="992"/>
      <c r="C35" s="993"/>
    </row>
    <row r="36" spans="1:3" ht="15" customHeight="1" x14ac:dyDescent="0.25">
      <c r="A36" s="992"/>
      <c r="B36" s="992"/>
      <c r="C36" s="993"/>
    </row>
    <row r="37" spans="1:3" ht="15" customHeight="1" x14ac:dyDescent="0.25">
      <c r="A37" s="992"/>
      <c r="B37" s="992"/>
      <c r="C37" s="993"/>
    </row>
    <row r="38" spans="1:3" ht="15" customHeight="1" x14ac:dyDescent="0.25">
      <c r="A38" s="992"/>
      <c r="B38" s="992"/>
      <c r="C38" s="994"/>
    </row>
    <row r="39" spans="1:3" ht="15" customHeight="1" x14ac:dyDescent="0.25">
      <c r="A39" s="992"/>
      <c r="B39" s="992"/>
      <c r="C39" s="994"/>
    </row>
    <row r="40" spans="1:3" ht="15" customHeight="1" x14ac:dyDescent="0.25">
      <c r="A40" s="992"/>
      <c r="B40" s="992"/>
      <c r="C40" s="993"/>
    </row>
    <row r="41" spans="1:3" ht="15" customHeight="1" x14ac:dyDescent="0.25">
      <c r="A41" s="992"/>
      <c r="B41" s="992"/>
      <c r="C41" s="993"/>
    </row>
    <row r="42" spans="1:3" ht="15" customHeight="1" x14ac:dyDescent="0.25">
      <c r="A42" s="992"/>
      <c r="B42" s="992"/>
      <c r="C42" s="993"/>
    </row>
    <row r="43" spans="1:3" ht="15" customHeight="1" x14ac:dyDescent="0.25">
      <c r="A43" s="992"/>
      <c r="B43" s="992"/>
      <c r="C43" s="993"/>
    </row>
    <row r="44" spans="1:3" ht="15" customHeight="1" x14ac:dyDescent="0.25">
      <c r="A44" s="992"/>
      <c r="B44" s="992"/>
      <c r="C44" s="993"/>
    </row>
    <row r="45" spans="1:3" ht="15" customHeight="1" x14ac:dyDescent="0.25">
      <c r="A45" s="992"/>
      <c r="B45" s="992"/>
      <c r="C45" s="993"/>
    </row>
    <row r="46" spans="1:3" ht="15" customHeight="1" x14ac:dyDescent="0.25">
      <c r="A46" s="992"/>
      <c r="B46" s="992"/>
      <c r="C46" s="993"/>
    </row>
    <row r="47" spans="1:3" ht="15" customHeight="1" x14ac:dyDescent="0.25">
      <c r="A47" s="992"/>
      <c r="B47" s="992"/>
      <c r="C47" s="993"/>
    </row>
    <row r="48" spans="1:3" ht="15" customHeight="1" x14ac:dyDescent="0.25">
      <c r="A48" s="992"/>
      <c r="B48" s="992"/>
      <c r="C48" s="993"/>
    </row>
    <row r="49" spans="1:3" ht="15" customHeight="1" x14ac:dyDescent="0.25">
      <c r="A49" s="992"/>
      <c r="B49" s="992"/>
      <c r="C49" s="993"/>
    </row>
    <row r="50" spans="1:3" ht="15" customHeight="1" x14ac:dyDescent="0.25">
      <c r="A50" s="992"/>
      <c r="B50" s="992"/>
      <c r="C50" s="993"/>
    </row>
    <row r="51" spans="1:3" ht="15" customHeight="1" x14ac:dyDescent="0.25">
      <c r="A51" s="992"/>
      <c r="B51" s="992"/>
      <c r="C51" s="993"/>
    </row>
    <row r="52" spans="1:3" ht="15" customHeight="1" x14ac:dyDescent="0.25">
      <c r="A52" s="992"/>
      <c r="B52" s="992"/>
      <c r="C52" s="993"/>
    </row>
    <row r="53" spans="1:3" ht="15" customHeight="1" x14ac:dyDescent="0.25">
      <c r="A53" s="992"/>
      <c r="B53" s="992"/>
      <c r="C53" s="993"/>
    </row>
    <row r="54" spans="1:3" ht="15" customHeight="1" x14ac:dyDescent="0.25">
      <c r="A54" s="992"/>
      <c r="B54" s="992"/>
      <c r="C54" s="993"/>
    </row>
    <row r="55" spans="1:3" ht="15" customHeight="1" x14ac:dyDescent="0.25">
      <c r="A55" s="992"/>
      <c r="B55" s="992"/>
      <c r="C55" s="993"/>
    </row>
    <row r="56" spans="1:3" ht="15" customHeight="1" x14ac:dyDescent="0.25">
      <c r="A56" s="992"/>
      <c r="B56" s="992"/>
      <c r="C56" s="993"/>
    </row>
    <row r="57" spans="1:3" ht="15" customHeight="1" x14ac:dyDescent="0.25">
      <c r="A57" s="992"/>
      <c r="B57" s="992"/>
      <c r="C57" s="993"/>
    </row>
    <row r="58" spans="1:3" ht="15" customHeight="1" x14ac:dyDescent="0.25">
      <c r="A58" s="995"/>
      <c r="B58" s="996"/>
      <c r="C58" s="996"/>
    </row>
  </sheetData>
  <mergeCells count="6"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topLeftCell="A36" workbookViewId="0">
      <selection activeCell="G52" sqref="G52"/>
    </sheetView>
  </sheetViews>
  <sheetFormatPr baseColWidth="10" defaultRowHeight="15" x14ac:dyDescent="0.25"/>
  <cols>
    <col min="1" max="1" width="9.85546875" bestFit="1" customWidth="1"/>
    <col min="2" max="2" width="107.42578125" bestFit="1" customWidth="1"/>
    <col min="3" max="3" width="14.7109375" bestFit="1" customWidth="1"/>
    <col min="257" max="257" width="9.85546875" bestFit="1" customWidth="1"/>
    <col min="258" max="258" width="107.42578125" bestFit="1" customWidth="1"/>
    <col min="259" max="259" width="14.7109375" bestFit="1" customWidth="1"/>
    <col min="513" max="513" width="9.85546875" bestFit="1" customWidth="1"/>
    <col min="514" max="514" width="107.42578125" bestFit="1" customWidth="1"/>
    <col min="515" max="515" width="14.7109375" bestFit="1" customWidth="1"/>
    <col min="769" max="769" width="9.85546875" bestFit="1" customWidth="1"/>
    <col min="770" max="770" width="107.42578125" bestFit="1" customWidth="1"/>
    <col min="771" max="771" width="14.7109375" bestFit="1" customWidth="1"/>
    <col min="1025" max="1025" width="9.85546875" bestFit="1" customWidth="1"/>
    <col min="1026" max="1026" width="107.42578125" bestFit="1" customWidth="1"/>
    <col min="1027" max="1027" width="14.7109375" bestFit="1" customWidth="1"/>
    <col min="1281" max="1281" width="9.85546875" bestFit="1" customWidth="1"/>
    <col min="1282" max="1282" width="107.42578125" bestFit="1" customWidth="1"/>
    <col min="1283" max="1283" width="14.7109375" bestFit="1" customWidth="1"/>
    <col min="1537" max="1537" width="9.85546875" bestFit="1" customWidth="1"/>
    <col min="1538" max="1538" width="107.42578125" bestFit="1" customWidth="1"/>
    <col min="1539" max="1539" width="14.7109375" bestFit="1" customWidth="1"/>
    <col min="1793" max="1793" width="9.85546875" bestFit="1" customWidth="1"/>
    <col min="1794" max="1794" width="107.42578125" bestFit="1" customWidth="1"/>
    <col min="1795" max="1795" width="14.7109375" bestFit="1" customWidth="1"/>
    <col min="2049" max="2049" width="9.85546875" bestFit="1" customWidth="1"/>
    <col min="2050" max="2050" width="107.42578125" bestFit="1" customWidth="1"/>
    <col min="2051" max="2051" width="14.7109375" bestFit="1" customWidth="1"/>
    <col min="2305" max="2305" width="9.85546875" bestFit="1" customWidth="1"/>
    <col min="2306" max="2306" width="107.42578125" bestFit="1" customWidth="1"/>
    <col min="2307" max="2307" width="14.7109375" bestFit="1" customWidth="1"/>
    <col min="2561" max="2561" width="9.85546875" bestFit="1" customWidth="1"/>
    <col min="2562" max="2562" width="107.42578125" bestFit="1" customWidth="1"/>
    <col min="2563" max="2563" width="14.7109375" bestFit="1" customWidth="1"/>
    <col min="2817" max="2817" width="9.85546875" bestFit="1" customWidth="1"/>
    <col min="2818" max="2818" width="107.42578125" bestFit="1" customWidth="1"/>
    <col min="2819" max="2819" width="14.7109375" bestFit="1" customWidth="1"/>
    <col min="3073" max="3073" width="9.85546875" bestFit="1" customWidth="1"/>
    <col min="3074" max="3074" width="107.42578125" bestFit="1" customWidth="1"/>
    <col min="3075" max="3075" width="14.7109375" bestFit="1" customWidth="1"/>
    <col min="3329" max="3329" width="9.85546875" bestFit="1" customWidth="1"/>
    <col min="3330" max="3330" width="107.42578125" bestFit="1" customWidth="1"/>
    <col min="3331" max="3331" width="14.7109375" bestFit="1" customWidth="1"/>
    <col min="3585" max="3585" width="9.85546875" bestFit="1" customWidth="1"/>
    <col min="3586" max="3586" width="107.42578125" bestFit="1" customWidth="1"/>
    <col min="3587" max="3587" width="14.7109375" bestFit="1" customWidth="1"/>
    <col min="3841" max="3841" width="9.85546875" bestFit="1" customWidth="1"/>
    <col min="3842" max="3842" width="107.42578125" bestFit="1" customWidth="1"/>
    <col min="3843" max="3843" width="14.7109375" bestFit="1" customWidth="1"/>
    <col min="4097" max="4097" width="9.85546875" bestFit="1" customWidth="1"/>
    <col min="4098" max="4098" width="107.42578125" bestFit="1" customWidth="1"/>
    <col min="4099" max="4099" width="14.7109375" bestFit="1" customWidth="1"/>
    <col min="4353" max="4353" width="9.85546875" bestFit="1" customWidth="1"/>
    <col min="4354" max="4354" width="107.42578125" bestFit="1" customWidth="1"/>
    <col min="4355" max="4355" width="14.7109375" bestFit="1" customWidth="1"/>
    <col min="4609" max="4609" width="9.85546875" bestFit="1" customWidth="1"/>
    <col min="4610" max="4610" width="107.42578125" bestFit="1" customWidth="1"/>
    <col min="4611" max="4611" width="14.7109375" bestFit="1" customWidth="1"/>
    <col min="4865" max="4865" width="9.85546875" bestFit="1" customWidth="1"/>
    <col min="4866" max="4866" width="107.42578125" bestFit="1" customWidth="1"/>
    <col min="4867" max="4867" width="14.7109375" bestFit="1" customWidth="1"/>
    <col min="5121" max="5121" width="9.85546875" bestFit="1" customWidth="1"/>
    <col min="5122" max="5122" width="107.42578125" bestFit="1" customWidth="1"/>
    <col min="5123" max="5123" width="14.7109375" bestFit="1" customWidth="1"/>
    <col min="5377" max="5377" width="9.85546875" bestFit="1" customWidth="1"/>
    <col min="5378" max="5378" width="107.42578125" bestFit="1" customWidth="1"/>
    <col min="5379" max="5379" width="14.7109375" bestFit="1" customWidth="1"/>
    <col min="5633" max="5633" width="9.85546875" bestFit="1" customWidth="1"/>
    <col min="5634" max="5634" width="107.42578125" bestFit="1" customWidth="1"/>
    <col min="5635" max="5635" width="14.7109375" bestFit="1" customWidth="1"/>
    <col min="5889" max="5889" width="9.85546875" bestFit="1" customWidth="1"/>
    <col min="5890" max="5890" width="107.42578125" bestFit="1" customWidth="1"/>
    <col min="5891" max="5891" width="14.7109375" bestFit="1" customWidth="1"/>
    <col min="6145" max="6145" width="9.85546875" bestFit="1" customWidth="1"/>
    <col min="6146" max="6146" width="107.42578125" bestFit="1" customWidth="1"/>
    <col min="6147" max="6147" width="14.7109375" bestFit="1" customWidth="1"/>
    <col min="6401" max="6401" width="9.85546875" bestFit="1" customWidth="1"/>
    <col min="6402" max="6402" width="107.42578125" bestFit="1" customWidth="1"/>
    <col min="6403" max="6403" width="14.7109375" bestFit="1" customWidth="1"/>
    <col min="6657" max="6657" width="9.85546875" bestFit="1" customWidth="1"/>
    <col min="6658" max="6658" width="107.42578125" bestFit="1" customWidth="1"/>
    <col min="6659" max="6659" width="14.7109375" bestFit="1" customWidth="1"/>
    <col min="6913" max="6913" width="9.85546875" bestFit="1" customWidth="1"/>
    <col min="6914" max="6914" width="107.42578125" bestFit="1" customWidth="1"/>
    <col min="6915" max="6915" width="14.7109375" bestFit="1" customWidth="1"/>
    <col min="7169" max="7169" width="9.85546875" bestFit="1" customWidth="1"/>
    <col min="7170" max="7170" width="107.42578125" bestFit="1" customWidth="1"/>
    <col min="7171" max="7171" width="14.7109375" bestFit="1" customWidth="1"/>
    <col min="7425" max="7425" width="9.85546875" bestFit="1" customWidth="1"/>
    <col min="7426" max="7426" width="107.42578125" bestFit="1" customWidth="1"/>
    <col min="7427" max="7427" width="14.7109375" bestFit="1" customWidth="1"/>
    <col min="7681" max="7681" width="9.85546875" bestFit="1" customWidth="1"/>
    <col min="7682" max="7682" width="107.42578125" bestFit="1" customWidth="1"/>
    <col min="7683" max="7683" width="14.7109375" bestFit="1" customWidth="1"/>
    <col min="7937" max="7937" width="9.85546875" bestFit="1" customWidth="1"/>
    <col min="7938" max="7938" width="107.42578125" bestFit="1" customWidth="1"/>
    <col min="7939" max="7939" width="14.7109375" bestFit="1" customWidth="1"/>
    <col min="8193" max="8193" width="9.85546875" bestFit="1" customWidth="1"/>
    <col min="8194" max="8194" width="107.42578125" bestFit="1" customWidth="1"/>
    <col min="8195" max="8195" width="14.7109375" bestFit="1" customWidth="1"/>
    <col min="8449" max="8449" width="9.85546875" bestFit="1" customWidth="1"/>
    <col min="8450" max="8450" width="107.42578125" bestFit="1" customWidth="1"/>
    <col min="8451" max="8451" width="14.7109375" bestFit="1" customWidth="1"/>
    <col min="8705" max="8705" width="9.85546875" bestFit="1" customWidth="1"/>
    <col min="8706" max="8706" width="107.42578125" bestFit="1" customWidth="1"/>
    <col min="8707" max="8707" width="14.7109375" bestFit="1" customWidth="1"/>
    <col min="8961" max="8961" width="9.85546875" bestFit="1" customWidth="1"/>
    <col min="8962" max="8962" width="107.42578125" bestFit="1" customWidth="1"/>
    <col min="8963" max="8963" width="14.7109375" bestFit="1" customWidth="1"/>
    <col min="9217" max="9217" width="9.85546875" bestFit="1" customWidth="1"/>
    <col min="9218" max="9218" width="107.42578125" bestFit="1" customWidth="1"/>
    <col min="9219" max="9219" width="14.7109375" bestFit="1" customWidth="1"/>
    <col min="9473" max="9473" width="9.85546875" bestFit="1" customWidth="1"/>
    <col min="9474" max="9474" width="107.42578125" bestFit="1" customWidth="1"/>
    <col min="9475" max="9475" width="14.7109375" bestFit="1" customWidth="1"/>
    <col min="9729" max="9729" width="9.85546875" bestFit="1" customWidth="1"/>
    <col min="9730" max="9730" width="107.42578125" bestFit="1" customWidth="1"/>
    <col min="9731" max="9731" width="14.7109375" bestFit="1" customWidth="1"/>
    <col min="9985" max="9985" width="9.85546875" bestFit="1" customWidth="1"/>
    <col min="9986" max="9986" width="107.42578125" bestFit="1" customWidth="1"/>
    <col min="9987" max="9987" width="14.7109375" bestFit="1" customWidth="1"/>
    <col min="10241" max="10241" width="9.85546875" bestFit="1" customWidth="1"/>
    <col min="10242" max="10242" width="107.42578125" bestFit="1" customWidth="1"/>
    <col min="10243" max="10243" width="14.7109375" bestFit="1" customWidth="1"/>
    <col min="10497" max="10497" width="9.85546875" bestFit="1" customWidth="1"/>
    <col min="10498" max="10498" width="107.42578125" bestFit="1" customWidth="1"/>
    <col min="10499" max="10499" width="14.7109375" bestFit="1" customWidth="1"/>
    <col min="10753" max="10753" width="9.85546875" bestFit="1" customWidth="1"/>
    <col min="10754" max="10754" width="107.42578125" bestFit="1" customWidth="1"/>
    <col min="10755" max="10755" width="14.7109375" bestFit="1" customWidth="1"/>
    <col min="11009" max="11009" width="9.85546875" bestFit="1" customWidth="1"/>
    <col min="11010" max="11010" width="107.42578125" bestFit="1" customWidth="1"/>
    <col min="11011" max="11011" width="14.7109375" bestFit="1" customWidth="1"/>
    <col min="11265" max="11265" width="9.85546875" bestFit="1" customWidth="1"/>
    <col min="11266" max="11266" width="107.42578125" bestFit="1" customWidth="1"/>
    <col min="11267" max="11267" width="14.7109375" bestFit="1" customWidth="1"/>
    <col min="11521" max="11521" width="9.85546875" bestFit="1" customWidth="1"/>
    <col min="11522" max="11522" width="107.42578125" bestFit="1" customWidth="1"/>
    <col min="11523" max="11523" width="14.7109375" bestFit="1" customWidth="1"/>
    <col min="11777" max="11777" width="9.85546875" bestFit="1" customWidth="1"/>
    <col min="11778" max="11778" width="107.42578125" bestFit="1" customWidth="1"/>
    <col min="11779" max="11779" width="14.7109375" bestFit="1" customWidth="1"/>
    <col min="12033" max="12033" width="9.85546875" bestFit="1" customWidth="1"/>
    <col min="12034" max="12034" width="107.42578125" bestFit="1" customWidth="1"/>
    <col min="12035" max="12035" width="14.7109375" bestFit="1" customWidth="1"/>
    <col min="12289" max="12289" width="9.85546875" bestFit="1" customWidth="1"/>
    <col min="12290" max="12290" width="107.42578125" bestFit="1" customWidth="1"/>
    <col min="12291" max="12291" width="14.7109375" bestFit="1" customWidth="1"/>
    <col min="12545" max="12545" width="9.85546875" bestFit="1" customWidth="1"/>
    <col min="12546" max="12546" width="107.42578125" bestFit="1" customWidth="1"/>
    <col min="12547" max="12547" width="14.7109375" bestFit="1" customWidth="1"/>
    <col min="12801" max="12801" width="9.85546875" bestFit="1" customWidth="1"/>
    <col min="12802" max="12802" width="107.42578125" bestFit="1" customWidth="1"/>
    <col min="12803" max="12803" width="14.7109375" bestFit="1" customWidth="1"/>
    <col min="13057" max="13057" width="9.85546875" bestFit="1" customWidth="1"/>
    <col min="13058" max="13058" width="107.42578125" bestFit="1" customWidth="1"/>
    <col min="13059" max="13059" width="14.7109375" bestFit="1" customWidth="1"/>
    <col min="13313" max="13313" width="9.85546875" bestFit="1" customWidth="1"/>
    <col min="13314" max="13314" width="107.42578125" bestFit="1" customWidth="1"/>
    <col min="13315" max="13315" width="14.7109375" bestFit="1" customWidth="1"/>
    <col min="13569" max="13569" width="9.85546875" bestFit="1" customWidth="1"/>
    <col min="13570" max="13570" width="107.42578125" bestFit="1" customWidth="1"/>
    <col min="13571" max="13571" width="14.7109375" bestFit="1" customWidth="1"/>
    <col min="13825" max="13825" width="9.85546875" bestFit="1" customWidth="1"/>
    <col min="13826" max="13826" width="107.42578125" bestFit="1" customWidth="1"/>
    <col min="13827" max="13827" width="14.7109375" bestFit="1" customWidth="1"/>
    <col min="14081" max="14081" width="9.85546875" bestFit="1" customWidth="1"/>
    <col min="14082" max="14082" width="107.42578125" bestFit="1" customWidth="1"/>
    <col min="14083" max="14083" width="14.7109375" bestFit="1" customWidth="1"/>
    <col min="14337" max="14337" width="9.85546875" bestFit="1" customWidth="1"/>
    <col min="14338" max="14338" width="107.42578125" bestFit="1" customWidth="1"/>
    <col min="14339" max="14339" width="14.7109375" bestFit="1" customWidth="1"/>
    <col min="14593" max="14593" width="9.85546875" bestFit="1" customWidth="1"/>
    <col min="14594" max="14594" width="107.42578125" bestFit="1" customWidth="1"/>
    <col min="14595" max="14595" width="14.7109375" bestFit="1" customWidth="1"/>
    <col min="14849" max="14849" width="9.85546875" bestFit="1" customWidth="1"/>
    <col min="14850" max="14850" width="107.42578125" bestFit="1" customWidth="1"/>
    <col min="14851" max="14851" width="14.7109375" bestFit="1" customWidth="1"/>
    <col min="15105" max="15105" width="9.85546875" bestFit="1" customWidth="1"/>
    <col min="15106" max="15106" width="107.42578125" bestFit="1" customWidth="1"/>
    <col min="15107" max="15107" width="14.7109375" bestFit="1" customWidth="1"/>
    <col min="15361" max="15361" width="9.85546875" bestFit="1" customWidth="1"/>
    <col min="15362" max="15362" width="107.42578125" bestFit="1" customWidth="1"/>
    <col min="15363" max="15363" width="14.7109375" bestFit="1" customWidth="1"/>
    <col min="15617" max="15617" width="9.85546875" bestFit="1" customWidth="1"/>
    <col min="15618" max="15618" width="107.42578125" bestFit="1" customWidth="1"/>
    <col min="15619" max="15619" width="14.7109375" bestFit="1" customWidth="1"/>
    <col min="15873" max="15873" width="9.85546875" bestFit="1" customWidth="1"/>
    <col min="15874" max="15874" width="107.42578125" bestFit="1" customWidth="1"/>
    <col min="15875" max="15875" width="14.7109375" bestFit="1" customWidth="1"/>
    <col min="16129" max="16129" width="9.85546875" bestFit="1" customWidth="1"/>
    <col min="16130" max="16130" width="107.42578125" bestFit="1" customWidth="1"/>
    <col min="16131" max="16131" width="14.7109375" bestFit="1" customWidth="1"/>
  </cols>
  <sheetData>
    <row r="1" spans="1:3" x14ac:dyDescent="0.25">
      <c r="A1" s="979" t="s">
        <v>1773</v>
      </c>
      <c r="B1" s="979"/>
      <c r="C1" s="979"/>
    </row>
    <row r="2" spans="1:3" x14ac:dyDescent="0.25">
      <c r="A2" s="979" t="s">
        <v>1774</v>
      </c>
      <c r="B2" s="979"/>
      <c r="C2" s="979"/>
    </row>
    <row r="3" spans="1:3" x14ac:dyDescent="0.25">
      <c r="A3" s="979" t="s">
        <v>1775</v>
      </c>
      <c r="B3" s="979"/>
      <c r="C3" s="979"/>
    </row>
    <row r="4" spans="1:3" x14ac:dyDescent="0.25">
      <c r="A4" s="979" t="s">
        <v>1557</v>
      </c>
      <c r="B4" s="979"/>
      <c r="C4" s="979"/>
    </row>
    <row r="5" spans="1:3" x14ac:dyDescent="0.25">
      <c r="A5" s="979"/>
      <c r="B5" s="979"/>
      <c r="C5" s="979"/>
    </row>
    <row r="6" spans="1:3" x14ac:dyDescent="0.25">
      <c r="A6" s="979" t="s">
        <v>1776</v>
      </c>
      <c r="B6" s="979"/>
      <c r="C6" s="979"/>
    </row>
    <row r="7" spans="1:3" x14ac:dyDescent="0.25">
      <c r="A7" s="980"/>
      <c r="B7" s="981"/>
      <c r="C7" s="981"/>
    </row>
    <row r="8" spans="1:3" x14ac:dyDescent="0.25">
      <c r="A8" s="982" t="s">
        <v>1777</v>
      </c>
      <c r="B8" s="983" t="s">
        <v>1778</v>
      </c>
      <c r="C8" s="982" t="s">
        <v>11</v>
      </c>
    </row>
    <row r="9" spans="1:3" x14ac:dyDescent="0.25">
      <c r="A9" s="997" t="s">
        <v>1811</v>
      </c>
      <c r="B9" s="989" t="s">
        <v>1812</v>
      </c>
      <c r="C9" s="998">
        <v>97942210.599999994</v>
      </c>
    </row>
    <row r="10" spans="1:3" x14ac:dyDescent="0.25">
      <c r="A10" s="997" t="s">
        <v>1813</v>
      </c>
      <c r="B10" s="989" t="s">
        <v>1814</v>
      </c>
      <c r="C10" s="998">
        <v>4009641.9</v>
      </c>
    </row>
    <row r="11" spans="1:3" x14ac:dyDescent="0.25">
      <c r="A11" s="997" t="s">
        <v>1815</v>
      </c>
      <c r="B11" s="989" t="s">
        <v>1816</v>
      </c>
      <c r="C11" s="998">
        <v>263232151.89000002</v>
      </c>
    </row>
    <row r="12" spans="1:3" x14ac:dyDescent="0.25">
      <c r="A12" s="997" t="s">
        <v>1817</v>
      </c>
      <c r="B12" s="989" t="s">
        <v>1818</v>
      </c>
      <c r="C12" s="998">
        <v>19940699.170000002</v>
      </c>
    </row>
    <row r="13" spans="1:3" x14ac:dyDescent="0.25">
      <c r="A13" s="997" t="s">
        <v>1819</v>
      </c>
      <c r="B13" s="989" t="s">
        <v>1820</v>
      </c>
      <c r="C13" s="998">
        <v>41735328.090000004</v>
      </c>
    </row>
    <row r="14" spans="1:3" x14ac:dyDescent="0.25">
      <c r="A14" s="997" t="s">
        <v>1821</v>
      </c>
      <c r="B14" s="989" t="s">
        <v>1822</v>
      </c>
      <c r="C14" s="998">
        <v>15754050.23</v>
      </c>
    </row>
    <row r="15" spans="1:3" x14ac:dyDescent="0.25">
      <c r="A15" s="997" t="s">
        <v>1823</v>
      </c>
      <c r="B15" s="989" t="s">
        <v>1824</v>
      </c>
      <c r="C15" s="998">
        <v>19635193.120000001</v>
      </c>
    </row>
    <row r="16" spans="1:3" x14ac:dyDescent="0.25">
      <c r="A16" s="997" t="s">
        <v>1825</v>
      </c>
      <c r="B16" s="989" t="s">
        <v>1826</v>
      </c>
      <c r="C16" s="998">
        <v>18891609.25</v>
      </c>
    </row>
    <row r="17" spans="1:3" x14ac:dyDescent="0.25">
      <c r="A17" s="997" t="s">
        <v>1827</v>
      </c>
      <c r="B17" s="989" t="s">
        <v>1828</v>
      </c>
      <c r="C17" s="998">
        <v>24093633.079999998</v>
      </c>
    </row>
    <row r="18" spans="1:3" x14ac:dyDescent="0.25">
      <c r="A18" s="997" t="s">
        <v>1829</v>
      </c>
      <c r="B18" s="989" t="s">
        <v>1830</v>
      </c>
      <c r="C18" s="998">
        <v>10056372.289999999</v>
      </c>
    </row>
    <row r="19" spans="1:3" x14ac:dyDescent="0.25">
      <c r="A19" s="997" t="s">
        <v>1831</v>
      </c>
      <c r="B19" s="989" t="s">
        <v>1832</v>
      </c>
      <c r="C19" s="998">
        <v>1062189075.49</v>
      </c>
    </row>
    <row r="20" spans="1:3" x14ac:dyDescent="0.25">
      <c r="A20" s="997" t="s">
        <v>1833</v>
      </c>
      <c r="B20" s="989" t="s">
        <v>1834</v>
      </c>
      <c r="C20" s="998">
        <v>205636748.13</v>
      </c>
    </row>
    <row r="21" spans="1:3" x14ac:dyDescent="0.25">
      <c r="A21" s="997" t="s">
        <v>1835</v>
      </c>
      <c r="B21" s="989" t="s">
        <v>1836</v>
      </c>
      <c r="C21" s="998">
        <v>2881801.76</v>
      </c>
    </row>
    <row r="22" spans="1:3" x14ac:dyDescent="0.25">
      <c r="A22" s="997" t="s">
        <v>1837</v>
      </c>
      <c r="B22" s="989" t="s">
        <v>1838</v>
      </c>
      <c r="C22" s="998">
        <v>2400770.4500000002</v>
      </c>
    </row>
    <row r="23" spans="1:3" x14ac:dyDescent="0.25">
      <c r="A23" s="997" t="s">
        <v>1839</v>
      </c>
      <c r="B23" s="989" t="s">
        <v>1840</v>
      </c>
      <c r="C23" s="998">
        <v>135556141.80000001</v>
      </c>
    </row>
    <row r="24" spans="1:3" x14ac:dyDescent="0.25">
      <c r="A24" s="997" t="s">
        <v>1841</v>
      </c>
      <c r="B24" s="989" t="s">
        <v>1842</v>
      </c>
      <c r="C24" s="998">
        <v>4462946.53</v>
      </c>
    </row>
    <row r="25" spans="1:3" x14ac:dyDescent="0.25">
      <c r="A25" s="997" t="s">
        <v>1843</v>
      </c>
      <c r="B25" s="989" t="s">
        <v>1844</v>
      </c>
      <c r="C25" s="998">
        <v>13964232.390000001</v>
      </c>
    </row>
    <row r="26" spans="1:3" x14ac:dyDescent="0.25">
      <c r="A26" s="997" t="s">
        <v>1845</v>
      </c>
      <c r="B26" s="989" t="s">
        <v>1846</v>
      </c>
      <c r="C26" s="998">
        <v>10770570.640000001</v>
      </c>
    </row>
    <row r="27" spans="1:3" x14ac:dyDescent="0.25">
      <c r="A27" s="997" t="s">
        <v>1847</v>
      </c>
      <c r="B27" s="989" t="s">
        <v>1848</v>
      </c>
      <c r="C27" s="998">
        <v>5005963.92</v>
      </c>
    </row>
    <row r="28" spans="1:3" x14ac:dyDescent="0.25">
      <c r="A28" s="997" t="s">
        <v>1849</v>
      </c>
      <c r="B28" s="989" t="s">
        <v>1850</v>
      </c>
      <c r="C28" s="998">
        <v>418224090.09999996</v>
      </c>
    </row>
    <row r="29" spans="1:3" x14ac:dyDescent="0.25">
      <c r="A29" s="997" t="s">
        <v>1851</v>
      </c>
      <c r="B29" s="989" t="s">
        <v>1852</v>
      </c>
      <c r="C29" s="998">
        <v>11269941.27</v>
      </c>
    </row>
    <row r="30" spans="1:3" x14ac:dyDescent="0.25">
      <c r="A30" s="997" t="s">
        <v>1853</v>
      </c>
      <c r="B30" s="989" t="s">
        <v>1854</v>
      </c>
      <c r="C30" s="998">
        <v>9562820.370000001</v>
      </c>
    </row>
    <row r="31" spans="1:3" x14ac:dyDescent="0.25">
      <c r="A31" s="997" t="s">
        <v>1855</v>
      </c>
      <c r="B31" s="989" t="s">
        <v>1856</v>
      </c>
      <c r="C31" s="998">
        <v>35596034.629999995</v>
      </c>
    </row>
    <row r="32" spans="1:3" x14ac:dyDescent="0.25">
      <c r="A32" s="997" t="s">
        <v>1857</v>
      </c>
      <c r="B32" s="989" t="s">
        <v>1858</v>
      </c>
      <c r="C32" s="998">
        <v>35550477.609999999</v>
      </c>
    </row>
    <row r="33" spans="1:3" x14ac:dyDescent="0.25">
      <c r="A33" s="997" t="s">
        <v>1859</v>
      </c>
      <c r="B33" s="989" t="s">
        <v>1860</v>
      </c>
      <c r="C33" s="998">
        <v>1810000</v>
      </c>
    </row>
    <row r="34" spans="1:3" x14ac:dyDescent="0.25">
      <c r="A34" s="997" t="s">
        <v>1861</v>
      </c>
      <c r="B34" s="989" t="s">
        <v>1862</v>
      </c>
      <c r="C34" s="998">
        <v>65174.400000000001</v>
      </c>
    </row>
    <row r="35" spans="1:3" x14ac:dyDescent="0.25">
      <c r="A35" s="997" t="s">
        <v>1863</v>
      </c>
      <c r="B35" s="989" t="s">
        <v>1864</v>
      </c>
      <c r="C35" s="998">
        <v>5206000</v>
      </c>
    </row>
    <row r="36" spans="1:3" x14ac:dyDescent="0.25">
      <c r="A36" s="997" t="s">
        <v>1865</v>
      </c>
      <c r="B36" s="989" t="s">
        <v>1866</v>
      </c>
      <c r="C36" s="998">
        <v>209300</v>
      </c>
    </row>
    <row r="37" spans="1:3" x14ac:dyDescent="0.25">
      <c r="A37" s="997" t="s">
        <v>1867</v>
      </c>
      <c r="B37" s="989" t="s">
        <v>1868</v>
      </c>
      <c r="C37" s="998">
        <v>480000</v>
      </c>
    </row>
    <row r="38" spans="1:3" x14ac:dyDescent="0.25">
      <c r="A38" s="997" t="s">
        <v>1869</v>
      </c>
      <c r="B38" s="989" t="s">
        <v>1870</v>
      </c>
      <c r="C38" s="998">
        <v>40000</v>
      </c>
    </row>
    <row r="39" spans="1:3" x14ac:dyDescent="0.25">
      <c r="A39" s="997" t="s">
        <v>1871</v>
      </c>
      <c r="B39" s="989" t="s">
        <v>1872</v>
      </c>
      <c r="C39" s="999">
        <v>490000</v>
      </c>
    </row>
    <row r="40" spans="1:3" x14ac:dyDescent="0.25">
      <c r="A40" s="992"/>
      <c r="B40" s="992"/>
      <c r="C40" s="993"/>
    </row>
    <row r="41" spans="1:3" ht="15.75" thickBot="1" x14ac:dyDescent="0.3">
      <c r="A41" s="992"/>
      <c r="B41" s="992" t="s">
        <v>1873</v>
      </c>
      <c r="C41" s="991">
        <f>SUM(C9:C39)</f>
        <v>2476662979.1100006</v>
      </c>
    </row>
    <row r="42" spans="1:3" ht="15.75" thickTop="1" x14ac:dyDescent="0.25">
      <c r="A42" s="992"/>
      <c r="B42" s="992"/>
      <c r="C42" s="993"/>
    </row>
    <row r="43" spans="1:3" x14ac:dyDescent="0.25">
      <c r="A43" s="992"/>
      <c r="B43" s="992"/>
      <c r="C43" s="993"/>
    </row>
    <row r="44" spans="1:3" x14ac:dyDescent="0.25">
      <c r="A44" s="992"/>
      <c r="B44" s="992"/>
      <c r="C44" s="993"/>
    </row>
    <row r="45" spans="1:3" x14ac:dyDescent="0.25">
      <c r="A45" s="992"/>
      <c r="B45" s="992"/>
      <c r="C45" s="993"/>
    </row>
    <row r="46" spans="1:3" x14ac:dyDescent="0.25">
      <c r="A46" s="992"/>
      <c r="B46" s="992"/>
      <c r="C46" s="993"/>
    </row>
    <row r="47" spans="1:3" x14ac:dyDescent="0.25">
      <c r="A47" s="992"/>
      <c r="B47" s="992"/>
      <c r="C47" s="993"/>
    </row>
    <row r="48" spans="1:3" x14ac:dyDescent="0.25">
      <c r="A48" s="992"/>
      <c r="B48" s="992"/>
      <c r="C48" s="993"/>
    </row>
    <row r="49" spans="1:3" x14ac:dyDescent="0.25">
      <c r="A49" s="992"/>
      <c r="B49" s="992"/>
      <c r="C49" s="993"/>
    </row>
    <row r="50" spans="1:3" x14ac:dyDescent="0.25">
      <c r="A50" s="992"/>
      <c r="B50" s="992"/>
      <c r="C50" s="993"/>
    </row>
    <row r="51" spans="1:3" x14ac:dyDescent="0.25">
      <c r="A51" s="992"/>
      <c r="B51" s="992"/>
      <c r="C51" s="993"/>
    </row>
    <row r="52" spans="1:3" x14ac:dyDescent="0.25">
      <c r="A52" s="992"/>
      <c r="B52" s="992"/>
      <c r="C52" s="993"/>
    </row>
    <row r="53" spans="1:3" x14ac:dyDescent="0.25">
      <c r="A53" s="992"/>
      <c r="B53" s="992"/>
      <c r="C53" s="993"/>
    </row>
    <row r="54" spans="1:3" x14ac:dyDescent="0.25">
      <c r="A54" s="992"/>
      <c r="B54" s="992"/>
      <c r="C54" s="993"/>
    </row>
    <row r="55" spans="1:3" x14ac:dyDescent="0.25">
      <c r="A55" s="992"/>
      <c r="B55" s="992"/>
      <c r="C55" s="993"/>
    </row>
    <row r="56" spans="1:3" x14ac:dyDescent="0.25">
      <c r="A56" s="992"/>
      <c r="B56" s="992"/>
      <c r="C56" s="993"/>
    </row>
    <row r="57" spans="1:3" x14ac:dyDescent="0.25">
      <c r="A57" s="992"/>
      <c r="B57" s="992"/>
      <c r="C57" s="993"/>
    </row>
    <row r="58" spans="1:3" x14ac:dyDescent="0.25">
      <c r="A58" s="992"/>
      <c r="B58" s="992"/>
      <c r="C58" s="993"/>
    </row>
    <row r="59" spans="1:3" x14ac:dyDescent="0.25">
      <c r="A59" s="992"/>
      <c r="B59" s="992"/>
      <c r="C59" s="993"/>
    </row>
    <row r="60" spans="1:3" x14ac:dyDescent="0.25">
      <c r="A60" s="992"/>
      <c r="B60" s="992"/>
      <c r="C60" s="993"/>
    </row>
    <row r="61" spans="1:3" x14ac:dyDescent="0.25">
      <c r="A61" s="992"/>
      <c r="B61" s="992"/>
      <c r="C61" s="993"/>
    </row>
    <row r="62" spans="1:3" x14ac:dyDescent="0.25">
      <c r="A62" s="995"/>
      <c r="B62" s="996"/>
      <c r="C62" s="996"/>
    </row>
  </sheetData>
  <mergeCells count="6"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1"/>
  <sheetViews>
    <sheetView showGridLines="0" workbookViewId="0">
      <selection sqref="A1:C1"/>
    </sheetView>
  </sheetViews>
  <sheetFormatPr baseColWidth="10" defaultRowHeight="15" x14ac:dyDescent="0.25"/>
  <cols>
    <col min="1" max="1" width="9.85546875" bestFit="1" customWidth="1"/>
    <col min="2" max="2" width="104.5703125" customWidth="1"/>
    <col min="3" max="3" width="15.28515625" bestFit="1" customWidth="1"/>
    <col min="257" max="257" width="9.85546875" bestFit="1" customWidth="1"/>
    <col min="258" max="258" width="104.5703125" customWidth="1"/>
    <col min="259" max="259" width="15.28515625" bestFit="1" customWidth="1"/>
    <col min="513" max="513" width="9.85546875" bestFit="1" customWidth="1"/>
    <col min="514" max="514" width="104.5703125" customWidth="1"/>
    <col min="515" max="515" width="15.28515625" bestFit="1" customWidth="1"/>
    <col min="769" max="769" width="9.85546875" bestFit="1" customWidth="1"/>
    <col min="770" max="770" width="104.5703125" customWidth="1"/>
    <col min="771" max="771" width="15.28515625" bestFit="1" customWidth="1"/>
    <col min="1025" max="1025" width="9.85546875" bestFit="1" customWidth="1"/>
    <col min="1026" max="1026" width="104.5703125" customWidth="1"/>
    <col min="1027" max="1027" width="15.28515625" bestFit="1" customWidth="1"/>
    <col min="1281" max="1281" width="9.85546875" bestFit="1" customWidth="1"/>
    <col min="1282" max="1282" width="104.5703125" customWidth="1"/>
    <col min="1283" max="1283" width="15.28515625" bestFit="1" customWidth="1"/>
    <col min="1537" max="1537" width="9.85546875" bestFit="1" customWidth="1"/>
    <col min="1538" max="1538" width="104.5703125" customWidth="1"/>
    <col min="1539" max="1539" width="15.28515625" bestFit="1" customWidth="1"/>
    <col min="1793" max="1793" width="9.85546875" bestFit="1" customWidth="1"/>
    <col min="1794" max="1794" width="104.5703125" customWidth="1"/>
    <col min="1795" max="1795" width="15.28515625" bestFit="1" customWidth="1"/>
    <col min="2049" max="2049" width="9.85546875" bestFit="1" customWidth="1"/>
    <col min="2050" max="2050" width="104.5703125" customWidth="1"/>
    <col min="2051" max="2051" width="15.28515625" bestFit="1" customWidth="1"/>
    <col min="2305" max="2305" width="9.85546875" bestFit="1" customWidth="1"/>
    <col min="2306" max="2306" width="104.5703125" customWidth="1"/>
    <col min="2307" max="2307" width="15.28515625" bestFit="1" customWidth="1"/>
    <col min="2561" max="2561" width="9.85546875" bestFit="1" customWidth="1"/>
    <col min="2562" max="2562" width="104.5703125" customWidth="1"/>
    <col min="2563" max="2563" width="15.28515625" bestFit="1" customWidth="1"/>
    <col min="2817" max="2817" width="9.85546875" bestFit="1" customWidth="1"/>
    <col min="2818" max="2818" width="104.5703125" customWidth="1"/>
    <col min="2819" max="2819" width="15.28515625" bestFit="1" customWidth="1"/>
    <col min="3073" max="3073" width="9.85546875" bestFit="1" customWidth="1"/>
    <col min="3074" max="3074" width="104.5703125" customWidth="1"/>
    <col min="3075" max="3075" width="15.28515625" bestFit="1" customWidth="1"/>
    <col min="3329" max="3329" width="9.85546875" bestFit="1" customWidth="1"/>
    <col min="3330" max="3330" width="104.5703125" customWidth="1"/>
    <col min="3331" max="3331" width="15.28515625" bestFit="1" customWidth="1"/>
    <col min="3585" max="3585" width="9.85546875" bestFit="1" customWidth="1"/>
    <col min="3586" max="3586" width="104.5703125" customWidth="1"/>
    <col min="3587" max="3587" width="15.28515625" bestFit="1" customWidth="1"/>
    <col min="3841" max="3841" width="9.85546875" bestFit="1" customWidth="1"/>
    <col min="3842" max="3842" width="104.5703125" customWidth="1"/>
    <col min="3843" max="3843" width="15.28515625" bestFit="1" customWidth="1"/>
    <col min="4097" max="4097" width="9.85546875" bestFit="1" customWidth="1"/>
    <col min="4098" max="4098" width="104.5703125" customWidth="1"/>
    <col min="4099" max="4099" width="15.28515625" bestFit="1" customWidth="1"/>
    <col min="4353" max="4353" width="9.85546875" bestFit="1" customWidth="1"/>
    <col min="4354" max="4354" width="104.5703125" customWidth="1"/>
    <col min="4355" max="4355" width="15.28515625" bestFit="1" customWidth="1"/>
    <col min="4609" max="4609" width="9.85546875" bestFit="1" customWidth="1"/>
    <col min="4610" max="4610" width="104.5703125" customWidth="1"/>
    <col min="4611" max="4611" width="15.28515625" bestFit="1" customWidth="1"/>
    <col min="4865" max="4865" width="9.85546875" bestFit="1" customWidth="1"/>
    <col min="4866" max="4866" width="104.5703125" customWidth="1"/>
    <col min="4867" max="4867" width="15.28515625" bestFit="1" customWidth="1"/>
    <col min="5121" max="5121" width="9.85546875" bestFit="1" customWidth="1"/>
    <col min="5122" max="5122" width="104.5703125" customWidth="1"/>
    <col min="5123" max="5123" width="15.28515625" bestFit="1" customWidth="1"/>
    <col min="5377" max="5377" width="9.85546875" bestFit="1" customWidth="1"/>
    <col min="5378" max="5378" width="104.5703125" customWidth="1"/>
    <col min="5379" max="5379" width="15.28515625" bestFit="1" customWidth="1"/>
    <col min="5633" max="5633" width="9.85546875" bestFit="1" customWidth="1"/>
    <col min="5634" max="5634" width="104.5703125" customWidth="1"/>
    <col min="5635" max="5635" width="15.28515625" bestFit="1" customWidth="1"/>
    <col min="5889" max="5889" width="9.85546875" bestFit="1" customWidth="1"/>
    <col min="5890" max="5890" width="104.5703125" customWidth="1"/>
    <col min="5891" max="5891" width="15.28515625" bestFit="1" customWidth="1"/>
    <col min="6145" max="6145" width="9.85546875" bestFit="1" customWidth="1"/>
    <col min="6146" max="6146" width="104.5703125" customWidth="1"/>
    <col min="6147" max="6147" width="15.28515625" bestFit="1" customWidth="1"/>
    <col min="6401" max="6401" width="9.85546875" bestFit="1" customWidth="1"/>
    <col min="6402" max="6402" width="104.5703125" customWidth="1"/>
    <col min="6403" max="6403" width="15.28515625" bestFit="1" customWidth="1"/>
    <col min="6657" max="6657" width="9.85546875" bestFit="1" customWidth="1"/>
    <col min="6658" max="6658" width="104.5703125" customWidth="1"/>
    <col min="6659" max="6659" width="15.28515625" bestFit="1" customWidth="1"/>
    <col min="6913" max="6913" width="9.85546875" bestFit="1" customWidth="1"/>
    <col min="6914" max="6914" width="104.5703125" customWidth="1"/>
    <col min="6915" max="6915" width="15.28515625" bestFit="1" customWidth="1"/>
    <col min="7169" max="7169" width="9.85546875" bestFit="1" customWidth="1"/>
    <col min="7170" max="7170" width="104.5703125" customWidth="1"/>
    <col min="7171" max="7171" width="15.28515625" bestFit="1" customWidth="1"/>
    <col min="7425" max="7425" width="9.85546875" bestFit="1" customWidth="1"/>
    <col min="7426" max="7426" width="104.5703125" customWidth="1"/>
    <col min="7427" max="7427" width="15.28515625" bestFit="1" customWidth="1"/>
    <col min="7681" max="7681" width="9.85546875" bestFit="1" customWidth="1"/>
    <col min="7682" max="7682" width="104.5703125" customWidth="1"/>
    <col min="7683" max="7683" width="15.28515625" bestFit="1" customWidth="1"/>
    <col min="7937" max="7937" width="9.85546875" bestFit="1" customWidth="1"/>
    <col min="7938" max="7938" width="104.5703125" customWidth="1"/>
    <col min="7939" max="7939" width="15.28515625" bestFit="1" customWidth="1"/>
    <col min="8193" max="8193" width="9.85546875" bestFit="1" customWidth="1"/>
    <col min="8194" max="8194" width="104.5703125" customWidth="1"/>
    <col min="8195" max="8195" width="15.28515625" bestFit="1" customWidth="1"/>
    <col min="8449" max="8449" width="9.85546875" bestFit="1" customWidth="1"/>
    <col min="8450" max="8450" width="104.5703125" customWidth="1"/>
    <col min="8451" max="8451" width="15.28515625" bestFit="1" customWidth="1"/>
    <col min="8705" max="8705" width="9.85546875" bestFit="1" customWidth="1"/>
    <col min="8706" max="8706" width="104.5703125" customWidth="1"/>
    <col min="8707" max="8707" width="15.28515625" bestFit="1" customWidth="1"/>
    <col min="8961" max="8961" width="9.85546875" bestFit="1" customWidth="1"/>
    <col min="8962" max="8962" width="104.5703125" customWidth="1"/>
    <col min="8963" max="8963" width="15.28515625" bestFit="1" customWidth="1"/>
    <col min="9217" max="9217" width="9.85546875" bestFit="1" customWidth="1"/>
    <col min="9218" max="9218" width="104.5703125" customWidth="1"/>
    <col min="9219" max="9219" width="15.28515625" bestFit="1" customWidth="1"/>
    <col min="9473" max="9473" width="9.85546875" bestFit="1" customWidth="1"/>
    <col min="9474" max="9474" width="104.5703125" customWidth="1"/>
    <col min="9475" max="9475" width="15.28515625" bestFit="1" customWidth="1"/>
    <col min="9729" max="9729" width="9.85546875" bestFit="1" customWidth="1"/>
    <col min="9730" max="9730" width="104.5703125" customWidth="1"/>
    <col min="9731" max="9731" width="15.28515625" bestFit="1" customWidth="1"/>
    <col min="9985" max="9985" width="9.85546875" bestFit="1" customWidth="1"/>
    <col min="9986" max="9986" width="104.5703125" customWidth="1"/>
    <col min="9987" max="9987" width="15.28515625" bestFit="1" customWidth="1"/>
    <col min="10241" max="10241" width="9.85546875" bestFit="1" customWidth="1"/>
    <col min="10242" max="10242" width="104.5703125" customWidth="1"/>
    <col min="10243" max="10243" width="15.28515625" bestFit="1" customWidth="1"/>
    <col min="10497" max="10497" width="9.85546875" bestFit="1" customWidth="1"/>
    <col min="10498" max="10498" width="104.5703125" customWidth="1"/>
    <col min="10499" max="10499" width="15.28515625" bestFit="1" customWidth="1"/>
    <col min="10753" max="10753" width="9.85546875" bestFit="1" customWidth="1"/>
    <col min="10754" max="10754" width="104.5703125" customWidth="1"/>
    <col min="10755" max="10755" width="15.28515625" bestFit="1" customWidth="1"/>
    <col min="11009" max="11009" width="9.85546875" bestFit="1" customWidth="1"/>
    <col min="11010" max="11010" width="104.5703125" customWidth="1"/>
    <col min="11011" max="11011" width="15.28515625" bestFit="1" customWidth="1"/>
    <col min="11265" max="11265" width="9.85546875" bestFit="1" customWidth="1"/>
    <col min="11266" max="11266" width="104.5703125" customWidth="1"/>
    <col min="11267" max="11267" width="15.28515625" bestFit="1" customWidth="1"/>
    <col min="11521" max="11521" width="9.85546875" bestFit="1" customWidth="1"/>
    <col min="11522" max="11522" width="104.5703125" customWidth="1"/>
    <col min="11523" max="11523" width="15.28515625" bestFit="1" customWidth="1"/>
    <col min="11777" max="11777" width="9.85546875" bestFit="1" customWidth="1"/>
    <col min="11778" max="11778" width="104.5703125" customWidth="1"/>
    <col min="11779" max="11779" width="15.28515625" bestFit="1" customWidth="1"/>
    <col min="12033" max="12033" width="9.85546875" bestFit="1" customWidth="1"/>
    <col min="12034" max="12034" width="104.5703125" customWidth="1"/>
    <col min="12035" max="12035" width="15.28515625" bestFit="1" customWidth="1"/>
    <col min="12289" max="12289" width="9.85546875" bestFit="1" customWidth="1"/>
    <col min="12290" max="12290" width="104.5703125" customWidth="1"/>
    <col min="12291" max="12291" width="15.28515625" bestFit="1" customWidth="1"/>
    <col min="12545" max="12545" width="9.85546875" bestFit="1" customWidth="1"/>
    <col min="12546" max="12546" width="104.5703125" customWidth="1"/>
    <col min="12547" max="12547" width="15.28515625" bestFit="1" customWidth="1"/>
    <col min="12801" max="12801" width="9.85546875" bestFit="1" customWidth="1"/>
    <col min="12802" max="12802" width="104.5703125" customWidth="1"/>
    <col min="12803" max="12803" width="15.28515625" bestFit="1" customWidth="1"/>
    <col min="13057" max="13057" width="9.85546875" bestFit="1" customWidth="1"/>
    <col min="13058" max="13058" width="104.5703125" customWidth="1"/>
    <col min="13059" max="13059" width="15.28515625" bestFit="1" customWidth="1"/>
    <col min="13313" max="13313" width="9.85546875" bestFit="1" customWidth="1"/>
    <col min="13314" max="13314" width="104.5703125" customWidth="1"/>
    <col min="13315" max="13315" width="15.28515625" bestFit="1" customWidth="1"/>
    <col min="13569" max="13569" width="9.85546875" bestFit="1" customWidth="1"/>
    <col min="13570" max="13570" width="104.5703125" customWidth="1"/>
    <col min="13571" max="13571" width="15.28515625" bestFit="1" customWidth="1"/>
    <col min="13825" max="13825" width="9.85546875" bestFit="1" customWidth="1"/>
    <col min="13826" max="13826" width="104.5703125" customWidth="1"/>
    <col min="13827" max="13827" width="15.28515625" bestFit="1" customWidth="1"/>
    <col min="14081" max="14081" width="9.85546875" bestFit="1" customWidth="1"/>
    <col min="14082" max="14082" width="104.5703125" customWidth="1"/>
    <col min="14083" max="14083" width="15.28515625" bestFit="1" customWidth="1"/>
    <col min="14337" max="14337" width="9.85546875" bestFit="1" customWidth="1"/>
    <col min="14338" max="14338" width="104.5703125" customWidth="1"/>
    <col min="14339" max="14339" width="15.28515625" bestFit="1" customWidth="1"/>
    <col min="14593" max="14593" width="9.85546875" bestFit="1" customWidth="1"/>
    <col min="14594" max="14594" width="104.5703125" customWidth="1"/>
    <col min="14595" max="14595" width="15.28515625" bestFit="1" customWidth="1"/>
    <col min="14849" max="14849" width="9.85546875" bestFit="1" customWidth="1"/>
    <col min="14850" max="14850" width="104.5703125" customWidth="1"/>
    <col min="14851" max="14851" width="15.28515625" bestFit="1" customWidth="1"/>
    <col min="15105" max="15105" width="9.85546875" bestFit="1" customWidth="1"/>
    <col min="15106" max="15106" width="104.5703125" customWidth="1"/>
    <col min="15107" max="15107" width="15.28515625" bestFit="1" customWidth="1"/>
    <col min="15361" max="15361" width="9.85546875" bestFit="1" customWidth="1"/>
    <col min="15362" max="15362" width="104.5703125" customWidth="1"/>
    <col min="15363" max="15363" width="15.28515625" bestFit="1" customWidth="1"/>
    <col min="15617" max="15617" width="9.85546875" bestFit="1" customWidth="1"/>
    <col min="15618" max="15618" width="104.5703125" customWidth="1"/>
    <col min="15619" max="15619" width="15.28515625" bestFit="1" customWidth="1"/>
    <col min="15873" max="15873" width="9.85546875" bestFit="1" customWidth="1"/>
    <col min="15874" max="15874" width="104.5703125" customWidth="1"/>
    <col min="15875" max="15875" width="15.28515625" bestFit="1" customWidth="1"/>
    <col min="16129" max="16129" width="9.85546875" bestFit="1" customWidth="1"/>
    <col min="16130" max="16130" width="104.5703125" customWidth="1"/>
    <col min="16131" max="16131" width="15.28515625" bestFit="1" customWidth="1"/>
  </cols>
  <sheetData>
    <row r="1" spans="1:3" ht="15" customHeight="1" x14ac:dyDescent="0.25">
      <c r="A1" s="979" t="s">
        <v>1773</v>
      </c>
      <c r="B1" s="979"/>
      <c r="C1" s="979"/>
    </row>
    <row r="2" spans="1:3" ht="15" customHeight="1" x14ac:dyDescent="0.25">
      <c r="A2" s="979" t="s">
        <v>1774</v>
      </c>
      <c r="B2" s="979"/>
      <c r="C2" s="979"/>
    </row>
    <row r="3" spans="1:3" ht="15" customHeight="1" x14ac:dyDescent="0.25">
      <c r="A3" s="979" t="s">
        <v>1775</v>
      </c>
      <c r="B3" s="979"/>
      <c r="C3" s="979"/>
    </row>
    <row r="4" spans="1:3" ht="15" customHeight="1" x14ac:dyDescent="0.25">
      <c r="A4" s="979" t="s">
        <v>1557</v>
      </c>
      <c r="B4" s="979"/>
      <c r="C4" s="979"/>
    </row>
    <row r="5" spans="1:3" ht="15" customHeight="1" x14ac:dyDescent="0.25">
      <c r="A5" s="979"/>
      <c r="B5" s="979"/>
      <c r="C5" s="979"/>
    </row>
    <row r="6" spans="1:3" ht="15" customHeight="1" x14ac:dyDescent="0.25">
      <c r="A6" s="1000" t="s">
        <v>1874</v>
      </c>
      <c r="B6" s="1001"/>
      <c r="C6" s="1002"/>
    </row>
    <row r="7" spans="1:3" ht="15" customHeight="1" x14ac:dyDescent="0.25">
      <c r="A7" s="992"/>
      <c r="B7" s="1003"/>
      <c r="C7" s="1003"/>
    </row>
    <row r="8" spans="1:3" ht="15" customHeight="1" x14ac:dyDescent="0.25">
      <c r="A8" s="1004" t="s">
        <v>1777</v>
      </c>
      <c r="B8" s="1004" t="s">
        <v>1778</v>
      </c>
      <c r="C8" s="1004" t="s">
        <v>11</v>
      </c>
    </row>
    <row r="9" spans="1:3" ht="15" customHeight="1" x14ac:dyDescent="0.25">
      <c r="A9" s="1005" t="s">
        <v>1779</v>
      </c>
      <c r="B9" s="985" t="s">
        <v>1780</v>
      </c>
      <c r="C9" s="1006">
        <f>SUM('[8]H de T 2016'!AL33)</f>
        <v>1946443166.25</v>
      </c>
    </row>
    <row r="10" spans="1:3" ht="15" customHeight="1" x14ac:dyDescent="0.25">
      <c r="A10" s="1005" t="s">
        <v>1781</v>
      </c>
      <c r="B10" s="985" t="s">
        <v>1782</v>
      </c>
      <c r="C10" s="986">
        <f>SUM('[8]H de T 2016'!AL34)</f>
        <v>992090366.93000007</v>
      </c>
    </row>
    <row r="11" spans="1:3" ht="15" customHeight="1" x14ac:dyDescent="0.25">
      <c r="A11" s="1005" t="s">
        <v>1783</v>
      </c>
      <c r="B11" s="985" t="s">
        <v>1784</v>
      </c>
      <c r="C11" s="986">
        <f>SUM('[8]H de T 2016'!AL35)</f>
        <v>11402555.629999999</v>
      </c>
    </row>
    <row r="12" spans="1:3" ht="15" customHeight="1" x14ac:dyDescent="0.25">
      <c r="A12" s="1005" t="s">
        <v>1785</v>
      </c>
      <c r="B12" s="985" t="s">
        <v>1786</v>
      </c>
      <c r="C12" s="986">
        <f>SUM('[8]H de T 2016'!AL36)</f>
        <v>273887524.38</v>
      </c>
    </row>
    <row r="13" spans="1:3" ht="30" customHeight="1" x14ac:dyDescent="0.25">
      <c r="A13" s="1005" t="s">
        <v>1787</v>
      </c>
      <c r="B13" s="985" t="s">
        <v>1788</v>
      </c>
      <c r="C13" s="986">
        <f>SUM('[8]H de T 2016'!AL37)</f>
        <v>1671318644.4199998</v>
      </c>
    </row>
    <row r="14" spans="1:3" ht="15" customHeight="1" x14ac:dyDescent="0.25">
      <c r="A14" s="1005" t="s">
        <v>1789</v>
      </c>
      <c r="B14" s="985" t="s">
        <v>1790</v>
      </c>
      <c r="C14" s="986">
        <f>SUM('[8]H de T 2016'!AL38)</f>
        <v>1648210072.4300001</v>
      </c>
    </row>
    <row r="15" spans="1:3" ht="15" customHeight="1" x14ac:dyDescent="0.25">
      <c r="A15" s="1005" t="s">
        <v>1791</v>
      </c>
      <c r="B15" s="985" t="s">
        <v>1792</v>
      </c>
      <c r="C15" s="986">
        <f>SUM('[8]H de T 2016'!AL39)</f>
        <v>1916063261.4799998</v>
      </c>
    </row>
    <row r="16" spans="1:3" ht="15" customHeight="1" x14ac:dyDescent="0.25">
      <c r="A16" s="1005" t="s">
        <v>1793</v>
      </c>
      <c r="B16" s="985" t="s">
        <v>1794</v>
      </c>
      <c r="C16" s="986">
        <f>SUM('[8]H de T 2016'!AL40)</f>
        <v>2801190275.29</v>
      </c>
    </row>
    <row r="17" spans="1:3" ht="15" customHeight="1" x14ac:dyDescent="0.25">
      <c r="A17" s="1005" t="s">
        <v>1795</v>
      </c>
      <c r="B17" s="985" t="s">
        <v>1796</v>
      </c>
      <c r="C17" s="986">
        <f>SUM('[8]H de T 2016'!AL41)</f>
        <v>29375253.359999999</v>
      </c>
    </row>
    <row r="18" spans="1:3" ht="15" customHeight="1" x14ac:dyDescent="0.25">
      <c r="A18" s="1005" t="s">
        <v>1797</v>
      </c>
      <c r="B18" s="985" t="s">
        <v>1798</v>
      </c>
      <c r="C18" s="986">
        <f>SUM('[8]H de T 2016'!AL42)</f>
        <v>2455828.7999999998</v>
      </c>
    </row>
    <row r="19" spans="1:3" ht="15" customHeight="1" x14ac:dyDescent="0.25">
      <c r="A19" s="1005" t="s">
        <v>1799</v>
      </c>
      <c r="B19" s="985" t="s">
        <v>1784</v>
      </c>
      <c r="C19" s="986">
        <f>SUM('[8]H de T 2016'!AL43)</f>
        <v>622200</v>
      </c>
    </row>
    <row r="20" spans="1:3" ht="15" customHeight="1" x14ac:dyDescent="0.25">
      <c r="A20" s="1005" t="s">
        <v>1800</v>
      </c>
      <c r="B20" s="985" t="s">
        <v>1786</v>
      </c>
      <c r="C20" s="986">
        <f>SUM('[8]H de T 2016'!AL44)</f>
        <v>24385018.710000001</v>
      </c>
    </row>
    <row r="21" spans="1:3" ht="30.75" customHeight="1" x14ac:dyDescent="0.25">
      <c r="A21" s="1005" t="s">
        <v>1801</v>
      </c>
      <c r="B21" s="985" t="s">
        <v>1788</v>
      </c>
      <c r="C21" s="986">
        <f>SUM('[8]H de T 2016'!AL45)</f>
        <v>19020003.57</v>
      </c>
    </row>
    <row r="22" spans="1:3" ht="15" customHeight="1" x14ac:dyDescent="0.25">
      <c r="A22" s="1005" t="s">
        <v>1802</v>
      </c>
      <c r="B22" s="985" t="s">
        <v>1803</v>
      </c>
      <c r="C22" s="986">
        <f>SUM('[8]H de T 2016'!AL46)</f>
        <v>182615235.67000002</v>
      </c>
    </row>
    <row r="23" spans="1:3" ht="15" customHeight="1" x14ac:dyDescent="0.25">
      <c r="A23" s="1005" t="s">
        <v>1804</v>
      </c>
      <c r="B23" s="985" t="s">
        <v>1792</v>
      </c>
      <c r="C23" s="986">
        <f>SUM('[8]H de T 2016'!AL47)</f>
        <v>178424730.94</v>
      </c>
    </row>
    <row r="24" spans="1:3" ht="15" customHeight="1" x14ac:dyDescent="0.25">
      <c r="A24" s="1005" t="s">
        <v>1805</v>
      </c>
      <c r="B24" s="985" t="s">
        <v>1794</v>
      </c>
      <c r="C24" s="986">
        <f>SUM('[8]H de T 2016'!AL48)</f>
        <v>45530753.629999995</v>
      </c>
    </row>
    <row r="25" spans="1:3" ht="15" customHeight="1" x14ac:dyDescent="0.25">
      <c r="A25" s="1005" t="s">
        <v>1806</v>
      </c>
      <c r="B25" s="985" t="s">
        <v>1796</v>
      </c>
      <c r="C25" s="986">
        <f>SUM('[8]H de T 2016'!AL49)</f>
        <v>109904.95</v>
      </c>
    </row>
    <row r="26" spans="1:3" ht="15" customHeight="1" x14ac:dyDescent="0.25">
      <c r="A26" s="1005" t="s">
        <v>1807</v>
      </c>
      <c r="B26" s="985" t="s">
        <v>1798</v>
      </c>
      <c r="C26" s="987">
        <f>SUM('[8]H de T 2016'!AL50)</f>
        <v>1069657.6000000001</v>
      </c>
    </row>
    <row r="27" spans="1:3" ht="15" customHeight="1" x14ac:dyDescent="0.25">
      <c r="A27" s="1005"/>
      <c r="B27" s="985"/>
      <c r="C27" s="1007"/>
    </row>
    <row r="28" spans="1:3" ht="15" customHeight="1" thickBot="1" x14ac:dyDescent="0.3">
      <c r="A28" s="1008"/>
      <c r="B28" s="1009" t="s">
        <v>1873</v>
      </c>
      <c r="C28" s="1010">
        <f>SUM(C9:C26)</f>
        <v>11744214454.040001</v>
      </c>
    </row>
    <row r="29" spans="1:3" ht="15" customHeight="1" thickTop="1" x14ac:dyDescent="0.25">
      <c r="A29" s="992"/>
      <c r="B29" s="992"/>
      <c r="C29" s="993"/>
    </row>
    <row r="30" spans="1:3" ht="15" customHeight="1" x14ac:dyDescent="0.25">
      <c r="A30" s="992"/>
      <c r="B30" s="992"/>
      <c r="C30" s="993"/>
    </row>
    <row r="31" spans="1:3" ht="18.75" customHeight="1" x14ac:dyDescent="0.25">
      <c r="A31" s="992"/>
      <c r="B31" s="992"/>
      <c r="C31" s="993"/>
    </row>
    <row r="32" spans="1:3" ht="15" customHeight="1" x14ac:dyDescent="0.25">
      <c r="A32" s="992"/>
      <c r="B32" s="992"/>
      <c r="C32" s="993"/>
    </row>
    <row r="33" spans="1:3" ht="15" customHeight="1" x14ac:dyDescent="0.25">
      <c r="A33" s="992"/>
      <c r="B33" s="992"/>
      <c r="C33" s="993"/>
    </row>
    <row r="34" spans="1:3" ht="15" customHeight="1" x14ac:dyDescent="0.25">
      <c r="A34" s="992"/>
      <c r="B34" s="992"/>
      <c r="C34" s="993"/>
    </row>
    <row r="35" spans="1:3" ht="15" customHeight="1" x14ac:dyDescent="0.25">
      <c r="A35" s="992"/>
      <c r="B35" s="992"/>
      <c r="C35" s="993"/>
    </row>
    <row r="36" spans="1:3" ht="15" customHeight="1" x14ac:dyDescent="0.25">
      <c r="A36" s="992"/>
      <c r="B36" s="992"/>
      <c r="C36" s="993"/>
    </row>
    <row r="37" spans="1:3" ht="15" customHeight="1" x14ac:dyDescent="0.25">
      <c r="A37" s="992"/>
      <c r="B37" s="992"/>
      <c r="C37" s="993"/>
    </row>
    <row r="38" spans="1:3" ht="15" customHeight="1" x14ac:dyDescent="0.25">
      <c r="A38" s="992"/>
      <c r="B38" s="992"/>
      <c r="C38" s="993"/>
    </row>
    <row r="39" spans="1:3" ht="15" customHeight="1" x14ac:dyDescent="0.25">
      <c r="A39" s="992"/>
      <c r="B39" s="992"/>
      <c r="C39" s="993"/>
    </row>
    <row r="40" spans="1:3" ht="15" customHeight="1" x14ac:dyDescent="0.25">
      <c r="A40" s="992"/>
      <c r="B40" s="992"/>
      <c r="C40" s="993"/>
    </row>
    <row r="41" spans="1:3" ht="15" customHeight="1" x14ac:dyDescent="0.25">
      <c r="A41" s="995"/>
      <c r="B41" s="996"/>
      <c r="C41" s="996"/>
    </row>
  </sheetData>
  <mergeCells count="6">
    <mergeCell ref="A1:C1"/>
    <mergeCell ref="A2:C2"/>
    <mergeCell ref="A3:C3"/>
    <mergeCell ref="A4:C4"/>
    <mergeCell ref="A5:C5"/>
    <mergeCell ref="A6:C6"/>
  </mergeCells>
  <pageMargins left="0.70866141732283472" right="0.70866141732283472" top="0.74803149606299213" bottom="0.74803149606299213" header="0.31496062992125984" footer="0.31496062992125984"/>
  <pageSetup scale="78" orientation="portrait" horizontalDpi="1200" verticalDpi="120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46"/>
  <sheetViews>
    <sheetView showGridLines="0" topLeftCell="A27" workbookViewId="0">
      <selection activeCell="B49" sqref="B49"/>
    </sheetView>
  </sheetViews>
  <sheetFormatPr baseColWidth="10" defaultRowHeight="15" x14ac:dyDescent="0.25"/>
  <cols>
    <col min="1" max="1" width="11.7109375" customWidth="1"/>
    <col min="2" max="2" width="94.140625" customWidth="1"/>
    <col min="3" max="3" width="14.7109375" bestFit="1" customWidth="1"/>
    <col min="257" max="257" width="11.7109375" customWidth="1"/>
    <col min="258" max="258" width="94.140625" customWidth="1"/>
    <col min="259" max="259" width="14.7109375" bestFit="1" customWidth="1"/>
    <col min="513" max="513" width="11.7109375" customWidth="1"/>
    <col min="514" max="514" width="94.140625" customWidth="1"/>
    <col min="515" max="515" width="14.7109375" bestFit="1" customWidth="1"/>
    <col min="769" max="769" width="11.7109375" customWidth="1"/>
    <col min="770" max="770" width="94.140625" customWidth="1"/>
    <col min="771" max="771" width="14.7109375" bestFit="1" customWidth="1"/>
    <col min="1025" max="1025" width="11.7109375" customWidth="1"/>
    <col min="1026" max="1026" width="94.140625" customWidth="1"/>
    <col min="1027" max="1027" width="14.7109375" bestFit="1" customWidth="1"/>
    <col min="1281" max="1281" width="11.7109375" customWidth="1"/>
    <col min="1282" max="1282" width="94.140625" customWidth="1"/>
    <col min="1283" max="1283" width="14.7109375" bestFit="1" customWidth="1"/>
    <col min="1537" max="1537" width="11.7109375" customWidth="1"/>
    <col min="1538" max="1538" width="94.140625" customWidth="1"/>
    <col min="1539" max="1539" width="14.7109375" bestFit="1" customWidth="1"/>
    <col min="1793" max="1793" width="11.7109375" customWidth="1"/>
    <col min="1794" max="1794" width="94.140625" customWidth="1"/>
    <col min="1795" max="1795" width="14.7109375" bestFit="1" customWidth="1"/>
    <col min="2049" max="2049" width="11.7109375" customWidth="1"/>
    <col min="2050" max="2050" width="94.140625" customWidth="1"/>
    <col min="2051" max="2051" width="14.7109375" bestFit="1" customWidth="1"/>
    <col min="2305" max="2305" width="11.7109375" customWidth="1"/>
    <col min="2306" max="2306" width="94.140625" customWidth="1"/>
    <col min="2307" max="2307" width="14.7109375" bestFit="1" customWidth="1"/>
    <col min="2561" max="2561" width="11.7109375" customWidth="1"/>
    <col min="2562" max="2562" width="94.140625" customWidth="1"/>
    <col min="2563" max="2563" width="14.7109375" bestFit="1" customWidth="1"/>
    <col min="2817" max="2817" width="11.7109375" customWidth="1"/>
    <col min="2818" max="2818" width="94.140625" customWidth="1"/>
    <col min="2819" max="2819" width="14.7109375" bestFit="1" customWidth="1"/>
    <col min="3073" max="3073" width="11.7109375" customWidth="1"/>
    <col min="3074" max="3074" width="94.140625" customWidth="1"/>
    <col min="3075" max="3075" width="14.7109375" bestFit="1" customWidth="1"/>
    <col min="3329" max="3329" width="11.7109375" customWidth="1"/>
    <col min="3330" max="3330" width="94.140625" customWidth="1"/>
    <col min="3331" max="3331" width="14.7109375" bestFit="1" customWidth="1"/>
    <col min="3585" max="3585" width="11.7109375" customWidth="1"/>
    <col min="3586" max="3586" width="94.140625" customWidth="1"/>
    <col min="3587" max="3587" width="14.7109375" bestFit="1" customWidth="1"/>
    <col min="3841" max="3841" width="11.7109375" customWidth="1"/>
    <col min="3842" max="3842" width="94.140625" customWidth="1"/>
    <col min="3843" max="3843" width="14.7109375" bestFit="1" customWidth="1"/>
    <col min="4097" max="4097" width="11.7109375" customWidth="1"/>
    <col min="4098" max="4098" width="94.140625" customWidth="1"/>
    <col min="4099" max="4099" width="14.7109375" bestFit="1" customWidth="1"/>
    <col min="4353" max="4353" width="11.7109375" customWidth="1"/>
    <col min="4354" max="4354" width="94.140625" customWidth="1"/>
    <col min="4355" max="4355" width="14.7109375" bestFit="1" customWidth="1"/>
    <col min="4609" max="4609" width="11.7109375" customWidth="1"/>
    <col min="4610" max="4610" width="94.140625" customWidth="1"/>
    <col min="4611" max="4611" width="14.7109375" bestFit="1" customWidth="1"/>
    <col min="4865" max="4865" width="11.7109375" customWidth="1"/>
    <col min="4866" max="4866" width="94.140625" customWidth="1"/>
    <col min="4867" max="4867" width="14.7109375" bestFit="1" customWidth="1"/>
    <col min="5121" max="5121" width="11.7109375" customWidth="1"/>
    <col min="5122" max="5122" width="94.140625" customWidth="1"/>
    <col min="5123" max="5123" width="14.7109375" bestFit="1" customWidth="1"/>
    <col min="5377" max="5377" width="11.7109375" customWidth="1"/>
    <col min="5378" max="5378" width="94.140625" customWidth="1"/>
    <col min="5379" max="5379" width="14.7109375" bestFit="1" customWidth="1"/>
    <col min="5633" max="5633" width="11.7109375" customWidth="1"/>
    <col min="5634" max="5634" width="94.140625" customWidth="1"/>
    <col min="5635" max="5635" width="14.7109375" bestFit="1" customWidth="1"/>
    <col min="5889" max="5889" width="11.7109375" customWidth="1"/>
    <col min="5890" max="5890" width="94.140625" customWidth="1"/>
    <col min="5891" max="5891" width="14.7109375" bestFit="1" customWidth="1"/>
    <col min="6145" max="6145" width="11.7109375" customWidth="1"/>
    <col min="6146" max="6146" width="94.140625" customWidth="1"/>
    <col min="6147" max="6147" width="14.7109375" bestFit="1" customWidth="1"/>
    <col min="6401" max="6401" width="11.7109375" customWidth="1"/>
    <col min="6402" max="6402" width="94.140625" customWidth="1"/>
    <col min="6403" max="6403" width="14.7109375" bestFit="1" customWidth="1"/>
    <col min="6657" max="6657" width="11.7109375" customWidth="1"/>
    <col min="6658" max="6658" width="94.140625" customWidth="1"/>
    <col min="6659" max="6659" width="14.7109375" bestFit="1" customWidth="1"/>
    <col min="6913" max="6913" width="11.7109375" customWidth="1"/>
    <col min="6914" max="6914" width="94.140625" customWidth="1"/>
    <col min="6915" max="6915" width="14.7109375" bestFit="1" customWidth="1"/>
    <col min="7169" max="7169" width="11.7109375" customWidth="1"/>
    <col min="7170" max="7170" width="94.140625" customWidth="1"/>
    <col min="7171" max="7171" width="14.7109375" bestFit="1" customWidth="1"/>
    <col min="7425" max="7425" width="11.7109375" customWidth="1"/>
    <col min="7426" max="7426" width="94.140625" customWidth="1"/>
    <col min="7427" max="7427" width="14.7109375" bestFit="1" customWidth="1"/>
    <col min="7681" max="7681" width="11.7109375" customWidth="1"/>
    <col min="7682" max="7682" width="94.140625" customWidth="1"/>
    <col min="7683" max="7683" width="14.7109375" bestFit="1" customWidth="1"/>
    <col min="7937" max="7937" width="11.7109375" customWidth="1"/>
    <col min="7938" max="7938" width="94.140625" customWidth="1"/>
    <col min="7939" max="7939" width="14.7109375" bestFit="1" customWidth="1"/>
    <col min="8193" max="8193" width="11.7109375" customWidth="1"/>
    <col min="8194" max="8194" width="94.140625" customWidth="1"/>
    <col min="8195" max="8195" width="14.7109375" bestFit="1" customWidth="1"/>
    <col min="8449" max="8449" width="11.7109375" customWidth="1"/>
    <col min="8450" max="8450" width="94.140625" customWidth="1"/>
    <col min="8451" max="8451" width="14.7109375" bestFit="1" customWidth="1"/>
    <col min="8705" max="8705" width="11.7109375" customWidth="1"/>
    <col min="8706" max="8706" width="94.140625" customWidth="1"/>
    <col min="8707" max="8707" width="14.7109375" bestFit="1" customWidth="1"/>
    <col min="8961" max="8961" width="11.7109375" customWidth="1"/>
    <col min="8962" max="8962" width="94.140625" customWidth="1"/>
    <col min="8963" max="8963" width="14.7109375" bestFit="1" customWidth="1"/>
    <col min="9217" max="9217" width="11.7109375" customWidth="1"/>
    <col min="9218" max="9218" width="94.140625" customWidth="1"/>
    <col min="9219" max="9219" width="14.7109375" bestFit="1" customWidth="1"/>
    <col min="9473" max="9473" width="11.7109375" customWidth="1"/>
    <col min="9474" max="9474" width="94.140625" customWidth="1"/>
    <col min="9475" max="9475" width="14.7109375" bestFit="1" customWidth="1"/>
    <col min="9729" max="9729" width="11.7109375" customWidth="1"/>
    <col min="9730" max="9730" width="94.140625" customWidth="1"/>
    <col min="9731" max="9731" width="14.7109375" bestFit="1" customWidth="1"/>
    <col min="9985" max="9985" width="11.7109375" customWidth="1"/>
    <col min="9986" max="9986" width="94.140625" customWidth="1"/>
    <col min="9987" max="9987" width="14.7109375" bestFit="1" customWidth="1"/>
    <col min="10241" max="10241" width="11.7109375" customWidth="1"/>
    <col min="10242" max="10242" width="94.140625" customWidth="1"/>
    <col min="10243" max="10243" width="14.7109375" bestFit="1" customWidth="1"/>
    <col min="10497" max="10497" width="11.7109375" customWidth="1"/>
    <col min="10498" max="10498" width="94.140625" customWidth="1"/>
    <col min="10499" max="10499" width="14.7109375" bestFit="1" customWidth="1"/>
    <col min="10753" max="10753" width="11.7109375" customWidth="1"/>
    <col min="10754" max="10754" width="94.140625" customWidth="1"/>
    <col min="10755" max="10755" width="14.7109375" bestFit="1" customWidth="1"/>
    <col min="11009" max="11009" width="11.7109375" customWidth="1"/>
    <col min="11010" max="11010" width="94.140625" customWidth="1"/>
    <col min="11011" max="11011" width="14.7109375" bestFit="1" customWidth="1"/>
    <col min="11265" max="11265" width="11.7109375" customWidth="1"/>
    <col min="11266" max="11266" width="94.140625" customWidth="1"/>
    <col min="11267" max="11267" width="14.7109375" bestFit="1" customWidth="1"/>
    <col min="11521" max="11521" width="11.7109375" customWidth="1"/>
    <col min="11522" max="11522" width="94.140625" customWidth="1"/>
    <col min="11523" max="11523" width="14.7109375" bestFit="1" customWidth="1"/>
    <col min="11777" max="11777" width="11.7109375" customWidth="1"/>
    <col min="11778" max="11778" width="94.140625" customWidth="1"/>
    <col min="11779" max="11779" width="14.7109375" bestFit="1" customWidth="1"/>
    <col min="12033" max="12033" width="11.7109375" customWidth="1"/>
    <col min="12034" max="12034" width="94.140625" customWidth="1"/>
    <col min="12035" max="12035" width="14.7109375" bestFit="1" customWidth="1"/>
    <col min="12289" max="12289" width="11.7109375" customWidth="1"/>
    <col min="12290" max="12290" width="94.140625" customWidth="1"/>
    <col min="12291" max="12291" width="14.7109375" bestFit="1" customWidth="1"/>
    <col min="12545" max="12545" width="11.7109375" customWidth="1"/>
    <col min="12546" max="12546" width="94.140625" customWidth="1"/>
    <col min="12547" max="12547" width="14.7109375" bestFit="1" customWidth="1"/>
    <col min="12801" max="12801" width="11.7109375" customWidth="1"/>
    <col min="12802" max="12802" width="94.140625" customWidth="1"/>
    <col min="12803" max="12803" width="14.7109375" bestFit="1" customWidth="1"/>
    <col min="13057" max="13057" width="11.7109375" customWidth="1"/>
    <col min="13058" max="13058" width="94.140625" customWidth="1"/>
    <col min="13059" max="13059" width="14.7109375" bestFit="1" customWidth="1"/>
    <col min="13313" max="13313" width="11.7109375" customWidth="1"/>
    <col min="13314" max="13314" width="94.140625" customWidth="1"/>
    <col min="13315" max="13315" width="14.7109375" bestFit="1" customWidth="1"/>
    <col min="13569" max="13569" width="11.7109375" customWidth="1"/>
    <col min="13570" max="13570" width="94.140625" customWidth="1"/>
    <col min="13571" max="13571" width="14.7109375" bestFit="1" customWidth="1"/>
    <col min="13825" max="13825" width="11.7109375" customWidth="1"/>
    <col min="13826" max="13826" width="94.140625" customWidth="1"/>
    <col min="13827" max="13827" width="14.7109375" bestFit="1" customWidth="1"/>
    <col min="14081" max="14081" width="11.7109375" customWidth="1"/>
    <col min="14082" max="14082" width="94.140625" customWidth="1"/>
    <col min="14083" max="14083" width="14.7109375" bestFit="1" customWidth="1"/>
    <col min="14337" max="14337" width="11.7109375" customWidth="1"/>
    <col min="14338" max="14338" width="94.140625" customWidth="1"/>
    <col min="14339" max="14339" width="14.7109375" bestFit="1" customWidth="1"/>
    <col min="14593" max="14593" width="11.7109375" customWidth="1"/>
    <col min="14594" max="14594" width="94.140625" customWidth="1"/>
    <col min="14595" max="14595" width="14.7109375" bestFit="1" customWidth="1"/>
    <col min="14849" max="14849" width="11.7109375" customWidth="1"/>
    <col min="14850" max="14850" width="94.140625" customWidth="1"/>
    <col min="14851" max="14851" width="14.7109375" bestFit="1" customWidth="1"/>
    <col min="15105" max="15105" width="11.7109375" customWidth="1"/>
    <col min="15106" max="15106" width="94.140625" customWidth="1"/>
    <col min="15107" max="15107" width="14.7109375" bestFit="1" customWidth="1"/>
    <col min="15361" max="15361" width="11.7109375" customWidth="1"/>
    <col min="15362" max="15362" width="94.140625" customWidth="1"/>
    <col min="15363" max="15363" width="14.7109375" bestFit="1" customWidth="1"/>
    <col min="15617" max="15617" width="11.7109375" customWidth="1"/>
    <col min="15618" max="15618" width="94.140625" customWidth="1"/>
    <col min="15619" max="15619" width="14.7109375" bestFit="1" customWidth="1"/>
    <col min="15873" max="15873" width="11.7109375" customWidth="1"/>
    <col min="15874" max="15874" width="94.140625" customWidth="1"/>
    <col min="15875" max="15875" width="14.7109375" bestFit="1" customWidth="1"/>
    <col min="16129" max="16129" width="11.7109375" customWidth="1"/>
    <col min="16130" max="16130" width="94.140625" customWidth="1"/>
    <col min="16131" max="16131" width="14.7109375" bestFit="1" customWidth="1"/>
  </cols>
  <sheetData>
    <row r="2" spans="1:3" ht="15" customHeight="1" x14ac:dyDescent="0.25">
      <c r="A2" s="979" t="s">
        <v>1773</v>
      </c>
      <c r="B2" s="979"/>
      <c r="C2" s="979"/>
    </row>
    <row r="3" spans="1:3" ht="15" customHeight="1" x14ac:dyDescent="0.25">
      <c r="A3" s="979" t="s">
        <v>1875</v>
      </c>
      <c r="B3" s="979"/>
      <c r="C3" s="979"/>
    </row>
    <row r="4" spans="1:3" ht="15" customHeight="1" x14ac:dyDescent="0.25">
      <c r="A4" s="979" t="s">
        <v>1775</v>
      </c>
      <c r="B4" s="979"/>
      <c r="C4" s="979"/>
    </row>
    <row r="5" spans="1:3" ht="15" customHeight="1" x14ac:dyDescent="0.25">
      <c r="A5" s="979" t="s">
        <v>1557</v>
      </c>
      <c r="B5" s="979"/>
      <c r="C5" s="979"/>
    </row>
    <row r="6" spans="1:3" ht="15" customHeight="1" x14ac:dyDescent="0.25">
      <c r="A6" s="979"/>
      <c r="B6" s="979"/>
      <c r="C6" s="979"/>
    </row>
    <row r="7" spans="1:3" ht="15" customHeight="1" x14ac:dyDescent="0.25">
      <c r="A7" s="1000" t="s">
        <v>1874</v>
      </c>
      <c r="B7" s="1001"/>
      <c r="C7" s="1002"/>
    </row>
    <row r="8" spans="1:3" ht="15" customHeight="1" x14ac:dyDescent="0.25">
      <c r="A8" s="1011"/>
      <c r="B8" s="1003"/>
      <c r="C8" s="1003"/>
    </row>
    <row r="9" spans="1:3" ht="15" customHeight="1" x14ac:dyDescent="0.25">
      <c r="A9" s="1012" t="s">
        <v>1777</v>
      </c>
      <c r="B9" s="1004" t="s">
        <v>1778</v>
      </c>
      <c r="C9" s="1004" t="s">
        <v>11</v>
      </c>
    </row>
    <row r="10" spans="1:3" ht="15" customHeight="1" x14ac:dyDescent="0.25">
      <c r="A10" s="1005" t="s">
        <v>1811</v>
      </c>
      <c r="B10" s="1013" t="s">
        <v>1812</v>
      </c>
      <c r="C10" s="1014">
        <v>73919696.859999999</v>
      </c>
    </row>
    <row r="11" spans="1:3" ht="15" customHeight="1" x14ac:dyDescent="0.25">
      <c r="A11" s="1005" t="s">
        <v>1813</v>
      </c>
      <c r="B11" s="1013" t="s">
        <v>1814</v>
      </c>
      <c r="C11" s="1014">
        <v>3441044.1399999997</v>
      </c>
    </row>
    <row r="12" spans="1:3" ht="15" customHeight="1" x14ac:dyDescent="0.25">
      <c r="A12" s="1005" t="s">
        <v>1815</v>
      </c>
      <c r="B12" s="1013" t="s">
        <v>1816</v>
      </c>
      <c r="C12" s="1014">
        <v>208262605.77000001</v>
      </c>
    </row>
    <row r="13" spans="1:3" ht="15" customHeight="1" x14ac:dyDescent="0.25">
      <c r="A13" s="1005" t="s">
        <v>1817</v>
      </c>
      <c r="B13" s="1013" t="s">
        <v>1818</v>
      </c>
      <c r="C13" s="1014">
        <v>14669151.530000001</v>
      </c>
    </row>
    <row r="14" spans="1:3" ht="15" customHeight="1" x14ac:dyDescent="0.25">
      <c r="A14" s="1005" t="s">
        <v>1819</v>
      </c>
      <c r="B14" s="1013" t="s">
        <v>1820</v>
      </c>
      <c r="C14" s="1014">
        <v>28447627.809999999</v>
      </c>
    </row>
    <row r="15" spans="1:3" ht="15" customHeight="1" x14ac:dyDescent="0.25">
      <c r="A15" s="1005" t="s">
        <v>1821</v>
      </c>
      <c r="B15" s="1013" t="s">
        <v>1822</v>
      </c>
      <c r="C15" s="1014">
        <v>15754050.23</v>
      </c>
    </row>
    <row r="16" spans="1:3" ht="15" customHeight="1" x14ac:dyDescent="0.25">
      <c r="A16" s="1005" t="s">
        <v>1823</v>
      </c>
      <c r="B16" s="1013" t="s">
        <v>1824</v>
      </c>
      <c r="C16" s="1014">
        <v>16662652.039999997</v>
      </c>
    </row>
    <row r="17" spans="1:3" ht="15" customHeight="1" x14ac:dyDescent="0.25">
      <c r="A17" s="1005" t="s">
        <v>1825</v>
      </c>
      <c r="B17" s="1013" t="s">
        <v>1826</v>
      </c>
      <c r="C17" s="1014">
        <v>13495645.85</v>
      </c>
    </row>
    <row r="18" spans="1:3" ht="15" customHeight="1" x14ac:dyDescent="0.25">
      <c r="A18" s="1005" t="s">
        <v>1827</v>
      </c>
      <c r="B18" s="1013" t="s">
        <v>1828</v>
      </c>
      <c r="C18" s="1014">
        <v>22249440.399999999</v>
      </c>
    </row>
    <row r="19" spans="1:3" ht="15" customHeight="1" x14ac:dyDescent="0.25">
      <c r="A19" s="1005" t="s">
        <v>1829</v>
      </c>
      <c r="B19" s="1013" t="s">
        <v>1830</v>
      </c>
      <c r="C19" s="1014">
        <v>10039138.799999999</v>
      </c>
    </row>
    <row r="20" spans="1:3" ht="15" customHeight="1" x14ac:dyDescent="0.25">
      <c r="A20" s="1005" t="s">
        <v>1831</v>
      </c>
      <c r="B20" s="1013" t="s">
        <v>1832</v>
      </c>
      <c r="C20" s="1014">
        <v>1025832037.5900002</v>
      </c>
    </row>
    <row r="21" spans="1:3" ht="15" customHeight="1" x14ac:dyDescent="0.25">
      <c r="A21" s="1005" t="s">
        <v>1833</v>
      </c>
      <c r="B21" s="1013" t="s">
        <v>1834</v>
      </c>
      <c r="C21" s="1014">
        <v>205636748.13</v>
      </c>
    </row>
    <row r="22" spans="1:3" ht="15" customHeight="1" x14ac:dyDescent="0.25">
      <c r="A22" s="1005" t="s">
        <v>1835</v>
      </c>
      <c r="B22" s="1013" t="s">
        <v>1836</v>
      </c>
      <c r="C22" s="1014">
        <v>2881801.76</v>
      </c>
    </row>
    <row r="23" spans="1:3" ht="15" customHeight="1" x14ac:dyDescent="0.25">
      <c r="A23" s="1005" t="s">
        <v>1837</v>
      </c>
      <c r="B23" s="1013" t="s">
        <v>1838</v>
      </c>
      <c r="C23" s="1014">
        <v>1774660.49</v>
      </c>
    </row>
    <row r="24" spans="1:3" ht="15" customHeight="1" x14ac:dyDescent="0.25">
      <c r="A24" s="1005" t="s">
        <v>1839</v>
      </c>
      <c r="B24" s="1013" t="s">
        <v>1840</v>
      </c>
      <c r="C24" s="1014">
        <v>135556141.80000001</v>
      </c>
    </row>
    <row r="25" spans="1:3" ht="15" customHeight="1" x14ac:dyDescent="0.25">
      <c r="A25" s="1005" t="s">
        <v>1841</v>
      </c>
      <c r="B25" s="1013" t="s">
        <v>1842</v>
      </c>
      <c r="C25" s="1014">
        <v>4462946.53</v>
      </c>
    </row>
    <row r="26" spans="1:3" ht="15" customHeight="1" x14ac:dyDescent="0.25">
      <c r="A26" s="1005" t="s">
        <v>1843</v>
      </c>
      <c r="B26" s="1013" t="s">
        <v>1844</v>
      </c>
      <c r="C26" s="1014">
        <v>13964232.390000001</v>
      </c>
    </row>
    <row r="27" spans="1:3" ht="15" customHeight="1" x14ac:dyDescent="0.25">
      <c r="A27" s="1005" t="s">
        <v>1845</v>
      </c>
      <c r="B27" s="1013" t="s">
        <v>1846</v>
      </c>
      <c r="C27" s="1014">
        <v>10770570.640000001</v>
      </c>
    </row>
    <row r="28" spans="1:3" ht="29.25" customHeight="1" x14ac:dyDescent="0.25">
      <c r="A28" s="1005" t="s">
        <v>1847</v>
      </c>
      <c r="B28" s="1013" t="s">
        <v>1848</v>
      </c>
      <c r="C28" s="1014">
        <v>3392579.46</v>
      </c>
    </row>
    <row r="29" spans="1:3" ht="15" customHeight="1" x14ac:dyDescent="0.25">
      <c r="A29" s="1005" t="s">
        <v>1849</v>
      </c>
      <c r="B29" s="1013" t="s">
        <v>1850</v>
      </c>
      <c r="C29" s="1014">
        <v>375656854.21999997</v>
      </c>
    </row>
    <row r="30" spans="1:3" ht="15" customHeight="1" x14ac:dyDescent="0.25">
      <c r="A30" s="1005" t="s">
        <v>1851</v>
      </c>
      <c r="B30" s="1013" t="s">
        <v>1852</v>
      </c>
      <c r="C30" s="1014">
        <v>11033125.27</v>
      </c>
    </row>
    <row r="31" spans="1:3" ht="15" customHeight="1" x14ac:dyDescent="0.25">
      <c r="A31" s="1005" t="s">
        <v>1853</v>
      </c>
      <c r="B31" s="1013" t="s">
        <v>1854</v>
      </c>
      <c r="C31" s="1014">
        <v>9138131.8000000007</v>
      </c>
    </row>
    <row r="32" spans="1:3" ht="15" customHeight="1" x14ac:dyDescent="0.25">
      <c r="A32" s="1005" t="s">
        <v>1855</v>
      </c>
      <c r="B32" s="1013" t="s">
        <v>1856</v>
      </c>
      <c r="C32" s="1014">
        <v>28025262.670000002</v>
      </c>
    </row>
    <row r="33" spans="1:3" ht="15" customHeight="1" x14ac:dyDescent="0.25">
      <c r="A33" s="1005" t="s">
        <v>1857</v>
      </c>
      <c r="B33" s="1013" t="s">
        <v>1858</v>
      </c>
      <c r="C33" s="1014">
        <v>35388821.880000003</v>
      </c>
    </row>
    <row r="34" spans="1:3" ht="15" customHeight="1" x14ac:dyDescent="0.25">
      <c r="A34" s="1005" t="s">
        <v>1859</v>
      </c>
      <c r="B34" s="1013" t="s">
        <v>1860</v>
      </c>
      <c r="C34" s="1014">
        <v>1810000</v>
      </c>
    </row>
    <row r="35" spans="1:3" ht="15" customHeight="1" x14ac:dyDescent="0.25">
      <c r="A35" s="1005" t="s">
        <v>1861</v>
      </c>
      <c r="B35" s="1013" t="s">
        <v>1862</v>
      </c>
      <c r="C35" s="1014">
        <v>65174.400000000001</v>
      </c>
    </row>
    <row r="36" spans="1:3" ht="15" customHeight="1" x14ac:dyDescent="0.25">
      <c r="A36" s="1005" t="s">
        <v>1863</v>
      </c>
      <c r="B36" s="1013" t="s">
        <v>1864</v>
      </c>
      <c r="C36" s="1014">
        <v>5206000</v>
      </c>
    </row>
    <row r="37" spans="1:3" ht="15" customHeight="1" x14ac:dyDescent="0.25">
      <c r="A37" s="1005" t="s">
        <v>1865</v>
      </c>
      <c r="B37" s="1013" t="s">
        <v>1866</v>
      </c>
      <c r="C37" s="1014">
        <v>209300</v>
      </c>
    </row>
    <row r="38" spans="1:3" ht="15" customHeight="1" x14ac:dyDescent="0.25">
      <c r="A38" s="1005" t="s">
        <v>1867</v>
      </c>
      <c r="B38" s="1013" t="s">
        <v>1868</v>
      </c>
      <c r="C38" s="1014">
        <v>480000</v>
      </c>
    </row>
    <row r="39" spans="1:3" ht="15" customHeight="1" x14ac:dyDescent="0.25">
      <c r="A39" s="1005" t="s">
        <v>1869</v>
      </c>
      <c r="B39" s="1013" t="s">
        <v>1870</v>
      </c>
      <c r="C39" s="1014">
        <v>40000</v>
      </c>
    </row>
    <row r="40" spans="1:3" ht="15" customHeight="1" x14ac:dyDescent="0.25">
      <c r="A40" s="1005" t="s">
        <v>1871</v>
      </c>
      <c r="B40" s="1013" t="s">
        <v>1872</v>
      </c>
      <c r="C40" s="1015">
        <v>490000</v>
      </c>
    </row>
    <row r="41" spans="1:3" ht="15" customHeight="1" x14ac:dyDescent="0.25">
      <c r="A41" s="1011"/>
      <c r="B41" s="1016"/>
      <c r="C41" s="994"/>
    </row>
    <row r="42" spans="1:3" ht="15" customHeight="1" thickBot="1" x14ac:dyDescent="0.3">
      <c r="A42" s="1011"/>
      <c r="B42" s="1016" t="s">
        <v>1873</v>
      </c>
      <c r="C42" s="1017">
        <f>SUM(C10:C40)</f>
        <v>2278755442.4600005</v>
      </c>
    </row>
    <row r="43" spans="1:3" ht="15" customHeight="1" thickTop="1" x14ac:dyDescent="0.25">
      <c r="A43" s="1011"/>
      <c r="B43" s="1016"/>
      <c r="C43" s="993"/>
    </row>
    <row r="44" spans="1:3" ht="15" customHeight="1" x14ac:dyDescent="0.25">
      <c r="A44" s="1011"/>
      <c r="B44" s="992"/>
      <c r="C44" s="993"/>
    </row>
    <row r="45" spans="1:3" ht="15" customHeight="1" x14ac:dyDescent="0.25">
      <c r="A45" s="1011"/>
      <c r="B45" s="992"/>
      <c r="C45" s="993"/>
    </row>
    <row r="46" spans="1:3" ht="15" customHeight="1" x14ac:dyDescent="0.25">
      <c r="A46" s="1018"/>
      <c r="B46" s="996"/>
      <c r="C46" s="996"/>
    </row>
  </sheetData>
  <mergeCells count="6">
    <mergeCell ref="A2:C2"/>
    <mergeCell ref="A3:C3"/>
    <mergeCell ref="A4:C4"/>
    <mergeCell ref="A5:C5"/>
    <mergeCell ref="A6:C6"/>
    <mergeCell ref="A7:C7"/>
  </mergeCells>
  <pageMargins left="0.70866141732283472" right="0.57999999999999996" top="0.74803149606299213" bottom="0.74803149606299213" header="0.31496062992125984" footer="0.31496062992125984"/>
  <pageSetup scale="71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33</vt:i4>
      </vt:variant>
      <vt:variant>
        <vt:lpstr>Rangos con nombre</vt:lpstr>
      </vt:variant>
      <vt:variant>
        <vt:i4>9</vt:i4>
      </vt:variant>
    </vt:vector>
  </HeadingPairs>
  <TitlesOfParts>
    <vt:vector size="42" baseType="lpstr">
      <vt:lpstr>INGR 1 </vt:lpstr>
      <vt:lpstr>INGR 2 </vt:lpstr>
      <vt:lpstr>INGR 3</vt:lpstr>
      <vt:lpstr>INGR 4 </vt:lpstr>
      <vt:lpstr>INGR 5</vt:lpstr>
      <vt:lpstr>INGR 6</vt:lpstr>
      <vt:lpstr>INGR 7</vt:lpstr>
      <vt:lpstr>INGR 8</vt:lpstr>
      <vt:lpstr>INGR 9</vt:lpstr>
      <vt:lpstr>INGR 10</vt:lpstr>
      <vt:lpstr>INGR 11</vt:lpstr>
      <vt:lpstr>INGR 12</vt:lpstr>
      <vt:lpstr>tipoObjetoCapIdp MODIF</vt:lpstr>
      <vt:lpstr>objetogasto_idp dev modificado</vt:lpstr>
      <vt:lpstr>FINALIDAD MODIFICADO</vt:lpstr>
      <vt:lpstr>fin-fun MODIFICADO</vt:lpstr>
      <vt:lpstr>fin-fun-dev MODIFICADO</vt:lpstr>
      <vt:lpstr>eje-obj MODIFICADO</vt:lpstr>
      <vt:lpstr>eje-obj dev MODIFI</vt:lpstr>
      <vt:lpstr>admva MODIF</vt:lpstr>
      <vt:lpstr>PART_ENERO_JUNIO 2016</vt:lpstr>
      <vt:lpstr>APORT_ENERO_JUNIO2016</vt:lpstr>
      <vt:lpstr>DEUDA MPAL mzo-junio</vt:lpstr>
      <vt:lpstr>concentrado ene-junio</vt:lpstr>
      <vt:lpstr>f deuda abr-junio</vt:lpstr>
      <vt:lpstr>swaps-cap </vt:lpstr>
      <vt:lpstr>Hoja1</vt:lpstr>
      <vt:lpstr>FORMATOS PPTARIO</vt:lpstr>
      <vt:lpstr>FORMATOS PPTARIO interes</vt:lpstr>
      <vt:lpstr>BINM</vt:lpstr>
      <vt:lpstr>BMUEB</vt:lpstr>
      <vt:lpstr>BIENES INM</vt:lpstr>
      <vt:lpstr>Hoja2</vt:lpstr>
      <vt:lpstr>'concentrado ene-junio'!Área_de_impresión</vt:lpstr>
      <vt:lpstr>'DEUDA MPAL mzo-junio'!Área_de_impresión</vt:lpstr>
      <vt:lpstr>'FINALIDAD MODIFICADO'!Área_de_impresión</vt:lpstr>
      <vt:lpstr>'INGR 5'!Área_de_impresión</vt:lpstr>
      <vt:lpstr>'objetogasto_idp dev modificado'!Área_de_impresión</vt:lpstr>
      <vt:lpstr>'tipoObjetoCapIdp MODIF'!Área_de_impresión</vt:lpstr>
      <vt:lpstr>APORT_ENERO_JUNIO2016!Títulos_a_imprimir</vt:lpstr>
      <vt:lpstr>'INGR 5'!Títulos_a_imprimir</vt:lpstr>
      <vt:lpstr>'PART_ENERO_JUNIO 2016'!Títulos_a_imprimir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2016-08-03T16:13:10Z</dcterms:created>
  <dcterms:modified xsi:type="dcterms:W3CDTF">2016-08-03T16:28:51Z</dcterms:modified>
</cp:coreProperties>
</file>