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3080" windowHeight="10170" tabRatio="759" activeTab="1"/>
  </bookViews>
  <sheets>
    <sheet name="INGR 1 " sheetId="1" r:id="rId1"/>
    <sheet name="INGR 2 " sheetId="14" r:id="rId2"/>
    <sheet name="INGR 3" sheetId="3" r:id="rId3"/>
    <sheet name="INGR 4 " sheetId="4" r:id="rId4"/>
    <sheet name="INGR 5" sheetId="9" r:id="rId5"/>
    <sheet name="INGR 6" sheetId="10" r:id="rId6"/>
    <sheet name="INGR 7" sheetId="11" r:id="rId7"/>
    <sheet name="INGR 8" sheetId="12" r:id="rId8"/>
    <sheet name="INGR 9" sheetId="5" r:id="rId9"/>
    <sheet name="INGR 10" sheetId="6" r:id="rId10"/>
    <sheet name="INGR 11" sheetId="7" r:id="rId11"/>
    <sheet name="INGR 12" sheetId="8" r:id="rId12"/>
    <sheet name="PART_JULIO_SEPTIEMBRE 2016" sheetId="27" r:id="rId13"/>
    <sheet name="APORT_JULIO_SEPTIEMBRE2016" sheetId="28" r:id="rId14"/>
    <sheet name="Hoja3" sheetId="17" r:id="rId15"/>
    <sheet name="OBJETO " sheetId="18" r:id="rId16"/>
    <sheet name="OBJETO DEV" sheetId="19" r:id="rId17"/>
    <sheet name="F" sheetId="20" r:id="rId18"/>
    <sheet name="FF" sheetId="21" r:id="rId19"/>
    <sheet name="FF DEV" sheetId="22" r:id="rId20"/>
    <sheet name="EJE OB" sheetId="23" r:id="rId21"/>
    <sheet name="eje obj dev" sheetId="24" r:id="rId22"/>
    <sheet name="ADVA" sheetId="25" r:id="rId23"/>
    <sheet name="FONDOS" sheetId="26" r:id="rId24"/>
    <sheet name="PPS" sheetId="29" r:id="rId25"/>
    <sheet name="indicador de postura" sheetId="30" r:id="rId26"/>
    <sheet name="JUCIOS D NULIDAD" sheetId="31" r:id="rId27"/>
    <sheet name="JUCIOS DE NULIDAD" sheetId="32" r:id="rId28"/>
    <sheet name="julio-sept" sheetId="42" r:id="rId29"/>
    <sheet name="SITUACION EN TRAMITE" sheetId="13" r:id="rId30"/>
    <sheet name="FORMATOS PPTARIO" sheetId="35" r:id="rId31"/>
    <sheet name="FORMATOS PPTARIO interes" sheetId="36" r:id="rId32"/>
    <sheet name="PROGRAMAS BIENESTAR" sheetId="37" r:id="rId33"/>
    <sheet name="BINM" sheetId="38" r:id="rId34"/>
    <sheet name="BMUEB" sheetId="39" r:id="rId35"/>
    <sheet name="RESUMEN POR  FUENTE" sheetId="40" r:id="rId36"/>
    <sheet name="CLASIFICACION ADMIN" sheetId="41" r:id="rId37"/>
    <sheet name="Hoja5" sheetId="33" r:id="rId38"/>
  </sheets>
  <externalReferences>
    <externalReference r:id="rId39"/>
    <externalReference r:id="rId40"/>
    <externalReference r:id="rId41"/>
    <externalReference r:id="rId42"/>
  </externalReferences>
  <definedNames>
    <definedName name="_xlnm._FilterDatabase" localSheetId="12" hidden="1">'PART_JULIO_SEPTIEMBRE 2016'!$A$6:$H$576</definedName>
    <definedName name="Alta">[1]CATALOGOS!$J$1:$J$6</definedName>
    <definedName name="_xlnm.Print_Area" localSheetId="4">'INGR 5'!$A$5:$E$87</definedName>
    <definedName name="_xlnm.Print_Area" localSheetId="32">'PROGRAMAS BIENESTAR'!$A$1:$J$13</definedName>
    <definedName name="Base_datos_IM" localSheetId="33">[2]INDIRECTA!#REF!</definedName>
    <definedName name="Base_datos_IM" localSheetId="34">[2]INDIRECTA!#REF!</definedName>
    <definedName name="Base_datos_IM" localSheetId="30">[2]INDIRECTA!#REF!</definedName>
    <definedName name="Base_datos_IM" localSheetId="31">[2]INDIRECTA!#REF!</definedName>
    <definedName name="Base_datos_IM">[2]INDIRECTA!#REF!</definedName>
    <definedName name="_xlnm.Database" localSheetId="30">[2]INDIRECTA!#REF!</definedName>
    <definedName name="_xlnm.Database" localSheetId="31">[2]INDIRECTA!#REF!</definedName>
    <definedName name="_xlnm.Database">[2]INDIRECTA!#REF!</definedName>
    <definedName name="bonos" localSheetId="33">#REF!</definedName>
    <definedName name="bonos" localSheetId="34">#REF!</definedName>
    <definedName name="bonos" localSheetId="30">#REF!</definedName>
    <definedName name="bonos" localSheetId="31">#REF!</definedName>
    <definedName name="bonos">#REF!</definedName>
    <definedName name="CCC" localSheetId="33">#REF!</definedName>
    <definedName name="CCC" localSheetId="34">#REF!</definedName>
    <definedName name="CCC" localSheetId="30">#REF!</definedName>
    <definedName name="CCC" localSheetId="31">#REF!</definedName>
    <definedName name="CCC">#REF!</definedName>
    <definedName name="concentrado" localSheetId="33">#REF!</definedName>
    <definedName name="concentrado" localSheetId="34">#REF!</definedName>
    <definedName name="concentrado" localSheetId="30">#REF!</definedName>
    <definedName name="concentrado" localSheetId="31">#REF!</definedName>
    <definedName name="concentrado">#REF!</definedName>
    <definedName name="DEUDA_PUBLICA_DE_ENTIDADES_FEDERATIVAS_Y_MUNICIPIOS_POR_TIPO_DE_DEUDOR" localSheetId="33">#REF!</definedName>
    <definedName name="DEUDA_PUBLICA_DE_ENTIDADES_FEDERATIVAS_Y_MUNICIPIOS_POR_TIPO_DE_DEUDOR" localSheetId="34">#REF!</definedName>
    <definedName name="DEUDA_PUBLICA_DE_ENTIDADES_FEDERATIVAS_Y_MUNICIPIOS_POR_TIPO_DE_DEUDOR" localSheetId="30">#REF!</definedName>
    <definedName name="DEUDA_PUBLICA_DE_ENTIDADES_FEDERATIVAS_Y_MUNICIPIOS_POR_TIPO_DE_DEUDOR" localSheetId="31">#REF!</definedName>
    <definedName name="DEUDA_PUBLICA_DE_ENTIDADES_FEDERATIVAS_Y_MUNICIPIOS_POR_TIPO_DE_DEUDOR">#REF!</definedName>
    <definedName name="garantia" localSheetId="33">#REF!</definedName>
    <definedName name="garantia" localSheetId="34">#REF!</definedName>
    <definedName name="garantia" localSheetId="30">#REF!</definedName>
    <definedName name="garantia" localSheetId="31">#REF!</definedName>
    <definedName name="garantia">#REF!</definedName>
    <definedName name="GobEdo" localSheetId="33">#REF!</definedName>
    <definedName name="GobEdo" localSheetId="34">#REF!</definedName>
    <definedName name="GobEdo" localSheetId="30">#REF!</definedName>
    <definedName name="GobEdo" localSheetId="31">#REF!</definedName>
    <definedName name="GobEdo">#REF!</definedName>
    <definedName name="HSep_2010" localSheetId="33">#REF!</definedName>
    <definedName name="HSep_2010" localSheetId="34">#REF!</definedName>
    <definedName name="HSep_2010" localSheetId="30">#REF!</definedName>
    <definedName name="HSep_2010" localSheetId="31">#REF!</definedName>
    <definedName name="HSep_2010">#REF!</definedName>
    <definedName name="L" localSheetId="33">#REF!</definedName>
    <definedName name="L" localSheetId="34">#REF!</definedName>
    <definedName name="L" localSheetId="30">#REF!</definedName>
    <definedName name="L" localSheetId="31">#REF!</definedName>
    <definedName name="L">#REF!</definedName>
    <definedName name="mensual" localSheetId="33">#REF!</definedName>
    <definedName name="mensual" localSheetId="34">#REF!</definedName>
    <definedName name="mensual" localSheetId="30">#REF!</definedName>
    <definedName name="mensual" localSheetId="31">#REF!</definedName>
    <definedName name="mensual">#REF!</definedName>
    <definedName name="MIRES" localSheetId="33">[2]INDIRECTA!#REF!</definedName>
    <definedName name="MIRES" localSheetId="34">[2]INDIRECTA!#REF!</definedName>
    <definedName name="MIRES" localSheetId="30">[2]INDIRECTA!#REF!</definedName>
    <definedName name="MIRES" localSheetId="31">[2]INDIRECTA!#REF!</definedName>
    <definedName name="MIRES">[2]INDIRECTA!#REF!</definedName>
    <definedName name="NOMINA" localSheetId="33">#REF!</definedName>
    <definedName name="NOMINA" localSheetId="34">#REF!</definedName>
    <definedName name="NOMINA" localSheetId="23">#REF!</definedName>
    <definedName name="NOMINA" localSheetId="0">#REF!</definedName>
    <definedName name="NOMINA" localSheetId="11">#REF!</definedName>
    <definedName name="NOMINA" localSheetId="1">#REF!</definedName>
    <definedName name="NOMINA" localSheetId="2">#REF!</definedName>
    <definedName name="NOMINA" localSheetId="3">#REF!</definedName>
    <definedName name="NOMINA" localSheetId="8">#REF!</definedName>
    <definedName name="NOMINA">#REF!</definedName>
    <definedName name="oax" localSheetId="33">#REF!</definedName>
    <definedName name="oax" localSheetId="34">#REF!</definedName>
    <definedName name="oax" localSheetId="30">#REF!</definedName>
    <definedName name="oax" localSheetId="31">#REF!</definedName>
    <definedName name="oax">#REF!</definedName>
    <definedName name="qq" localSheetId="33">#REF!</definedName>
    <definedName name="qq" localSheetId="34">#REF!</definedName>
    <definedName name="qq" localSheetId="30">#REF!</definedName>
    <definedName name="qq" localSheetId="31">#REF!</definedName>
    <definedName name="qq">#REF!</definedName>
    <definedName name="RESP" localSheetId="33">#REF!</definedName>
    <definedName name="RESP" localSheetId="34">#REF!</definedName>
    <definedName name="RESP" localSheetId="30">#REF!</definedName>
    <definedName name="RESP" localSheetId="31">#REF!</definedName>
    <definedName name="RESP">#REF!</definedName>
    <definedName name="sobretasa" localSheetId="33">#REF!</definedName>
    <definedName name="sobretasa" localSheetId="34">#REF!</definedName>
    <definedName name="sobretasa" localSheetId="30">#REF!</definedName>
    <definedName name="sobretasa" localSheetId="31">#REF!</definedName>
    <definedName name="sobretasa">#REF!</definedName>
    <definedName name="tasas" localSheetId="33">#REF!</definedName>
    <definedName name="tasas" localSheetId="34">#REF!</definedName>
    <definedName name="tasas" localSheetId="30">#REF!</definedName>
    <definedName name="tasas" localSheetId="31">#REF!</definedName>
    <definedName name="tasas">#REF!</definedName>
    <definedName name="_xlnm.Print_Titles" localSheetId="13">APORT_JULIO_SEPTIEMBRE2016!$5:$5</definedName>
    <definedName name="_xlnm.Print_Titles" localSheetId="4">'INGR 5'!$5:$13</definedName>
    <definedName name="_xlnm.Print_Titles" localSheetId="12">'PART_JULIO_SEPTIEMBRE 2016'!$5:$5</definedName>
    <definedName name="VER" localSheetId="33">#REF!</definedName>
    <definedName name="VER" localSheetId="34">#REF!</definedName>
    <definedName name="VER" localSheetId="30">#REF!</definedName>
    <definedName name="VER" localSheetId="31">#REF!</definedName>
    <definedName name="VER">#REF!</definedName>
    <definedName name="W">[3]CATALOGOS!$E$1:$E$3</definedName>
    <definedName name="X">[3]CATALOGOS!$G$1:$G$6</definedName>
  </definedNames>
  <calcPr calcId="145621" concurrentCalc="0"/>
</workbook>
</file>

<file path=xl/calcChain.xml><?xml version="1.0" encoding="utf-8"?>
<calcChain xmlns="http://schemas.openxmlformats.org/spreadsheetml/2006/main">
  <c r="G53" i="42" l="1"/>
  <c r="G52" i="42"/>
  <c r="G49" i="42"/>
  <c r="G50" i="42"/>
  <c r="G51" i="42"/>
  <c r="G48" i="42"/>
  <c r="F35" i="42"/>
  <c r="B35" i="42"/>
  <c r="G35" i="42"/>
  <c r="F36" i="42"/>
  <c r="G36" i="42"/>
  <c r="F37" i="42"/>
  <c r="B37" i="42"/>
  <c r="G37" i="42"/>
  <c r="F39" i="42"/>
  <c r="B39" i="42"/>
  <c r="G39" i="42"/>
  <c r="F40" i="42"/>
  <c r="G40" i="42"/>
  <c r="G38" i="42"/>
  <c r="F42" i="42"/>
  <c r="B42" i="42"/>
  <c r="G42" i="42"/>
  <c r="G43" i="42"/>
  <c r="G41" i="42"/>
  <c r="F44" i="42"/>
  <c r="B44" i="42"/>
  <c r="G44" i="42"/>
  <c r="F45" i="42"/>
  <c r="B45" i="42"/>
  <c r="G45" i="42"/>
  <c r="F46" i="42"/>
  <c r="B46" i="42"/>
  <c r="G46" i="42"/>
  <c r="F47" i="42"/>
  <c r="B47" i="42"/>
  <c r="G47" i="42"/>
  <c r="G34" i="42"/>
  <c r="G54" i="42"/>
  <c r="F52" i="42"/>
  <c r="F48" i="42"/>
  <c r="F38" i="42"/>
  <c r="F41" i="42"/>
  <c r="F34" i="42"/>
  <c r="F54" i="42"/>
  <c r="E35" i="42"/>
  <c r="E37" i="42"/>
  <c r="E39" i="42"/>
  <c r="E40" i="42"/>
  <c r="E38" i="42"/>
  <c r="E42" i="42"/>
  <c r="E41" i="42"/>
  <c r="E44" i="42"/>
  <c r="E45" i="42"/>
  <c r="E46" i="42"/>
  <c r="E47" i="42"/>
  <c r="E34" i="42"/>
  <c r="E54" i="42"/>
  <c r="D53" i="42"/>
  <c r="D52" i="42"/>
  <c r="D49" i="42"/>
  <c r="D50" i="42"/>
  <c r="D51" i="42"/>
  <c r="D48" i="42"/>
  <c r="D35" i="42"/>
  <c r="D36" i="42"/>
  <c r="D37" i="42"/>
  <c r="D39" i="42"/>
  <c r="D40" i="42"/>
  <c r="D38" i="42"/>
  <c r="D42" i="42"/>
  <c r="D43" i="42"/>
  <c r="D41" i="42"/>
  <c r="D44" i="42"/>
  <c r="D45" i="42"/>
  <c r="D46" i="42"/>
  <c r="D47" i="42"/>
  <c r="D34" i="42"/>
  <c r="D54" i="42"/>
  <c r="C52" i="42"/>
  <c r="C48" i="42"/>
  <c r="C38" i="42"/>
  <c r="C41" i="42"/>
  <c r="C34" i="42"/>
  <c r="C54" i="42"/>
  <c r="B52" i="42"/>
  <c r="B48" i="42"/>
  <c r="B38" i="42"/>
  <c r="B41" i="42"/>
  <c r="B34" i="42"/>
  <c r="B54" i="42"/>
  <c r="G11" i="42"/>
  <c r="G12" i="42"/>
  <c r="G13" i="42"/>
  <c r="G14" i="42"/>
  <c r="F15" i="42"/>
  <c r="B15" i="42"/>
  <c r="G15" i="42"/>
  <c r="F18" i="42"/>
  <c r="B18" i="42"/>
  <c r="G18" i="42"/>
  <c r="G21" i="42"/>
  <c r="G22" i="42"/>
  <c r="G23" i="42"/>
  <c r="G24" i="42"/>
  <c r="G25" i="42"/>
  <c r="G26" i="42"/>
  <c r="G27" i="42"/>
  <c r="F27" i="42"/>
  <c r="E15" i="42"/>
  <c r="E18" i="42"/>
  <c r="E27" i="42"/>
  <c r="D11" i="42"/>
  <c r="D12" i="42"/>
  <c r="D13" i="42"/>
  <c r="D14" i="42"/>
  <c r="D15" i="42"/>
  <c r="D18" i="42"/>
  <c r="D21" i="42"/>
  <c r="D22" i="42"/>
  <c r="D23" i="42"/>
  <c r="D24" i="42"/>
  <c r="D25" i="42"/>
  <c r="D26" i="42"/>
  <c r="D27" i="42"/>
  <c r="C27" i="42"/>
  <c r="B27" i="42"/>
  <c r="G20" i="42"/>
  <c r="D20" i="42"/>
  <c r="G19" i="42"/>
  <c r="D19" i="42"/>
  <c r="G17" i="42"/>
  <c r="D17" i="42"/>
  <c r="G16" i="42"/>
  <c r="D16" i="42"/>
  <c r="E74" i="41"/>
  <c r="E73" i="41"/>
  <c r="D73" i="41"/>
  <c r="C73" i="41"/>
  <c r="B73" i="41"/>
  <c r="E70" i="41"/>
  <c r="E69" i="41"/>
  <c r="D69" i="41"/>
  <c r="C69" i="41"/>
  <c r="B69" i="41"/>
  <c r="E67" i="41"/>
  <c r="E66" i="41"/>
  <c r="E65" i="41"/>
  <c r="D65" i="41"/>
  <c r="C65" i="41"/>
  <c r="B65" i="41"/>
  <c r="E63" i="41"/>
  <c r="E62" i="41"/>
  <c r="E61" i="41"/>
  <c r="E60" i="41"/>
  <c r="E59" i="41"/>
  <c r="E58" i="41"/>
  <c r="E57" i="41"/>
  <c r="E56" i="41"/>
  <c r="E55" i="41"/>
  <c r="E54" i="41"/>
  <c r="E53" i="41"/>
  <c r="E52" i="41"/>
  <c r="E46" i="41"/>
  <c r="E45" i="41"/>
  <c r="E44" i="41"/>
  <c r="E43" i="41"/>
  <c r="E42" i="41"/>
  <c r="E41" i="41"/>
  <c r="E40" i="41"/>
  <c r="E39" i="41"/>
  <c r="E38" i="41"/>
  <c r="E37" i="41"/>
  <c r="E36" i="41"/>
  <c r="E35" i="41"/>
  <c r="E34" i="41"/>
  <c r="E33" i="41"/>
  <c r="E32" i="41"/>
  <c r="E31" i="41"/>
  <c r="D31" i="41"/>
  <c r="C31" i="41"/>
  <c r="B31" i="41"/>
  <c r="E28" i="41"/>
  <c r="E27" i="41"/>
  <c r="E26" i="41"/>
  <c r="E25" i="41"/>
  <c r="E24" i="41"/>
  <c r="E23" i="41"/>
  <c r="E22" i="41"/>
  <c r="E21" i="41"/>
  <c r="E20" i="41"/>
  <c r="E19" i="41"/>
  <c r="E18" i="41"/>
  <c r="E17" i="41"/>
  <c r="E16" i="41"/>
  <c r="D16" i="41"/>
  <c r="C16" i="41"/>
  <c r="B16" i="41"/>
  <c r="E14" i="41"/>
  <c r="E13" i="41"/>
  <c r="D13" i="41"/>
  <c r="C13" i="41"/>
  <c r="B13" i="41"/>
  <c r="E8" i="41"/>
  <c r="D8" i="41"/>
  <c r="C8" i="41"/>
  <c r="B8" i="41"/>
  <c r="F37" i="40"/>
  <c r="F36" i="40"/>
  <c r="F35" i="40"/>
  <c r="F34" i="40"/>
  <c r="F33" i="40"/>
  <c r="F32" i="40"/>
  <c r="F31" i="40"/>
  <c r="F30" i="40"/>
  <c r="F29" i="40"/>
  <c r="F28" i="40"/>
  <c r="F27" i="40"/>
  <c r="F26" i="40"/>
  <c r="F25" i="40"/>
  <c r="E25" i="40"/>
  <c r="D25" i="40"/>
  <c r="C25" i="40"/>
  <c r="F23" i="40"/>
  <c r="F22" i="40"/>
  <c r="F21" i="40"/>
  <c r="F20" i="40"/>
  <c r="F19" i="40"/>
  <c r="F18" i="40"/>
  <c r="F17" i="40"/>
  <c r="F16" i="40"/>
  <c r="F15" i="40"/>
  <c r="E15" i="40"/>
  <c r="D15" i="40"/>
  <c r="C15" i="40"/>
  <c r="F13" i="40"/>
  <c r="F12" i="40"/>
  <c r="F11" i="40"/>
  <c r="F10" i="40"/>
  <c r="F9" i="40"/>
  <c r="E9" i="40"/>
  <c r="D9" i="40"/>
  <c r="C9" i="40"/>
  <c r="F7" i="40"/>
  <c r="E7" i="40"/>
  <c r="D7" i="40"/>
  <c r="C7" i="40"/>
  <c r="C42" i="39"/>
  <c r="C29" i="38"/>
  <c r="D18" i="26"/>
  <c r="C18" i="26"/>
  <c r="D19" i="26"/>
  <c r="H11" i="37"/>
  <c r="J11" i="37"/>
  <c r="D11" i="37"/>
  <c r="H10" i="37"/>
  <c r="J10" i="37"/>
  <c r="G10" i="37"/>
  <c r="I10" i="37"/>
  <c r="D10" i="37"/>
  <c r="D26" i="36"/>
  <c r="C26" i="36"/>
  <c r="D20" i="36"/>
  <c r="D28" i="36"/>
  <c r="C20" i="36"/>
  <c r="C28" i="36"/>
  <c r="D29" i="35"/>
  <c r="C29" i="35"/>
  <c r="E27" i="35"/>
  <c r="E26" i="35"/>
  <c r="E29" i="35"/>
  <c r="D23" i="35"/>
  <c r="D31" i="35"/>
  <c r="C23" i="35"/>
  <c r="C31" i="35"/>
  <c r="E22" i="35"/>
  <c r="E21" i="35"/>
  <c r="E20" i="35"/>
  <c r="E18" i="35"/>
  <c r="E17" i="35"/>
  <c r="E16" i="35"/>
  <c r="E15" i="35"/>
  <c r="E14" i="35"/>
  <c r="E13" i="35"/>
  <c r="E12" i="35"/>
  <c r="E11" i="35"/>
  <c r="E10" i="35"/>
  <c r="E9" i="35"/>
  <c r="E8" i="35"/>
  <c r="E23" i="35"/>
  <c r="E31" i="35"/>
  <c r="G24" i="30"/>
  <c r="E576" i="28"/>
  <c r="E575" i="28"/>
  <c r="E574" i="28"/>
  <c r="E573" i="28"/>
  <c r="E572" i="28"/>
  <c r="E571" i="28"/>
  <c r="E570" i="28"/>
  <c r="E569" i="28"/>
  <c r="E568" i="28"/>
  <c r="E567" i="28"/>
  <c r="E566" i="28"/>
  <c r="E565" i="28"/>
  <c r="E564" i="28"/>
  <c r="E563" i="28"/>
  <c r="E562" i="28"/>
  <c r="E561" i="28"/>
  <c r="E560" i="28"/>
  <c r="E559" i="28"/>
  <c r="E558" i="28"/>
  <c r="E557" i="28"/>
  <c r="E556" i="28"/>
  <c r="E555" i="28"/>
  <c r="E554" i="28"/>
  <c r="E553" i="28"/>
  <c r="E552" i="28"/>
  <c r="E551" i="28"/>
  <c r="E550" i="28"/>
  <c r="E549" i="28"/>
  <c r="E548" i="28"/>
  <c r="E547" i="28"/>
  <c r="E546" i="28"/>
  <c r="E545" i="28"/>
  <c r="E544" i="28"/>
  <c r="E543" i="28"/>
  <c r="E542" i="28"/>
  <c r="E541" i="28"/>
  <c r="E540" i="28"/>
  <c r="E539" i="28"/>
  <c r="E538" i="28"/>
  <c r="E537" i="28"/>
  <c r="E536" i="28"/>
  <c r="E535" i="28"/>
  <c r="E534" i="28"/>
  <c r="E533" i="28"/>
  <c r="E532" i="28"/>
  <c r="E531" i="28"/>
  <c r="E530" i="28"/>
  <c r="E529" i="28"/>
  <c r="E528" i="28"/>
  <c r="E527" i="28"/>
  <c r="E526" i="28"/>
  <c r="E525" i="28"/>
  <c r="E524" i="28"/>
  <c r="E523" i="28"/>
  <c r="E522" i="28"/>
  <c r="E521" i="28"/>
  <c r="E520" i="28"/>
  <c r="E519" i="28"/>
  <c r="E518" i="28"/>
  <c r="E517" i="28"/>
  <c r="E516" i="28"/>
  <c r="E515" i="28"/>
  <c r="E514" i="28"/>
  <c r="E513" i="28"/>
  <c r="E512" i="28"/>
  <c r="E511" i="28"/>
  <c r="E510" i="28"/>
  <c r="E509" i="28"/>
  <c r="E508" i="28"/>
  <c r="E507" i="28"/>
  <c r="E506" i="28"/>
  <c r="E505" i="28"/>
  <c r="E504" i="28"/>
  <c r="E503" i="28"/>
  <c r="E502" i="28"/>
  <c r="E501" i="28"/>
  <c r="E500" i="28"/>
  <c r="E499" i="28"/>
  <c r="E498" i="28"/>
  <c r="E497" i="28"/>
  <c r="E496" i="28"/>
  <c r="E495" i="28"/>
  <c r="E494" i="28"/>
  <c r="E493" i="28"/>
  <c r="E492" i="28"/>
  <c r="E491" i="28"/>
  <c r="E490" i="28"/>
  <c r="E489" i="28"/>
  <c r="E488" i="28"/>
  <c r="E487" i="28"/>
  <c r="E486" i="28"/>
  <c r="E485" i="28"/>
  <c r="E484" i="28"/>
  <c r="E483" i="28"/>
  <c r="E482" i="28"/>
  <c r="E481" i="28"/>
  <c r="E480" i="28"/>
  <c r="E479" i="28"/>
  <c r="E478" i="28"/>
  <c r="E477" i="28"/>
  <c r="E476" i="28"/>
  <c r="E475" i="28"/>
  <c r="E474" i="28"/>
  <c r="E473" i="28"/>
  <c r="E472" i="28"/>
  <c r="E471" i="28"/>
  <c r="E470" i="28"/>
  <c r="E469" i="28"/>
  <c r="E468" i="28"/>
  <c r="E467" i="28"/>
  <c r="E466" i="28"/>
  <c r="E465" i="28"/>
  <c r="E464" i="28"/>
  <c r="E463" i="28"/>
  <c r="E462" i="28"/>
  <c r="E461" i="28"/>
  <c r="E460" i="28"/>
  <c r="E459" i="28"/>
  <c r="E458" i="28"/>
  <c r="E457" i="28"/>
  <c r="E456" i="28"/>
  <c r="E455" i="28"/>
  <c r="E454" i="28"/>
  <c r="E453" i="28"/>
  <c r="E452" i="28"/>
  <c r="E451" i="28"/>
  <c r="E450" i="28"/>
  <c r="E449" i="28"/>
  <c r="E448" i="28"/>
  <c r="E447" i="28"/>
  <c r="E446" i="28"/>
  <c r="E445" i="28"/>
  <c r="E444" i="28"/>
  <c r="E443" i="28"/>
  <c r="E442" i="28"/>
  <c r="E441" i="28"/>
  <c r="E440" i="28"/>
  <c r="E439" i="28"/>
  <c r="E438" i="28"/>
  <c r="E437" i="28"/>
  <c r="E436" i="28"/>
  <c r="E435" i="28"/>
  <c r="E434"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9" i="28"/>
  <c r="E318" i="28"/>
  <c r="E317" i="28"/>
  <c r="E316" i="28"/>
  <c r="E315" i="28"/>
  <c r="E314" i="28"/>
  <c r="E313" i="28"/>
  <c r="E312" i="28"/>
  <c r="E311" i="28"/>
  <c r="E310" i="28"/>
  <c r="E309" i="28"/>
  <c r="E308" i="28"/>
  <c r="E307" i="28"/>
  <c r="E306" i="28"/>
  <c r="E305" i="28"/>
  <c r="E304" i="28"/>
  <c r="E303" i="28"/>
  <c r="E302" i="28"/>
  <c r="E301" i="28"/>
  <c r="E300" i="28"/>
  <c r="E299" i="28"/>
  <c r="E298" i="28"/>
  <c r="E297" i="28"/>
  <c r="E296" i="28"/>
  <c r="E295" i="28"/>
  <c r="E294" i="28"/>
  <c r="E293" i="28"/>
  <c r="E292" i="28"/>
  <c r="E291" i="28"/>
  <c r="E290" i="28"/>
  <c r="E289"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1" i="28"/>
  <c r="E260" i="28"/>
  <c r="E259" i="28"/>
  <c r="E258" i="28"/>
  <c r="E257" i="28"/>
  <c r="E256" i="28"/>
  <c r="E255" i="28"/>
  <c r="E254" i="28"/>
  <c r="E253" i="28"/>
  <c r="E252" i="28"/>
  <c r="E251" i="28"/>
  <c r="E250" i="28"/>
  <c r="E249" i="28"/>
  <c r="E248" i="28"/>
  <c r="E247" i="28"/>
  <c r="E246" i="28"/>
  <c r="E245" i="28"/>
  <c r="E244" i="28"/>
  <c r="E243" i="28"/>
  <c r="E242" i="28"/>
  <c r="E241" i="28"/>
  <c r="E240" i="28"/>
  <c r="E239" i="28"/>
  <c r="E238" i="28"/>
  <c r="E237" i="28"/>
  <c r="E236" i="28"/>
  <c r="E235" i="28"/>
  <c r="E234" i="28"/>
  <c r="E233" i="28"/>
  <c r="E232" i="28"/>
  <c r="E231" i="28"/>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7" i="28"/>
  <c r="E196" i="28"/>
  <c r="E195" i="28"/>
  <c r="E194" i="28"/>
  <c r="E193" i="28"/>
  <c r="E192" i="28"/>
  <c r="E191" i="28"/>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E166" i="28"/>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D6" i="28"/>
  <c r="C6" i="28"/>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9"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G6" i="27"/>
  <c r="F6" i="27"/>
  <c r="E6" i="27"/>
  <c r="D6" i="27"/>
  <c r="C6" i="27"/>
  <c r="D25" i="26"/>
  <c r="D24" i="26"/>
  <c r="D23" i="26"/>
  <c r="D22" i="26"/>
  <c r="D21" i="26"/>
  <c r="D20" i="26"/>
  <c r="B18" i="26"/>
  <c r="D17" i="26"/>
  <c r="D16" i="26"/>
  <c r="D15" i="26"/>
  <c r="C14" i="26"/>
  <c r="B14" i="26"/>
  <c r="B9" i="26"/>
  <c r="D12" i="26"/>
  <c r="D11" i="26"/>
  <c r="C9" i="26"/>
  <c r="D14" i="26"/>
  <c r="D9" i="26"/>
  <c r="E185" i="25"/>
  <c r="B183" i="25"/>
  <c r="E173" i="25"/>
  <c r="E172" i="25"/>
  <c r="E171" i="25"/>
  <c r="B169"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0" i="25"/>
  <c r="E129" i="25"/>
  <c r="E128" i="25"/>
  <c r="E127" i="25"/>
  <c r="E126" i="25"/>
  <c r="E125" i="25"/>
  <c r="E124" i="25"/>
  <c r="E123" i="25"/>
  <c r="E122" i="25"/>
  <c r="E121" i="25"/>
  <c r="E120" i="25"/>
  <c r="E117" i="25"/>
  <c r="E116" i="25"/>
  <c r="E115" i="25"/>
  <c r="E114" i="25"/>
  <c r="E113" i="25"/>
  <c r="E112" i="25"/>
  <c r="E111" i="25"/>
  <c r="E110" i="25"/>
  <c r="E109" i="25"/>
  <c r="E97" i="25"/>
  <c r="E95" i="25"/>
  <c r="E94" i="25"/>
  <c r="E93" i="25"/>
  <c r="E92" i="25"/>
  <c r="E80" i="25"/>
  <c r="E79" i="25"/>
  <c r="E67" i="25"/>
  <c r="E66" i="25"/>
  <c r="E54" i="25"/>
  <c r="E53" i="25"/>
  <c r="E52" i="25"/>
  <c r="E51" i="25"/>
  <c r="E50" i="25"/>
  <c r="E49" i="25"/>
  <c r="E48" i="25"/>
  <c r="E47" i="25"/>
  <c r="E46" i="25"/>
  <c r="E45" i="25"/>
  <c r="E44" i="25"/>
  <c r="E43" i="25"/>
  <c r="E42" i="25"/>
  <c r="E41" i="25"/>
  <c r="E40" i="25"/>
  <c r="E39" i="25"/>
  <c r="E38" i="25"/>
  <c r="E37" i="25"/>
  <c r="E34" i="25"/>
  <c r="E33" i="25"/>
  <c r="E32" i="25"/>
  <c r="E31" i="25"/>
  <c r="E30" i="25"/>
  <c r="E29" i="25"/>
  <c r="E28" i="25"/>
  <c r="E27" i="25"/>
  <c r="E15" i="25"/>
  <c r="E14" i="25"/>
  <c r="E13" i="25"/>
  <c r="E12" i="25"/>
  <c r="E11" i="25"/>
  <c r="E10" i="25"/>
  <c r="E9" i="25"/>
  <c r="B9" i="25"/>
  <c r="I81" i="24"/>
  <c r="G81" i="24"/>
  <c r="E81" i="24"/>
  <c r="C81" i="24"/>
  <c r="I80" i="24"/>
  <c r="G80" i="24"/>
  <c r="E80" i="24"/>
  <c r="C80" i="24"/>
  <c r="I79" i="24"/>
  <c r="G79" i="24"/>
  <c r="E79" i="24"/>
  <c r="C79" i="24"/>
  <c r="I78" i="24"/>
  <c r="G78" i="24"/>
  <c r="E78" i="24"/>
  <c r="C78" i="24"/>
  <c r="I77" i="24"/>
  <c r="G77" i="24"/>
  <c r="E77" i="24"/>
  <c r="C77" i="24"/>
  <c r="I65" i="24"/>
  <c r="G65" i="24"/>
  <c r="E65" i="24"/>
  <c r="C65" i="24"/>
  <c r="I64" i="24"/>
  <c r="G64" i="24"/>
  <c r="E64" i="24"/>
  <c r="C64" i="24"/>
  <c r="I63" i="24"/>
  <c r="G63" i="24"/>
  <c r="E63" i="24"/>
  <c r="C63" i="24"/>
  <c r="I62" i="24"/>
  <c r="G62" i="24"/>
  <c r="E62" i="24"/>
  <c r="C62" i="24"/>
  <c r="I61" i="24"/>
  <c r="G61" i="24"/>
  <c r="E61" i="24"/>
  <c r="C61" i="24"/>
  <c r="I60" i="24"/>
  <c r="G60" i="24"/>
  <c r="E60" i="24"/>
  <c r="C60" i="24"/>
  <c r="I59" i="24"/>
  <c r="G59" i="24"/>
  <c r="E59" i="24"/>
  <c r="C59" i="24"/>
  <c r="I47" i="24"/>
  <c r="G47" i="24"/>
  <c r="E47" i="24"/>
  <c r="C47" i="24"/>
  <c r="I46" i="24"/>
  <c r="G46" i="24"/>
  <c r="E46" i="24"/>
  <c r="C46" i="24"/>
  <c r="I45" i="24"/>
  <c r="G45" i="24"/>
  <c r="E45" i="24"/>
  <c r="C45" i="24"/>
  <c r="I44" i="24"/>
  <c r="G44" i="24"/>
  <c r="E44" i="24"/>
  <c r="C44" i="24"/>
  <c r="I43" i="24"/>
  <c r="G43" i="24"/>
  <c r="E43" i="24"/>
  <c r="C43" i="24"/>
  <c r="I42" i="24"/>
  <c r="G42" i="24"/>
  <c r="E42" i="24"/>
  <c r="C42" i="24"/>
  <c r="I41" i="24"/>
  <c r="G41" i="24"/>
  <c r="E41" i="24"/>
  <c r="C41" i="24"/>
  <c r="I29" i="24"/>
  <c r="G29" i="24"/>
  <c r="E29" i="24"/>
  <c r="C29" i="24"/>
  <c r="I28" i="24"/>
  <c r="G28" i="24"/>
  <c r="E28" i="24"/>
  <c r="C28" i="24"/>
  <c r="I27" i="24"/>
  <c r="G27" i="24"/>
  <c r="E27" i="24"/>
  <c r="C27" i="24"/>
  <c r="I26" i="24"/>
  <c r="G26" i="24"/>
  <c r="E26" i="24"/>
  <c r="C26" i="24"/>
  <c r="I25" i="24"/>
  <c r="G25" i="24"/>
  <c r="E25" i="24"/>
  <c r="C25" i="24"/>
  <c r="G24" i="24"/>
  <c r="E24" i="24"/>
  <c r="C24" i="24"/>
  <c r="I23" i="24"/>
  <c r="G23" i="24"/>
  <c r="E23" i="24"/>
  <c r="C23" i="24"/>
  <c r="I11" i="24"/>
  <c r="G11" i="24"/>
  <c r="E11" i="24"/>
  <c r="C11" i="24"/>
  <c r="I10" i="24"/>
  <c r="G10" i="24"/>
  <c r="E10" i="24"/>
  <c r="C10" i="24"/>
  <c r="I9" i="24"/>
  <c r="G9" i="24"/>
  <c r="E9" i="24"/>
  <c r="C9" i="24"/>
  <c r="I8" i="24"/>
  <c r="G8" i="24"/>
  <c r="E8" i="24"/>
  <c r="C8" i="24"/>
  <c r="E88" i="23"/>
  <c r="E87" i="23"/>
  <c r="E86" i="23"/>
  <c r="E85" i="23"/>
  <c r="E84" i="23"/>
  <c r="E83" i="23"/>
  <c r="E70" i="23"/>
  <c r="E69" i="23"/>
  <c r="E68" i="23"/>
  <c r="E67" i="23"/>
  <c r="E66" i="23"/>
  <c r="E65" i="23"/>
  <c r="E64" i="23"/>
  <c r="E63" i="23"/>
  <c r="E50" i="23"/>
  <c r="E49" i="23"/>
  <c r="E48" i="23"/>
  <c r="E47" i="23"/>
  <c r="E46" i="23"/>
  <c r="E45" i="23"/>
  <c r="E44" i="23"/>
  <c r="E43" i="23"/>
  <c r="E42" i="23"/>
  <c r="E29" i="23"/>
  <c r="E28" i="23"/>
  <c r="E27" i="23"/>
  <c r="E26" i="23"/>
  <c r="E25" i="23"/>
  <c r="E23" i="23"/>
  <c r="E12" i="23"/>
  <c r="E11" i="23"/>
  <c r="E10" i="23"/>
  <c r="E9" i="23"/>
  <c r="I75" i="22"/>
  <c r="G75" i="22"/>
  <c r="E75" i="22"/>
  <c r="C75" i="22"/>
  <c r="I74" i="22"/>
  <c r="G74" i="22"/>
  <c r="E74" i="22"/>
  <c r="C74" i="22"/>
  <c r="I73" i="22"/>
  <c r="G73" i="22"/>
  <c r="E73" i="22"/>
  <c r="C73" i="22"/>
  <c r="G61" i="22"/>
  <c r="E61" i="22"/>
  <c r="C61" i="22"/>
  <c r="I60" i="22"/>
  <c r="G60" i="22"/>
  <c r="E60" i="22"/>
  <c r="C60" i="22"/>
  <c r="G59" i="22"/>
  <c r="E59" i="22"/>
  <c r="C59" i="22"/>
  <c r="I58" i="22"/>
  <c r="G58" i="22"/>
  <c r="E58" i="22"/>
  <c r="C58" i="22"/>
  <c r="I57" i="22"/>
  <c r="G57" i="22"/>
  <c r="E57" i="22"/>
  <c r="C57" i="22"/>
  <c r="I56" i="22"/>
  <c r="G56" i="22"/>
  <c r="E56" i="22"/>
  <c r="C56" i="22"/>
  <c r="I55" i="22"/>
  <c r="G55" i="22"/>
  <c r="E55" i="22"/>
  <c r="C55" i="22"/>
  <c r="I44" i="22"/>
  <c r="G44" i="22"/>
  <c r="E44" i="22"/>
  <c r="C44" i="22"/>
  <c r="I43" i="22"/>
  <c r="G43" i="22"/>
  <c r="E43" i="22"/>
  <c r="C43" i="22"/>
  <c r="I42" i="22"/>
  <c r="G42" i="22"/>
  <c r="E42" i="22"/>
  <c r="C42" i="22"/>
  <c r="G41" i="22"/>
  <c r="E41" i="22"/>
  <c r="C41" i="22"/>
  <c r="I40" i="22"/>
  <c r="G40" i="22"/>
  <c r="E40" i="22"/>
  <c r="C40" i="22"/>
  <c r="I39" i="22"/>
  <c r="G39" i="22"/>
  <c r="E39" i="22"/>
  <c r="C39" i="22"/>
  <c r="I38" i="22"/>
  <c r="G38" i="22"/>
  <c r="E38" i="22"/>
  <c r="C38" i="22"/>
  <c r="I27" i="22"/>
  <c r="G27" i="22"/>
  <c r="E27" i="22"/>
  <c r="C27" i="22"/>
  <c r="I26" i="22"/>
  <c r="G26" i="22"/>
  <c r="E26" i="22"/>
  <c r="C26" i="22"/>
  <c r="I25" i="22"/>
  <c r="G25" i="22"/>
  <c r="E25" i="22"/>
  <c r="C25" i="22"/>
  <c r="I24" i="22"/>
  <c r="G24" i="22"/>
  <c r="E24" i="22"/>
  <c r="C24" i="22"/>
  <c r="I23" i="22"/>
  <c r="G23" i="22"/>
  <c r="E23" i="22"/>
  <c r="C23" i="22"/>
  <c r="G22" i="22"/>
  <c r="E22" i="22"/>
  <c r="C22" i="22"/>
  <c r="I11" i="22"/>
  <c r="G11" i="22"/>
  <c r="E11" i="22"/>
  <c r="C11" i="22"/>
  <c r="G10" i="22"/>
  <c r="E10" i="22"/>
  <c r="C10" i="22"/>
  <c r="I9" i="22"/>
  <c r="G9" i="22"/>
  <c r="E9" i="22"/>
  <c r="C9" i="22"/>
  <c r="I8" i="22"/>
  <c r="G8" i="22"/>
  <c r="E8" i="22"/>
  <c r="C8" i="22"/>
  <c r="E63" i="21"/>
  <c r="E62" i="21"/>
  <c r="E61" i="21"/>
  <c r="E50" i="21"/>
  <c r="E49" i="21"/>
  <c r="E48" i="21"/>
  <c r="E46" i="21"/>
  <c r="E45" i="21"/>
  <c r="E44" i="21"/>
  <c r="E43" i="21"/>
  <c r="E31" i="21"/>
  <c r="E30" i="21"/>
  <c r="E29" i="21"/>
  <c r="E27" i="21"/>
  <c r="E26" i="21"/>
  <c r="E25" i="21"/>
  <c r="E14" i="21"/>
  <c r="E13" i="21"/>
  <c r="E12" i="21"/>
  <c r="E11" i="21"/>
  <c r="E10" i="21"/>
  <c r="E12" i="20"/>
  <c r="E10" i="20"/>
  <c r="E9" i="20"/>
  <c r="G37" i="18"/>
  <c r="G36" i="18"/>
  <c r="F36" i="18"/>
  <c r="E36" i="18"/>
  <c r="D36" i="18"/>
  <c r="H34" i="18"/>
  <c r="G34" i="18"/>
  <c r="H33" i="18"/>
  <c r="G33" i="18"/>
  <c r="H32" i="18"/>
  <c r="G32" i="18"/>
  <c r="F32" i="18"/>
  <c r="E32" i="18"/>
  <c r="D32" i="18"/>
  <c r="G30" i="18"/>
  <c r="H29" i="18"/>
  <c r="G29" i="18"/>
  <c r="H28" i="18"/>
  <c r="G28" i="18"/>
  <c r="F28" i="18"/>
  <c r="E28" i="18"/>
  <c r="D28" i="18"/>
  <c r="G26" i="18"/>
  <c r="G25" i="18"/>
  <c r="F25" i="18"/>
  <c r="E25" i="18"/>
  <c r="D25" i="18"/>
  <c r="H24" i="18"/>
  <c r="G24" i="18"/>
  <c r="H23" i="18"/>
  <c r="G23" i="18"/>
  <c r="G22" i="18"/>
  <c r="H21" i="18"/>
  <c r="G21" i="18"/>
  <c r="G20" i="18"/>
  <c r="G19" i="18"/>
  <c r="G6" i="18"/>
  <c r="F20" i="18"/>
  <c r="H20" i="18"/>
  <c r="E20" i="18"/>
  <c r="E19" i="18"/>
  <c r="D20" i="18"/>
  <c r="F19" i="18"/>
  <c r="H19" i="18"/>
  <c r="D19" i="18"/>
  <c r="G17" i="18"/>
  <c r="H16" i="18"/>
  <c r="G16" i="18"/>
  <c r="G15" i="18"/>
  <c r="F15" i="18"/>
  <c r="H15" i="18"/>
  <c r="E15" i="18"/>
  <c r="D15" i="18"/>
  <c r="H14" i="18"/>
  <c r="G14" i="18"/>
  <c r="H13" i="18"/>
  <c r="G13" i="18"/>
  <c r="H12" i="18"/>
  <c r="G12" i="18"/>
  <c r="H11" i="18"/>
  <c r="G11" i="18"/>
  <c r="H10" i="18"/>
  <c r="G10" i="18"/>
  <c r="G9" i="18"/>
  <c r="F9" i="18"/>
  <c r="H9" i="18"/>
  <c r="E9" i="18"/>
  <c r="E8" i="18"/>
  <c r="E6" i="18"/>
  <c r="D9" i="18"/>
  <c r="G8" i="18"/>
  <c r="F8" i="18"/>
  <c r="F6" i="18"/>
  <c r="H6" i="18"/>
  <c r="D8" i="18"/>
  <c r="D6" i="18"/>
  <c r="E97" i="17"/>
  <c r="D97" i="17"/>
  <c r="C97" i="17"/>
  <c r="B97" i="17"/>
  <c r="E14" i="17"/>
  <c r="D14" i="17"/>
  <c r="C14" i="17"/>
  <c r="B14" i="17"/>
  <c r="C33" i="14"/>
  <c r="C32" i="14"/>
  <c r="C29" i="14"/>
  <c r="C28" i="14"/>
  <c r="B26" i="14"/>
  <c r="C35" i="14"/>
  <c r="T18" i="14"/>
  <c r="T17" i="14"/>
  <c r="T16" i="14"/>
  <c r="T15" i="14"/>
  <c r="T14" i="14"/>
  <c r="T13" i="14"/>
  <c r="T12" i="14"/>
  <c r="T11" i="14"/>
  <c r="H8" i="18"/>
  <c r="C30" i="14"/>
  <c r="C26" i="14"/>
  <c r="C34" i="14"/>
  <c r="C31" i="14"/>
  <c r="D18" i="4"/>
  <c r="D17" i="11"/>
  <c r="D17" i="4"/>
  <c r="B22" i="5"/>
  <c r="D40" i="11"/>
  <c r="G32" i="5"/>
  <c r="G29" i="5"/>
  <c r="G18" i="7"/>
  <c r="G17" i="7"/>
  <c r="G16" i="7"/>
  <c r="G15" i="7"/>
  <c r="G14" i="7"/>
  <c r="G13" i="7"/>
  <c r="G12" i="7"/>
  <c r="G10" i="7"/>
  <c r="G9" i="7"/>
  <c r="G10" i="8"/>
  <c r="G13" i="6"/>
  <c r="G12" i="6"/>
  <c r="G11" i="6"/>
  <c r="G10" i="6"/>
  <c r="G9" i="6"/>
  <c r="G18" i="4"/>
  <c r="G17" i="4"/>
  <c r="G29" i="3"/>
  <c r="G26" i="3"/>
  <c r="G24" i="3"/>
  <c r="G21" i="3"/>
  <c r="G20" i="3"/>
  <c r="G17" i="3"/>
  <c r="G14" i="3"/>
  <c r="G13" i="3"/>
  <c r="G12" i="3"/>
  <c r="G11" i="3"/>
  <c r="O26" i="5"/>
  <c r="O28" i="5"/>
  <c r="C27" i="5"/>
  <c r="D27" i="5"/>
  <c r="B27" i="5"/>
  <c r="C26" i="5"/>
  <c r="D26" i="5"/>
  <c r="B26" i="5"/>
  <c r="C25" i="5"/>
  <c r="D25" i="5"/>
  <c r="B25" i="5"/>
  <c r="C24" i="5"/>
  <c r="D24" i="5"/>
  <c r="G24" i="5"/>
  <c r="B24" i="5"/>
  <c r="C23" i="5"/>
  <c r="D23" i="5"/>
  <c r="B23" i="5"/>
  <c r="C21" i="5"/>
  <c r="D21" i="5"/>
  <c r="C22" i="5"/>
  <c r="D22" i="5"/>
  <c r="G22" i="5"/>
  <c r="B21" i="5"/>
  <c r="B20" i="5"/>
  <c r="C19" i="5"/>
  <c r="D19" i="5"/>
  <c r="B19" i="5"/>
  <c r="C18" i="5"/>
  <c r="D18" i="5"/>
  <c r="B18" i="5"/>
  <c r="C11" i="5"/>
  <c r="F11" i="5"/>
  <c r="D11" i="5"/>
  <c r="C12" i="5"/>
  <c r="D12" i="5"/>
  <c r="C13" i="5"/>
  <c r="F13" i="5"/>
  <c r="D13" i="5"/>
  <c r="G13" i="5"/>
  <c r="C14" i="5"/>
  <c r="D14" i="5"/>
  <c r="C15" i="5"/>
  <c r="F15" i="5"/>
  <c r="D15" i="5"/>
  <c r="B12" i="5"/>
  <c r="B13" i="5"/>
  <c r="B14" i="5"/>
  <c r="B15" i="5"/>
  <c r="B11" i="5"/>
  <c r="K16" i="1"/>
  <c r="B19" i="1"/>
  <c r="K6" i="1"/>
  <c r="E24" i="3"/>
  <c r="C28" i="10"/>
  <c r="D14" i="4"/>
  <c r="G14" i="4"/>
  <c r="D25" i="12"/>
  <c r="D20" i="4"/>
  <c r="G20" i="4"/>
  <c r="D82" i="9"/>
  <c r="D12" i="4"/>
  <c r="G12" i="4"/>
  <c r="C8" i="8"/>
  <c r="C37" i="1"/>
  <c r="D8" i="8"/>
  <c r="G8" i="8"/>
  <c r="B8" i="8"/>
  <c r="C11" i="7"/>
  <c r="F11" i="7"/>
  <c r="D11" i="7"/>
  <c r="B11" i="7"/>
  <c r="B8" i="7"/>
  <c r="K2" i="1"/>
  <c r="B23" i="3"/>
  <c r="C23" i="3"/>
  <c r="D23" i="3"/>
  <c r="E21" i="3"/>
  <c r="E20" i="3"/>
  <c r="D19" i="3"/>
  <c r="C19" i="3"/>
  <c r="B19" i="3"/>
  <c r="F11" i="3"/>
  <c r="E14" i="3"/>
  <c r="E13" i="3"/>
  <c r="E12" i="3"/>
  <c r="E11" i="3"/>
  <c r="D10" i="3"/>
  <c r="C10" i="3"/>
  <c r="B10" i="3"/>
  <c r="E10" i="4"/>
  <c r="E18" i="4"/>
  <c r="E32" i="5"/>
  <c r="E29" i="5"/>
  <c r="E18" i="5"/>
  <c r="B8" i="6"/>
  <c r="E11" i="8"/>
  <c r="E10" i="8"/>
  <c r="D8" i="6"/>
  <c r="C16" i="4"/>
  <c r="C8" i="4"/>
  <c r="B16" i="4"/>
  <c r="B8" i="4"/>
  <c r="E18" i="7"/>
  <c r="E17" i="7"/>
  <c r="E16" i="7"/>
  <c r="E9" i="7"/>
  <c r="E15" i="7"/>
  <c r="E14" i="7"/>
  <c r="E13" i="7"/>
  <c r="E12" i="7"/>
  <c r="E10" i="7"/>
  <c r="F18" i="7"/>
  <c r="F17" i="7"/>
  <c r="F16" i="7"/>
  <c r="F15" i="7"/>
  <c r="F14" i="7"/>
  <c r="F13" i="7"/>
  <c r="F12" i="7"/>
  <c r="F10" i="7"/>
  <c r="F9" i="7"/>
  <c r="A2" i="8"/>
  <c r="F13" i="6"/>
  <c r="E13" i="6"/>
  <c r="F12" i="6"/>
  <c r="E12" i="6"/>
  <c r="F11" i="6"/>
  <c r="E11" i="6"/>
  <c r="F10" i="6"/>
  <c r="E10" i="6"/>
  <c r="F9" i="6"/>
  <c r="E9" i="6"/>
  <c r="C8" i="6"/>
  <c r="A2" i="6"/>
  <c r="B37" i="1"/>
  <c r="C34" i="1"/>
  <c r="E34" i="1"/>
  <c r="D34" i="1"/>
  <c r="B51" i="14"/>
  <c r="B34" i="1"/>
  <c r="G34" i="1"/>
  <c r="C31" i="1"/>
  <c r="D31" i="1"/>
  <c r="B50" i="14"/>
  <c r="B31" i="1"/>
  <c r="C21" i="1"/>
  <c r="B21" i="1"/>
  <c r="C20" i="1"/>
  <c r="D20" i="1"/>
  <c r="B20" i="1"/>
  <c r="B18" i="1"/>
  <c r="C19" i="1"/>
  <c r="C17" i="1"/>
  <c r="B17" i="1"/>
  <c r="C16" i="1"/>
  <c r="B16" i="1"/>
  <c r="C15" i="1"/>
  <c r="E15" i="1"/>
  <c r="D15" i="1"/>
  <c r="B15" i="1"/>
  <c r="F29" i="5"/>
  <c r="F26" i="3"/>
  <c r="E26" i="3"/>
  <c r="F18" i="5"/>
  <c r="C28" i="3"/>
  <c r="D28" i="3"/>
  <c r="B28" i="3"/>
  <c r="F20" i="3"/>
  <c r="C16" i="3"/>
  <c r="D16" i="3"/>
  <c r="B16" i="3"/>
  <c r="F21" i="3"/>
  <c r="F32" i="5"/>
  <c r="E13" i="5"/>
  <c r="F18" i="4"/>
  <c r="F29" i="3"/>
  <c r="E29" i="3"/>
  <c r="F24" i="3"/>
  <c r="F17" i="3"/>
  <c r="E17" i="3"/>
  <c r="F14" i="3"/>
  <c r="F13" i="3"/>
  <c r="F12" i="3"/>
  <c r="F34" i="1"/>
  <c r="E15" i="5"/>
  <c r="G37" i="1"/>
  <c r="E24" i="5"/>
  <c r="G11" i="5"/>
  <c r="E20" i="1"/>
  <c r="G20" i="1"/>
  <c r="G15" i="5"/>
  <c r="F25" i="5"/>
  <c r="G25" i="5"/>
  <c r="C18" i="1"/>
  <c r="F31" i="1"/>
  <c r="G8" i="6"/>
  <c r="G11" i="7"/>
  <c r="G14" i="5"/>
  <c r="F12" i="5"/>
  <c r="G12" i="5"/>
  <c r="G19" i="5"/>
  <c r="E22" i="5"/>
  <c r="G23" i="5"/>
  <c r="G27" i="5"/>
  <c r="E11" i="7"/>
  <c r="G18" i="5"/>
  <c r="F19" i="5"/>
  <c r="E21" i="5"/>
  <c r="G21" i="5"/>
  <c r="F23" i="5"/>
  <c r="E26" i="5"/>
  <c r="G26" i="5"/>
  <c r="G28" i="3"/>
  <c r="G23" i="3"/>
  <c r="G16" i="3"/>
  <c r="G31" i="1"/>
  <c r="E31" i="1"/>
  <c r="G19" i="3"/>
  <c r="E28" i="3"/>
  <c r="E10" i="3"/>
  <c r="G10" i="3"/>
  <c r="F10" i="3"/>
  <c r="E8" i="8"/>
  <c r="E37" i="1"/>
  <c r="F26" i="5"/>
  <c r="E25" i="5"/>
  <c r="F24" i="5"/>
  <c r="E20" i="5"/>
  <c r="F22" i="5"/>
  <c r="C8" i="7"/>
  <c r="F21" i="5"/>
  <c r="C20" i="5"/>
  <c r="C17" i="5"/>
  <c r="E19" i="5"/>
  <c r="C10" i="5"/>
  <c r="C27" i="1"/>
  <c r="E11" i="5"/>
  <c r="B10" i="5"/>
  <c r="B27" i="1"/>
  <c r="F14" i="5"/>
  <c r="F23" i="3"/>
  <c r="C8" i="3"/>
  <c r="C14" i="1"/>
  <c r="C13" i="1"/>
  <c r="F27" i="5"/>
  <c r="E27" i="5"/>
  <c r="D8" i="7"/>
  <c r="G8" i="7"/>
  <c r="B17" i="5"/>
  <c r="E8" i="6"/>
  <c r="E12" i="5"/>
  <c r="E14" i="5"/>
  <c r="D10" i="5"/>
  <c r="D27" i="1"/>
  <c r="B48" i="14"/>
  <c r="F8" i="6"/>
  <c r="F28" i="3"/>
  <c r="B8" i="3"/>
  <c r="E23" i="3"/>
  <c r="E19" i="3"/>
  <c r="F19" i="3"/>
  <c r="F16" i="3"/>
  <c r="E17" i="4"/>
  <c r="D16" i="4"/>
  <c r="D8" i="4"/>
  <c r="D19" i="1"/>
  <c r="G19" i="1"/>
  <c r="F17" i="4"/>
  <c r="D21" i="1"/>
  <c r="G21" i="1"/>
  <c r="E20" i="4"/>
  <c r="F20" i="4"/>
  <c r="E12" i="4"/>
  <c r="F12" i="4"/>
  <c r="D16" i="1"/>
  <c r="G16" i="1"/>
  <c r="E14" i="4"/>
  <c r="D17" i="1"/>
  <c r="G17" i="1"/>
  <c r="F14" i="4"/>
  <c r="E8" i="7"/>
  <c r="F10" i="5"/>
  <c r="E16" i="3"/>
  <c r="D20" i="5"/>
  <c r="G20" i="5"/>
  <c r="F20" i="1"/>
  <c r="D8" i="3"/>
  <c r="E23" i="5"/>
  <c r="E8" i="4"/>
  <c r="F8" i="4"/>
  <c r="G8" i="4"/>
  <c r="D18" i="1"/>
  <c r="G18" i="1"/>
  <c r="G27" i="1"/>
  <c r="G16" i="4"/>
  <c r="G10" i="5"/>
  <c r="B8" i="5"/>
  <c r="B14" i="1"/>
  <c r="G8" i="3"/>
  <c r="C8" i="5"/>
  <c r="C29" i="1"/>
  <c r="C25" i="1"/>
  <c r="C23" i="1"/>
  <c r="C11" i="1"/>
  <c r="E17" i="5"/>
  <c r="F8" i="7"/>
  <c r="E10" i="5"/>
  <c r="B29" i="1"/>
  <c r="F8" i="3"/>
  <c r="E8" i="3"/>
  <c r="D14" i="1"/>
  <c r="F27" i="1"/>
  <c r="E27" i="1"/>
  <c r="F19" i="1"/>
  <c r="E19" i="1"/>
  <c r="E16" i="1"/>
  <c r="F16" i="1"/>
  <c r="E21" i="1"/>
  <c r="F21" i="1"/>
  <c r="F16" i="4"/>
  <c r="E16" i="4"/>
  <c r="F20" i="5"/>
  <c r="D17" i="5"/>
  <c r="G17" i="5"/>
  <c r="F17" i="1"/>
  <c r="E17" i="1"/>
  <c r="D13" i="1"/>
  <c r="B47" i="14"/>
  <c r="B25" i="1"/>
  <c r="B23" i="1"/>
  <c r="B13" i="1"/>
  <c r="G14" i="1"/>
  <c r="F17" i="5"/>
  <c r="D29" i="1"/>
  <c r="D8" i="5"/>
  <c r="G8" i="5"/>
  <c r="F14" i="1"/>
  <c r="E14" i="1"/>
  <c r="E18" i="1"/>
  <c r="F18" i="1"/>
  <c r="G29" i="1"/>
  <c r="B49" i="14"/>
  <c r="B45" i="14"/>
  <c r="G13" i="1"/>
  <c r="B11" i="1"/>
  <c r="E8" i="5"/>
  <c r="F8" i="5"/>
  <c r="F29" i="1"/>
  <c r="E29" i="1"/>
  <c r="E25" i="1"/>
  <c r="E23" i="1"/>
  <c r="D25" i="1"/>
  <c r="G25" i="1"/>
  <c r="E13" i="1"/>
  <c r="F13" i="1"/>
  <c r="C51" i="14"/>
  <c r="C50" i="14"/>
  <c r="C48" i="14"/>
  <c r="C52" i="14"/>
  <c r="C47" i="14"/>
  <c r="C49" i="14"/>
  <c r="D23" i="1"/>
  <c r="G23" i="1"/>
  <c r="F25" i="1"/>
  <c r="C45" i="14"/>
  <c r="F23" i="1"/>
  <c r="D11" i="1"/>
  <c r="G11" i="1"/>
  <c r="F11" i="1"/>
  <c r="E11" i="1"/>
</calcChain>
</file>

<file path=xl/sharedStrings.xml><?xml version="1.0" encoding="utf-8"?>
<sst xmlns="http://schemas.openxmlformats.org/spreadsheetml/2006/main" count="4386" uniqueCount="2391">
  <si>
    <t>( Miles de Pesos )</t>
  </si>
  <si>
    <t>CONCEPTO</t>
  </si>
  <si>
    <t>RECAUDACIÓN</t>
  </si>
  <si>
    <t>VARIACIÓN RESPECTO A:</t>
  </si>
  <si>
    <t>RECAUDACIÓN ESTIMADA:</t>
  </si>
  <si>
    <t>ESTIMADA</t>
  </si>
  <si>
    <t>OBTENIDA</t>
  </si>
  <si>
    <t>IMPORTE</t>
  </si>
  <si>
    <t>%</t>
  </si>
  <si>
    <t xml:space="preserve"> %  Real * </t>
  </si>
  <si>
    <t>TOTAL</t>
  </si>
  <si>
    <t>Ingresos de Gestión</t>
  </si>
  <si>
    <t>Impuestos</t>
  </si>
  <si>
    <t>Contribuciones de Mejoras</t>
  </si>
  <si>
    <t>Derechos</t>
  </si>
  <si>
    <t xml:space="preserve">Productos </t>
  </si>
  <si>
    <t xml:space="preserve">Aprovechamientos  </t>
  </si>
  <si>
    <t xml:space="preserve">     Incentivos Derivados de la Colaboración Fiscal </t>
  </si>
  <si>
    <t xml:space="preserve">      Aprovechamientos del Estado</t>
  </si>
  <si>
    <t>Participaciones y Aportaciones</t>
  </si>
  <si>
    <t xml:space="preserve">Participaciones </t>
  </si>
  <si>
    <t xml:space="preserve">Aportaciones                                          </t>
  </si>
  <si>
    <t xml:space="preserve"> </t>
  </si>
  <si>
    <t>Transferencias, Asignaciones, Subsidios y Otras Ayudas</t>
  </si>
  <si>
    <t>N/R</t>
  </si>
  <si>
    <t>Otros ingresos</t>
  </si>
  <si>
    <t>*Deflactado de acuerdo al Indice Nacional de Precios al Consumidor (INPC)</t>
  </si>
  <si>
    <t>N/R:No Representativo</t>
  </si>
  <si>
    <t xml:space="preserve">INGRESOS DEL SECTOR PUBLICO PRESUPUESTARIO  </t>
  </si>
  <si>
    <t>ENERO - JULIO 2004</t>
  </si>
  <si>
    <t>NOVIEMBRE/DICIEMBRE 2004</t>
  </si>
  <si>
    <t>Ingresos Propios</t>
  </si>
  <si>
    <t>Participaciones e Incentivos Federales</t>
  </si>
  <si>
    <t>Fondos de Aportaciones Federales ( Ramo 33 )</t>
  </si>
  <si>
    <t xml:space="preserve">Transferencias  por Convenios de Coordinación </t>
  </si>
  <si>
    <t xml:space="preserve">Transferencias por Convenios de Coordinación </t>
  </si>
  <si>
    <t>Programa de Apoyo para el Fortalecimiento de las Entidades Federativas ( PAFEF- Ramo 39 )</t>
  </si>
  <si>
    <t>Fideicomiso para la Infraestructura en los Estados (FIES)</t>
  </si>
  <si>
    <t>Fideicomiso para la Infraestructura en los Estados ( FIES )</t>
  </si>
  <si>
    <t xml:space="preserve">Ingresos derivados de Entidades del Sector Paraestatal </t>
  </si>
  <si>
    <t>Ingresos derivados de Entidades del Sector Paraestatal</t>
  </si>
  <si>
    <t>Ingresos por Empréstitos</t>
  </si>
  <si>
    <t>Aportaciones</t>
  </si>
  <si>
    <t>Transferencias, Asignaciones,Subsidios y Otras Ayudas</t>
  </si>
  <si>
    <t>IMPUESTOS</t>
  </si>
  <si>
    <t>Impuestos Sobre Los Ingresos</t>
  </si>
  <si>
    <t>Sobre Rifas, Sorteos, Loterías y Concursos</t>
  </si>
  <si>
    <t>Sobre Diversiones y Espectáculos Públicos</t>
  </si>
  <si>
    <t>Cedular a los Ingresos por el Otorgamiento del Uso o Goce Temporal de Bienes Inmuebles</t>
  </si>
  <si>
    <t>Impuestos Sobre el Patrimonio</t>
  </si>
  <si>
    <t>Sobre Tenencia o Uso de  Vehículos</t>
  </si>
  <si>
    <t>Otros Impuestos</t>
  </si>
  <si>
    <t>Sobre la Prestación de Servicios de Hospedaje</t>
  </si>
  <si>
    <t>OTROS INGRESOS DE GESTIÓN</t>
  </si>
  <si>
    <t>Productos</t>
  </si>
  <si>
    <t>Aprovechamientos</t>
  </si>
  <si>
    <t>Incentivos Derivados de                                Colaboracion Fiscal</t>
  </si>
  <si>
    <t xml:space="preserve">   Aprovechamientos del Estado</t>
  </si>
  <si>
    <t>PARTICIPACIONES, APORTACIONES, TRANSFERENCIAS, ASIGNACIONES, SUBSIDIOS Y OTRAS AYUDAS</t>
  </si>
  <si>
    <t xml:space="preserve">PARTICIPACIONES </t>
  </si>
  <si>
    <t>Fondo General de Participaciones</t>
  </si>
  <si>
    <t>Fondo de Fomento Municipal</t>
  </si>
  <si>
    <t>Participaciones en Impuestos Especiales</t>
  </si>
  <si>
    <t>Fondo de Compensación</t>
  </si>
  <si>
    <t>Fondo de Aportaciones para los Servicios de Salud</t>
  </si>
  <si>
    <t>Fondo de Aportaciones para la Infraestructura Social</t>
  </si>
  <si>
    <t xml:space="preserve">     Municipal</t>
  </si>
  <si>
    <t xml:space="preserve">     Estatal</t>
  </si>
  <si>
    <t xml:space="preserve">Fondo de Aportaciones para el Fortalecimiento de los Municipios y de las Demarcaciones Territoriales del Distrito Federal </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</si>
  <si>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</si>
  <si>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</si>
  <si>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</si>
  <si>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 ( FAFEF )</t>
  </si>
  <si>
    <t>TRANSFERENCIAS,ASIGNACIONES,SUBSIDIOS Y OTRAS AYUDAS</t>
  </si>
  <si>
    <t>Sobre las Demasías Caducas</t>
  </si>
  <si>
    <t>Contribuciones no comprendidas en las fracciones de la Ley de Ingresos causados en ejercicios fiscales anteriores pendientes de liquidación o pago</t>
  </si>
  <si>
    <t>Impuestos Sobre la Producción, el Comercio, el Consumo y las Transacciones o Asimilables</t>
  </si>
  <si>
    <t>Impuesto Sobre la Adquisición de Vehículos  de Motor Usados</t>
  </si>
  <si>
    <t>Para el Desarrollo Social</t>
  </si>
  <si>
    <t>Impuesto sobre Erogaciones por Remuneraciones al Trabajo Personal</t>
  </si>
  <si>
    <t>Accesorios</t>
  </si>
  <si>
    <t>CONVENIOS</t>
  </si>
  <si>
    <t>Convenios</t>
  </si>
  <si>
    <t>Participaciones y Aportaciones Transferencias, Asignaciones, Subsidios y Otras Ayudas</t>
  </si>
  <si>
    <t>APORTACIONES</t>
  </si>
  <si>
    <t xml:space="preserve">  </t>
  </si>
  <si>
    <t>ENERO-DICIEMBRE</t>
  </si>
  <si>
    <t>INGRESOS PRESUPUESTARIOS</t>
  </si>
  <si>
    <t>PARTICIPACIONES</t>
  </si>
  <si>
    <t>Interes ganados de valores, Créditos, Bonos y Otros (Productos Financieros de Recursos Federales)</t>
  </si>
  <si>
    <t>Otros Ingresos</t>
  </si>
  <si>
    <t>OTROS INGRESOS</t>
  </si>
  <si>
    <t>( Pesos )</t>
  </si>
  <si>
    <t>(  Pesos )</t>
  </si>
  <si>
    <t>(  de Pesos )</t>
  </si>
  <si>
    <t>INPC noviembre 2015</t>
  </si>
  <si>
    <t>INPC noviembre 2014</t>
  </si>
  <si>
    <t>Fondo  de Aportaciones para la Nómina Educativa y Gasto operativo</t>
  </si>
  <si>
    <t>ENERO-MARZO</t>
  </si>
  <si>
    <t>INPC febrero 2016</t>
  </si>
  <si>
    <t>INPC febrero 2015</t>
  </si>
  <si>
    <t>DERECHOS</t>
  </si>
  <si>
    <t>DERECHOS POR EL USO, GOCE, APROVECHAMIENTO O EXPLOTACIÓN DE BIENES DE DOMINIO PÚBLICO</t>
  </si>
  <si>
    <t>Secretaría de las Culturas  y Artes de Oaxaca</t>
  </si>
  <si>
    <t>Secretaría de Administración</t>
  </si>
  <si>
    <t>DERECHOS POR PRESTACIÓN DE SERVICIOS PÚBLICOS</t>
  </si>
  <si>
    <t>Administración Pública</t>
  </si>
  <si>
    <t>Comunes</t>
  </si>
  <si>
    <t>Transparencia</t>
  </si>
  <si>
    <t>Secretaría General de Gobierno</t>
  </si>
  <si>
    <t>Legalización y Registro de Documentos</t>
  </si>
  <si>
    <t>Registro Civil</t>
  </si>
  <si>
    <t>Registro Público de la Propiedad y del Comercio</t>
  </si>
  <si>
    <t>Protección Civil</t>
  </si>
  <si>
    <t>Regularización de la Tenencia de la Tierra Urbana</t>
  </si>
  <si>
    <t>Consejería Jurídica del Gobierno del Estado</t>
  </si>
  <si>
    <t>Ejercicio Notarial</t>
  </si>
  <si>
    <t>Publicaciones</t>
  </si>
  <si>
    <t>Secretaría de Seguridad Pública</t>
  </si>
  <si>
    <t>Servicios que presta la Secretaría de Seguridad Pública</t>
  </si>
  <si>
    <t>Secretaría de Vialidad y Transporte</t>
  </si>
  <si>
    <t>Servicio Público de Transporte y Control Vehicular</t>
  </si>
  <si>
    <t>Atención en Salud</t>
  </si>
  <si>
    <t>Vigilancia y Control Sanitario</t>
  </si>
  <si>
    <t>Secretaría de las Infraestructruras y el Ordenamiento Territorial Sustentable</t>
  </si>
  <si>
    <t>Servicios relacionados con  Obra Pública y Protección Ambiental</t>
  </si>
  <si>
    <t>Secretaría de Turismo y Desarrollo Económico</t>
  </si>
  <si>
    <t>Eventos Lunes del Cerro</t>
  </si>
  <si>
    <t>Secretaría de las Culturas y Artes de Oaxaca</t>
  </si>
  <si>
    <t xml:space="preserve">Casa de la Cultura Oaxaqueña </t>
  </si>
  <si>
    <t>Artes Plásticas Rufino Tamayo</t>
  </si>
  <si>
    <t>Centro de Iniciación Musical de Oaxaca</t>
  </si>
  <si>
    <t>Secretaría de Finanzas</t>
  </si>
  <si>
    <t>Relacionados con la Hacienda Pública Estatal</t>
  </si>
  <si>
    <t>Servicios Catastrales</t>
  </si>
  <si>
    <t xml:space="preserve">Archivo del Poder Ejecutivo </t>
  </si>
  <si>
    <t>Secretaría de la Contraloría y Transparencia Gubernamental</t>
  </si>
  <si>
    <t>Servicios que presta la Secretaría de Contraloría y Transparencia Gubernamental</t>
  </si>
  <si>
    <t xml:space="preserve"> POR LOS SERVICIOS QUE SE PRESTAN EN MATERIA EDUCATIVA</t>
  </si>
  <si>
    <t>DERECHOS POR PRESTACIÓN DE SERVICIOS RELACIONADOS DE AGUA, ALCANTARILLADO Y DRENAJE</t>
  </si>
  <si>
    <t>Comisión Estatal del Agua</t>
  </si>
  <si>
    <t>DERECHOS POR PRESTACIÓN DE SERVICIOS A CARGO DEL SISTEMA PARA EL DESARROLLO INTEGRAL DE LA FAMILIA</t>
  </si>
  <si>
    <t>Sistema DIF</t>
  </si>
  <si>
    <t>OTROS DERECHOS</t>
  </si>
  <si>
    <t>ACCESORIOS</t>
  </si>
  <si>
    <t>PRODUCTOS</t>
  </si>
  <si>
    <t>Productos Derivados de Uso, Goce y  Aprovechamiento de Bienes no Sujetos a Régimen de Dominio Público</t>
  </si>
  <si>
    <t>Productos Financieros Estatales</t>
  </si>
  <si>
    <t>Enajenación de Bienes Muebles e Inmuebles</t>
  </si>
  <si>
    <t>Otros Productos que Generen Ingresos Corrientes</t>
  </si>
  <si>
    <t>APROVECHAMIENTOS</t>
  </si>
  <si>
    <t>INCENTIVOS DERIVADOS DE COLABORACIÓN FISCAL</t>
  </si>
  <si>
    <t>Impuesto sobre Automóviles Nuevos</t>
  </si>
  <si>
    <t xml:space="preserve">Actos de Fiscalización </t>
  </si>
  <si>
    <t>Otros Incentivos</t>
  </si>
  <si>
    <t xml:space="preserve">Retenciones  de  5  al Millar </t>
  </si>
  <si>
    <t>ZOFEMAT</t>
  </si>
  <si>
    <t>De los Ingresos por la Enajenación de Terrenos, construcciones o terrenos y construcciones</t>
  </si>
  <si>
    <t>Impuestos a las Ventas Finales de Gasolinas y Diesel</t>
  </si>
  <si>
    <t xml:space="preserve">Incentivo Régimen de Incorporación Fiscal </t>
  </si>
  <si>
    <t xml:space="preserve">Incentivo derivado del Impuesto sobre la Renta </t>
  </si>
  <si>
    <t>Fondo de Compensación del Régimen de Pequeños Contribuyentes y Régimen de Intermedios</t>
  </si>
  <si>
    <t xml:space="preserve">    </t>
  </si>
  <si>
    <t>MULTAS</t>
  </si>
  <si>
    <t>OTROS APROVECHAMIENTOS</t>
  </si>
  <si>
    <t>Otros Aprovechamientos (Administración de</t>
  </si>
  <si>
    <t xml:space="preserve">Contribuciones Municipales, Fianzas, </t>
  </si>
  <si>
    <t>Retardos e Inasistencias, entre otros)</t>
  </si>
  <si>
    <t xml:space="preserve"> TOTAL                                                                                   </t>
  </si>
  <si>
    <t>CONTRIBUCIONES NO COMPRENDIDAS EN LAS FRACCIONES DE LA LEY DE INGRESOS CAUSADOS EN EJERCICIOS FISCALES ANTERIORES PENDIENTES DE LIQUIDACIÓN O PAGO</t>
  </si>
  <si>
    <t>Contribuciones no Comprendidas en las Fraccciones de la Ley de Ingresos Causados en Ejercicios Fiscales Anteriores Pendientes de Liquidación o Pago</t>
  </si>
  <si>
    <t>Servicios en materia de Control y Confianza</t>
  </si>
  <si>
    <t>Relacionados con el Registro y Permisos</t>
  </si>
  <si>
    <t xml:space="preserve">Secretaría de Salud </t>
  </si>
  <si>
    <t>Secretaría de Desarrollo  Agropecuario, Forestal, Pesca y Acuacultura</t>
  </si>
  <si>
    <t>Control Zoosanitario</t>
  </si>
  <si>
    <t>ENERO-JUNIO</t>
  </si>
  <si>
    <t>INPC mayo 2016</t>
  </si>
  <si>
    <t>INPC mayo 2015</t>
  </si>
  <si>
    <t>Servicios de Agua Potable y Alcantarillado de Oaxaca</t>
  </si>
  <si>
    <t>ENERO-SEPTIEMBRE</t>
  </si>
  <si>
    <t>INPC agosto2016</t>
  </si>
  <si>
    <t>INPC agosto 2015</t>
  </si>
  <si>
    <t>DEL 1 DE JULIO AL 30 DE SEPTIEMBRE DE 2016</t>
  </si>
  <si>
    <t>OBTENIDO
 JUL-SEP 2015</t>
  </si>
  <si>
    <t>JUL-SEP 2016</t>
  </si>
  <si>
    <t>JUL-SEP
2016</t>
  </si>
  <si>
    <t>20 % Indemnización Cheques Devueltos</t>
  </si>
  <si>
    <t xml:space="preserve">Fondo de Compensación del Impuesto sobre Automóviles Nuevos </t>
  </si>
  <si>
    <t>Fondo de Fiscalización y Recaudación</t>
  </si>
  <si>
    <t>Participaciones</t>
  </si>
  <si>
    <t>Transferencias, Asignaciones, Subsidis y Otras Ayudas</t>
  </si>
  <si>
    <t>Fondo de Fiscalización para los Estados</t>
  </si>
  <si>
    <t>PRESUPUESTO EJERCIDO POR LOS 570 MUNICIPIOS DEL ESTADO DE OAXACA</t>
  </si>
  <si>
    <t>PARTICIPACIONES FEDERALES</t>
  </si>
  <si>
    <t>NO</t>
  </si>
  <si>
    <t>MUNICIPIO</t>
  </si>
  <si>
    <t>Fondo Municipal de Participaciones</t>
  </si>
  <si>
    <t>Fondo Municipal Sobre  el Impuesto a las Ventas Finales de  Gasolina y Diesel</t>
  </si>
  <si>
    <t>ISR</t>
  </si>
  <si>
    <t>Suma</t>
  </si>
  <si>
    <t>001</t>
  </si>
  <si>
    <t xml:space="preserve"> ABEJONES</t>
  </si>
  <si>
    <t>002</t>
  </si>
  <si>
    <t xml:space="preserve"> ACATLAN DE PEREZ FIGUEROA</t>
  </si>
  <si>
    <t>003</t>
  </si>
  <si>
    <t xml:space="preserve"> ASUNCION CACALOTEPEC</t>
  </si>
  <si>
    <t>004</t>
  </si>
  <si>
    <t xml:space="preserve"> ASUNCION CUYOTEPEJI</t>
  </si>
  <si>
    <t>005</t>
  </si>
  <si>
    <t xml:space="preserve"> ASUNCION IXTALTEPEC</t>
  </si>
  <si>
    <t>006</t>
  </si>
  <si>
    <t xml:space="preserve"> ASUNCION NOCHIXTLAN</t>
  </si>
  <si>
    <t>007</t>
  </si>
  <si>
    <t xml:space="preserve"> ASUNCION OCOTLAN</t>
  </si>
  <si>
    <t>008</t>
  </si>
  <si>
    <t xml:space="preserve"> ASUNCION TLACOLULITA</t>
  </si>
  <si>
    <t>009</t>
  </si>
  <si>
    <t xml:space="preserve"> AYOTZINTEPEC</t>
  </si>
  <si>
    <t>010</t>
  </si>
  <si>
    <t xml:space="preserve"> EL BARRIO DE LA SOLEDAD</t>
  </si>
  <si>
    <t>011</t>
  </si>
  <si>
    <t xml:space="preserve"> CALIHUALA</t>
  </si>
  <si>
    <t>012</t>
  </si>
  <si>
    <t xml:space="preserve"> CANDELARIA LOXICHA</t>
  </si>
  <si>
    <t>013</t>
  </si>
  <si>
    <t xml:space="preserve"> CIENEGA DE ZIMATLAN</t>
  </si>
  <si>
    <t>014</t>
  </si>
  <si>
    <t xml:space="preserve"> CIUDAD IXTEPEC</t>
  </si>
  <si>
    <t>015</t>
  </si>
  <si>
    <t xml:space="preserve"> COATECAS ALTAS</t>
  </si>
  <si>
    <t>016</t>
  </si>
  <si>
    <t xml:space="preserve"> COICOYAN DE LAS FLORES</t>
  </si>
  <si>
    <t>017</t>
  </si>
  <si>
    <t xml:space="preserve"> LA COMPAÑIA</t>
  </si>
  <si>
    <t>018</t>
  </si>
  <si>
    <t xml:space="preserve"> CONCEPCION BUENAVISTA</t>
  </si>
  <si>
    <t>019</t>
  </si>
  <si>
    <t xml:space="preserve"> CONCEPCION PAPALO</t>
  </si>
  <si>
    <t>020</t>
  </si>
  <si>
    <t xml:space="preserve"> CONSTANCIA DEL ROSARIO</t>
  </si>
  <si>
    <t>021</t>
  </si>
  <si>
    <t xml:space="preserve"> COSOLAPA</t>
  </si>
  <si>
    <t>022</t>
  </si>
  <si>
    <t xml:space="preserve"> COSOLTEPEC</t>
  </si>
  <si>
    <t>023</t>
  </si>
  <si>
    <t xml:space="preserve"> CUILAPAM DE GUERRERO</t>
  </si>
  <si>
    <t>024</t>
  </si>
  <si>
    <t xml:space="preserve"> CUYAMECALCO VILLA DE ZARAGOZA</t>
  </si>
  <si>
    <t>025</t>
  </si>
  <si>
    <t xml:space="preserve"> CHAHUITES</t>
  </si>
  <si>
    <t>026</t>
  </si>
  <si>
    <t xml:space="preserve"> CHALCATONGO DE HIDALGO</t>
  </si>
  <si>
    <t>027</t>
  </si>
  <si>
    <t xml:space="preserve"> CHIQUIHUITLAN DE BENITO JUAREZ</t>
  </si>
  <si>
    <t>028</t>
  </si>
  <si>
    <t xml:space="preserve"> HEROICA CIUDAD DE EJUTLA DE CRESPO</t>
  </si>
  <si>
    <t>029</t>
  </si>
  <si>
    <t xml:space="preserve"> ELOXOCHITLAN DE FLORES MAGON</t>
  </si>
  <si>
    <t>030</t>
  </si>
  <si>
    <t xml:space="preserve"> EL ESPINAL</t>
  </si>
  <si>
    <t>031</t>
  </si>
  <si>
    <t xml:space="preserve"> TAMAZULAPAM DEL ESPIRITU SANTO</t>
  </si>
  <si>
    <t>032</t>
  </si>
  <si>
    <t xml:space="preserve"> FRESNILLO DE TRUJANO</t>
  </si>
  <si>
    <t>033</t>
  </si>
  <si>
    <t xml:space="preserve"> GUADALUPE ETLA</t>
  </si>
  <si>
    <t>034</t>
  </si>
  <si>
    <t xml:space="preserve"> GUADALUPE DE RAMIREZ</t>
  </si>
  <si>
    <t>035</t>
  </si>
  <si>
    <t xml:space="preserve"> GUELATAO DE JUAREZ</t>
  </si>
  <si>
    <t>036</t>
  </si>
  <si>
    <t xml:space="preserve"> GUEVEA DE HUMBOLDT</t>
  </si>
  <si>
    <t>037</t>
  </si>
  <si>
    <t xml:space="preserve"> MESONES HIDALGO</t>
  </si>
  <si>
    <t>038</t>
  </si>
  <si>
    <t xml:space="preserve"> VILLA HIDALGO</t>
  </si>
  <si>
    <t>039</t>
  </si>
  <si>
    <t xml:space="preserve"> HEROICA CIUDAD DE HUAJUAPAN DE LEON</t>
  </si>
  <si>
    <t>040</t>
  </si>
  <si>
    <t xml:space="preserve"> HUAUTEPEC</t>
  </si>
  <si>
    <t>041</t>
  </si>
  <si>
    <t xml:space="preserve"> HUAUTLA DE JIMENEZ</t>
  </si>
  <si>
    <t>042</t>
  </si>
  <si>
    <t xml:space="preserve"> IXTLAN DE JUAREZ</t>
  </si>
  <si>
    <t>043</t>
  </si>
  <si>
    <t xml:space="preserve"> HEROICA CIUDAD DE JUCHITAN DE ZARAGOZA</t>
  </si>
  <si>
    <t>044</t>
  </si>
  <si>
    <t xml:space="preserve"> LOMA BONITA</t>
  </si>
  <si>
    <t>045</t>
  </si>
  <si>
    <t xml:space="preserve"> MAGDALENA APASCO</t>
  </si>
  <si>
    <t>046</t>
  </si>
  <si>
    <t xml:space="preserve"> MAGDALENA JALTEPEC</t>
  </si>
  <si>
    <t>047</t>
  </si>
  <si>
    <t xml:space="preserve"> SANTA MAGDALENA JICOTLAN</t>
  </si>
  <si>
    <t>048</t>
  </si>
  <si>
    <t xml:space="preserve"> MAGDALENA MIXTEPEC</t>
  </si>
  <si>
    <t>049</t>
  </si>
  <si>
    <t xml:space="preserve"> MAGDALENA OCOTLAN</t>
  </si>
  <si>
    <t>050</t>
  </si>
  <si>
    <t xml:space="preserve"> MAGDALENA PEÑASCO</t>
  </si>
  <si>
    <t>051</t>
  </si>
  <si>
    <t xml:space="preserve"> MAGDALENA TEITIPAC</t>
  </si>
  <si>
    <t>052</t>
  </si>
  <si>
    <t xml:space="preserve"> MAGDALENA TEQUISISTLAN</t>
  </si>
  <si>
    <t>053</t>
  </si>
  <si>
    <t xml:space="preserve"> MAGDALENA TLACOTEPEC</t>
  </si>
  <si>
    <t>054</t>
  </si>
  <si>
    <t xml:space="preserve"> MAGDALENA ZAHUATLAN</t>
  </si>
  <si>
    <t>055</t>
  </si>
  <si>
    <t xml:space="preserve"> MARISCALA DE JUAREZ</t>
  </si>
  <si>
    <t>056</t>
  </si>
  <si>
    <t xml:space="preserve"> MARTIRES DE TACUBAYA</t>
  </si>
  <si>
    <t>057</t>
  </si>
  <si>
    <t xml:space="preserve"> MATIAS ROMERO AVENDAÑO</t>
  </si>
  <si>
    <t>058</t>
  </si>
  <si>
    <t xml:space="preserve"> MAZATLAN VILLA DE FLORES</t>
  </si>
  <si>
    <t>059</t>
  </si>
  <si>
    <t xml:space="preserve"> MIAHUATLAN DE PORFIRIO DIAZ</t>
  </si>
  <si>
    <t>060</t>
  </si>
  <si>
    <t xml:space="preserve"> MIXISTLAN DE LA REFORMA</t>
  </si>
  <si>
    <t>061</t>
  </si>
  <si>
    <t xml:space="preserve"> MONJAS</t>
  </si>
  <si>
    <t>062</t>
  </si>
  <si>
    <t xml:space="preserve"> NATIVIDAD</t>
  </si>
  <si>
    <t>063</t>
  </si>
  <si>
    <t xml:space="preserve"> NAZARENO ETLA</t>
  </si>
  <si>
    <t>064</t>
  </si>
  <si>
    <t xml:space="preserve"> NEJAPA DE MADERO</t>
  </si>
  <si>
    <t>065</t>
  </si>
  <si>
    <t xml:space="preserve"> IXPANTEPEC NIEVES</t>
  </si>
  <si>
    <t>066</t>
  </si>
  <si>
    <t xml:space="preserve"> SANTIAGO NILTEPEC</t>
  </si>
  <si>
    <t>067</t>
  </si>
  <si>
    <t xml:space="preserve"> OAXACA DE JUAREZ</t>
  </si>
  <si>
    <t>068</t>
  </si>
  <si>
    <t xml:space="preserve"> OCOTLAN DE MORELOS</t>
  </si>
  <si>
    <t>069</t>
  </si>
  <si>
    <t xml:space="preserve"> LA PE</t>
  </si>
  <si>
    <t>070</t>
  </si>
  <si>
    <t xml:space="preserve"> PINOTEPA DE DON LUIS</t>
  </si>
  <si>
    <t>071</t>
  </si>
  <si>
    <t xml:space="preserve"> PLUMA HIDALGO</t>
  </si>
  <si>
    <t>072</t>
  </si>
  <si>
    <t xml:space="preserve"> SAN JOSE DEL PROGRESO</t>
  </si>
  <si>
    <t>073</t>
  </si>
  <si>
    <t xml:space="preserve"> PUTLA VILLA DE GUERRERO</t>
  </si>
  <si>
    <t>074</t>
  </si>
  <si>
    <t xml:space="preserve"> SANTA CATARINA QUIOQUITANI</t>
  </si>
  <si>
    <t>075</t>
  </si>
  <si>
    <t xml:space="preserve"> REFORMA DE PINEDA</t>
  </si>
  <si>
    <t>076</t>
  </si>
  <si>
    <t xml:space="preserve"> LA REFORMA</t>
  </si>
  <si>
    <t>077</t>
  </si>
  <si>
    <t xml:space="preserve"> REYES ETLA</t>
  </si>
  <si>
    <t>078</t>
  </si>
  <si>
    <t xml:space="preserve"> ROJAS DE CUAUHTEMOC</t>
  </si>
  <si>
    <t>079</t>
  </si>
  <si>
    <t xml:space="preserve"> SALINA CRUZ</t>
  </si>
  <si>
    <t>080</t>
  </si>
  <si>
    <t xml:space="preserve"> SAN AGUSTIN AMATENGO</t>
  </si>
  <si>
    <t>081</t>
  </si>
  <si>
    <t xml:space="preserve"> SAN AGUSTIN ATENANGO</t>
  </si>
  <si>
    <t>082</t>
  </si>
  <si>
    <t xml:space="preserve"> SAN AGUSTIN CHAYUCO</t>
  </si>
  <si>
    <t>083</t>
  </si>
  <si>
    <t xml:space="preserve"> SAN AGUSTIN DE LAS JUNTAS</t>
  </si>
  <si>
    <t>084</t>
  </si>
  <si>
    <t xml:space="preserve"> SAN AGUSTIN ETLA</t>
  </si>
  <si>
    <t>085</t>
  </si>
  <si>
    <t xml:space="preserve"> SAN AGUSTIN LOXICHA</t>
  </si>
  <si>
    <t>086</t>
  </si>
  <si>
    <t xml:space="preserve"> SAN AGUSTIN TLACOTEPEC</t>
  </si>
  <si>
    <t>087</t>
  </si>
  <si>
    <t xml:space="preserve"> SAN AGUSTIN YATARENI</t>
  </si>
  <si>
    <t>088</t>
  </si>
  <si>
    <t xml:space="preserve"> SAN ANDRES CABECERA NUEVA</t>
  </si>
  <si>
    <t>089</t>
  </si>
  <si>
    <t xml:space="preserve"> SAN ANDRES DINICUITI</t>
  </si>
  <si>
    <t>090</t>
  </si>
  <si>
    <t xml:space="preserve"> SAN ANDRES HUAXPALTEPEC</t>
  </si>
  <si>
    <t>091</t>
  </si>
  <si>
    <t xml:space="preserve"> SAN ANDRES HUAYAPAM</t>
  </si>
  <si>
    <t>092</t>
  </si>
  <si>
    <t xml:space="preserve"> SAN ANDRES IXTLAHUACA</t>
  </si>
  <si>
    <t>093</t>
  </si>
  <si>
    <t xml:space="preserve"> SAN ANDRES LAGUNAS</t>
  </si>
  <si>
    <t>094</t>
  </si>
  <si>
    <t xml:space="preserve"> SAN ANDRES NUXIÑO</t>
  </si>
  <si>
    <t>095</t>
  </si>
  <si>
    <t xml:space="preserve"> SAN ANDRES PAXTLAN</t>
  </si>
  <si>
    <t>096</t>
  </si>
  <si>
    <t xml:space="preserve"> SAN ANDRES SINAXTLA</t>
  </si>
  <si>
    <t>097</t>
  </si>
  <si>
    <t xml:space="preserve"> SAN ANDRES SOLAGA</t>
  </si>
  <si>
    <t>098</t>
  </si>
  <si>
    <t xml:space="preserve"> SAN ANDRES TEOTILALPAM</t>
  </si>
  <si>
    <t>099</t>
  </si>
  <si>
    <t xml:space="preserve"> SAN ANDRES TEPETLAPA</t>
  </si>
  <si>
    <t>100</t>
  </si>
  <si>
    <t xml:space="preserve"> SAN ANDRES YAA</t>
  </si>
  <si>
    <t>101</t>
  </si>
  <si>
    <t xml:space="preserve"> SAN ANDRES ZABACHE</t>
  </si>
  <si>
    <t>102</t>
  </si>
  <si>
    <t xml:space="preserve"> SAN ANDRES ZAUTLA</t>
  </si>
  <si>
    <t>103</t>
  </si>
  <si>
    <t xml:space="preserve"> SAN ANTONINO CASTILLO VELASCO</t>
  </si>
  <si>
    <t>104</t>
  </si>
  <si>
    <t xml:space="preserve"> SAN ANTONINO EL ALTO</t>
  </si>
  <si>
    <t>105</t>
  </si>
  <si>
    <t xml:space="preserve"> SAN ANTONINO MONTE VERDE</t>
  </si>
  <si>
    <t>106</t>
  </si>
  <si>
    <t xml:space="preserve"> SAN ANTONIO ACUTLA</t>
  </si>
  <si>
    <t>107</t>
  </si>
  <si>
    <t xml:space="preserve"> SAN ANTONIO DE LA CAL</t>
  </si>
  <si>
    <t>108</t>
  </si>
  <si>
    <t xml:space="preserve"> SAN ANTONIO HUITEPEC</t>
  </si>
  <si>
    <t>109</t>
  </si>
  <si>
    <t xml:space="preserve"> SAN ANTONIO NANAHUATIPAM</t>
  </si>
  <si>
    <t>110</t>
  </si>
  <si>
    <t xml:space="preserve"> SAN ANTONIO SINICAHUA</t>
  </si>
  <si>
    <t>111</t>
  </si>
  <si>
    <t xml:space="preserve"> SAN ANTONIO TEPETLAPA</t>
  </si>
  <si>
    <t>112</t>
  </si>
  <si>
    <t xml:space="preserve"> SAN BALTAZAR CHICHICAPAM</t>
  </si>
  <si>
    <t>113</t>
  </si>
  <si>
    <t xml:space="preserve"> SAN BALTAZAR LOXICHA</t>
  </si>
  <si>
    <t>114</t>
  </si>
  <si>
    <t xml:space="preserve"> SAN BALTAZAR YATZACHI EL BAJO</t>
  </si>
  <si>
    <t>115</t>
  </si>
  <si>
    <t xml:space="preserve"> SAN BARTOLO COYOTEPEC</t>
  </si>
  <si>
    <t>116</t>
  </si>
  <si>
    <t xml:space="preserve"> SAN BARTOLOME AYAUTLA</t>
  </si>
  <si>
    <t>117</t>
  </si>
  <si>
    <t xml:space="preserve"> SAN BARTOLOME LOXICHA</t>
  </si>
  <si>
    <t>118</t>
  </si>
  <si>
    <t xml:space="preserve"> SAN BARTOLOME QUIALANA</t>
  </si>
  <si>
    <t>119</t>
  </si>
  <si>
    <t xml:space="preserve"> SAN BARTOLOME YUCUAÑE</t>
  </si>
  <si>
    <t>120</t>
  </si>
  <si>
    <t xml:space="preserve"> SAN BARTOLOME ZOOGOCHO</t>
  </si>
  <si>
    <t>121</t>
  </si>
  <si>
    <t xml:space="preserve"> SAN BARTOLO SOYALTEPEC</t>
  </si>
  <si>
    <t>122</t>
  </si>
  <si>
    <t xml:space="preserve"> SAN BARTOLO YAUTEPEC</t>
  </si>
  <si>
    <t>123</t>
  </si>
  <si>
    <t xml:space="preserve"> SAN BERNARDO MIXTEPEC</t>
  </si>
  <si>
    <t>124</t>
  </si>
  <si>
    <t xml:space="preserve"> SAN BLAS ATEMPA</t>
  </si>
  <si>
    <t>125</t>
  </si>
  <si>
    <t xml:space="preserve"> SAN CARLOS YAUTEPEC</t>
  </si>
  <si>
    <t>126</t>
  </si>
  <si>
    <t xml:space="preserve"> SAN CRISTOBAL AMATLAN</t>
  </si>
  <si>
    <t>127</t>
  </si>
  <si>
    <t xml:space="preserve"> SAN CRISTOBAL AMOLTEPEC</t>
  </si>
  <si>
    <t>128</t>
  </si>
  <si>
    <t xml:space="preserve"> SAN CRISTOBAL LACHIRIOAG</t>
  </si>
  <si>
    <t>129</t>
  </si>
  <si>
    <t xml:space="preserve"> SAN CRISTOBAL SUCHIXTLAHUACA</t>
  </si>
  <si>
    <t>130</t>
  </si>
  <si>
    <t xml:space="preserve"> SAN DIONISIO DEL MAR</t>
  </si>
  <si>
    <t>131</t>
  </si>
  <si>
    <t xml:space="preserve"> SAN DIONISIO OCOTEPEC</t>
  </si>
  <si>
    <t>132</t>
  </si>
  <si>
    <t xml:space="preserve"> SAN DIONISIO OCOTLAN</t>
  </si>
  <si>
    <t>133</t>
  </si>
  <si>
    <t xml:space="preserve"> SAN ESTEBAN ATATLAHUCA</t>
  </si>
  <si>
    <t>134</t>
  </si>
  <si>
    <t xml:space="preserve"> SAN FELIPE JALAPA DE DIAZ</t>
  </si>
  <si>
    <t>135</t>
  </si>
  <si>
    <t xml:space="preserve"> SAN FELIPE TEJALAPAM</t>
  </si>
  <si>
    <t>136</t>
  </si>
  <si>
    <t xml:space="preserve"> SAN FELIPE USILA</t>
  </si>
  <si>
    <t>137</t>
  </si>
  <si>
    <t xml:space="preserve"> SAN FRANCISCO CAHUACUA</t>
  </si>
  <si>
    <t>138</t>
  </si>
  <si>
    <t xml:space="preserve"> SAN FRANCISCO CAJONOS</t>
  </si>
  <si>
    <t>139</t>
  </si>
  <si>
    <t xml:space="preserve"> SAN FRANCISCO CHAPULAPA</t>
  </si>
  <si>
    <t>140</t>
  </si>
  <si>
    <t xml:space="preserve"> SAN FRANCISCO CHINDUA</t>
  </si>
  <si>
    <t>141</t>
  </si>
  <si>
    <t xml:space="preserve"> SAN FRANCISCO DEL MAR</t>
  </si>
  <si>
    <t>142</t>
  </si>
  <si>
    <t xml:space="preserve"> SAN FRANCISCO HUEHUETLAN</t>
  </si>
  <si>
    <t>143</t>
  </si>
  <si>
    <t xml:space="preserve"> SAN FRANCISCO IXHUATAN</t>
  </si>
  <si>
    <t>144</t>
  </si>
  <si>
    <t xml:space="preserve"> SAN FRANCISCO JALTEPETONGO</t>
  </si>
  <si>
    <t>145</t>
  </si>
  <si>
    <t xml:space="preserve"> SAN FRANCISCO LACHIGOLO</t>
  </si>
  <si>
    <t>146</t>
  </si>
  <si>
    <t xml:space="preserve"> SAN FRANCISCO LOGUECHE</t>
  </si>
  <si>
    <t>147</t>
  </si>
  <si>
    <t xml:space="preserve"> SAN FRANCISCO NUXAÑO</t>
  </si>
  <si>
    <t>148</t>
  </si>
  <si>
    <t xml:space="preserve"> SAN FRANCISCO OZOLOTEPEC</t>
  </si>
  <si>
    <t>149</t>
  </si>
  <si>
    <t xml:space="preserve"> SAN FRANCISCO SOLA</t>
  </si>
  <si>
    <t>150</t>
  </si>
  <si>
    <t xml:space="preserve"> SAN FRANCISCO TELIXTLAHUACA</t>
  </si>
  <si>
    <t>151</t>
  </si>
  <si>
    <t xml:space="preserve"> SAN FRANCISCO TEOPAN</t>
  </si>
  <si>
    <t>152</t>
  </si>
  <si>
    <t xml:space="preserve"> SAN FRANCISCO TLAPANCINGO</t>
  </si>
  <si>
    <t>153</t>
  </si>
  <si>
    <t xml:space="preserve"> SAN GABRIEL MIXTEPEC</t>
  </si>
  <si>
    <t>154</t>
  </si>
  <si>
    <t xml:space="preserve"> SAN ILDEFONSO AMATLAN</t>
  </si>
  <si>
    <t>155</t>
  </si>
  <si>
    <t xml:space="preserve"> SAN ILDEFONSO SOLA</t>
  </si>
  <si>
    <t>156</t>
  </si>
  <si>
    <t xml:space="preserve"> SAN ILDEFONSO VILLA ALTA</t>
  </si>
  <si>
    <t>157</t>
  </si>
  <si>
    <t xml:space="preserve"> SAN JACINTO AMILPAS</t>
  </si>
  <si>
    <t>158</t>
  </si>
  <si>
    <t xml:space="preserve"> SAN JACINTO TLACOTEPEC</t>
  </si>
  <si>
    <t>159</t>
  </si>
  <si>
    <t xml:space="preserve"> SAN JERONIMO COATLAN</t>
  </si>
  <si>
    <t>160</t>
  </si>
  <si>
    <t xml:space="preserve"> SAN JERONIMO SILACAYOAPILLA</t>
  </si>
  <si>
    <t>161</t>
  </si>
  <si>
    <t xml:space="preserve"> SAN JERONIMO SOSOLA</t>
  </si>
  <si>
    <t>162</t>
  </si>
  <si>
    <t xml:space="preserve"> SAN JERONIMO TAVICHE</t>
  </si>
  <si>
    <t>163</t>
  </si>
  <si>
    <t xml:space="preserve"> SAN JERONIMO TECOATL</t>
  </si>
  <si>
    <t>164</t>
  </si>
  <si>
    <t xml:space="preserve"> SAN JORGE NUCHITA</t>
  </si>
  <si>
    <t>165</t>
  </si>
  <si>
    <t xml:space="preserve"> SAN JOSE AYUQUILA</t>
  </si>
  <si>
    <t>166</t>
  </si>
  <si>
    <t xml:space="preserve"> SAN JOSE CHILTEPEC</t>
  </si>
  <si>
    <t>167</t>
  </si>
  <si>
    <t xml:space="preserve"> SAN JOSE DEL PEÑASCO</t>
  </si>
  <si>
    <t>168</t>
  </si>
  <si>
    <t xml:space="preserve"> SAN JOSE ESTANCIA GRANDE</t>
  </si>
  <si>
    <t>169</t>
  </si>
  <si>
    <t xml:space="preserve"> SAN JOSE INDEPENDENCIA</t>
  </si>
  <si>
    <t>170</t>
  </si>
  <si>
    <t xml:space="preserve"> SAN JOSE LACHIGUIRI</t>
  </si>
  <si>
    <t>171</t>
  </si>
  <si>
    <t xml:space="preserve"> SAN JOSE TENANGO</t>
  </si>
  <si>
    <t>172</t>
  </si>
  <si>
    <t xml:space="preserve"> SAN JUAN ACHIUTLA</t>
  </si>
  <si>
    <t>173</t>
  </si>
  <si>
    <t xml:space="preserve"> SAN JUAN ATEPEC</t>
  </si>
  <si>
    <t>174</t>
  </si>
  <si>
    <t xml:space="preserve"> ANIMAS TRUJANO</t>
  </si>
  <si>
    <t>175</t>
  </si>
  <si>
    <t xml:space="preserve"> SAN JUAN BAUTISTA ATATLAHUCA</t>
  </si>
  <si>
    <t>176</t>
  </si>
  <si>
    <t xml:space="preserve"> SAN JUAN BAUTISTA COIXTLAHUACA</t>
  </si>
  <si>
    <t>177</t>
  </si>
  <si>
    <t xml:space="preserve"> SAN JUAN BAUTISTA CUICATLAN</t>
  </si>
  <si>
    <t>178</t>
  </si>
  <si>
    <t xml:space="preserve"> SAN JUAN BAUTISTA GUELACHE</t>
  </si>
  <si>
    <t>179</t>
  </si>
  <si>
    <t xml:space="preserve"> SAN JUAN BAUTISTA JAYACATLAN</t>
  </si>
  <si>
    <t>180</t>
  </si>
  <si>
    <t xml:space="preserve"> SAN JUAN BAUTISTA LO DE SOTO</t>
  </si>
  <si>
    <t>181</t>
  </si>
  <si>
    <t xml:space="preserve"> SAN JUAN BAUTISTA SUCHITEPEC</t>
  </si>
  <si>
    <t>182</t>
  </si>
  <si>
    <t xml:space="preserve"> SAN JUAN BAUTISTA TLACOATZINTEPEC</t>
  </si>
  <si>
    <t>183</t>
  </si>
  <si>
    <t xml:space="preserve"> SAN JUAN BAUTISTA TLACHICHILCO</t>
  </si>
  <si>
    <t>184</t>
  </si>
  <si>
    <t xml:space="preserve"> SAN JUAN BAUTISTA TUXTEPEC</t>
  </si>
  <si>
    <t>185</t>
  </si>
  <si>
    <t xml:space="preserve"> SAN JUAN CACAHUATEPEC</t>
  </si>
  <si>
    <t>186</t>
  </si>
  <si>
    <t xml:space="preserve"> SAN JUAN CIENEGUILLA</t>
  </si>
  <si>
    <t>187</t>
  </si>
  <si>
    <t xml:space="preserve"> SAN JUAN COATZOSPAM</t>
  </si>
  <si>
    <t>188</t>
  </si>
  <si>
    <t xml:space="preserve"> SAN JUAN COLORADO</t>
  </si>
  <si>
    <t>189</t>
  </si>
  <si>
    <t xml:space="preserve"> SAN JUAN COMALTEPEC</t>
  </si>
  <si>
    <t>190</t>
  </si>
  <si>
    <t xml:space="preserve"> SAN JUAN COTZOCON</t>
  </si>
  <si>
    <t>191</t>
  </si>
  <si>
    <t xml:space="preserve"> SAN JUAN CHICOMEZUCHIL</t>
  </si>
  <si>
    <t>192</t>
  </si>
  <si>
    <t xml:space="preserve"> SAN JUAN CHILATECA</t>
  </si>
  <si>
    <t>193</t>
  </si>
  <si>
    <t xml:space="preserve"> SAN JUAN DEL ESTADO</t>
  </si>
  <si>
    <t>194</t>
  </si>
  <si>
    <t xml:space="preserve"> SAN JUAN DEL RIO</t>
  </si>
  <si>
    <t>195</t>
  </si>
  <si>
    <t xml:space="preserve"> SAN JUAN DIUXI</t>
  </si>
  <si>
    <t>196</t>
  </si>
  <si>
    <t xml:space="preserve"> SAN JUAN EVANGELISTA ANALCO</t>
  </si>
  <si>
    <t>197</t>
  </si>
  <si>
    <t xml:space="preserve"> SAN JUAN GUELAVIA</t>
  </si>
  <si>
    <t>198</t>
  </si>
  <si>
    <t xml:space="preserve"> SAN JUAN GUICHICOVI</t>
  </si>
  <si>
    <t>199</t>
  </si>
  <si>
    <t xml:space="preserve"> SAN JUAN IHUALTEPEC</t>
  </si>
  <si>
    <t>200</t>
  </si>
  <si>
    <t xml:space="preserve"> SAN JUAN JUQUILA MIXES</t>
  </si>
  <si>
    <t>201</t>
  </si>
  <si>
    <t xml:space="preserve"> SAN JUAN JUQUILA VIJANOS</t>
  </si>
  <si>
    <t>202</t>
  </si>
  <si>
    <t xml:space="preserve"> SAN JUAN LACHAO</t>
  </si>
  <si>
    <t>203</t>
  </si>
  <si>
    <t xml:space="preserve"> SAN JUAN LACHIGALLA</t>
  </si>
  <si>
    <t>204</t>
  </si>
  <si>
    <t xml:space="preserve"> SAN JUAN LAJARCIA</t>
  </si>
  <si>
    <t>205</t>
  </si>
  <si>
    <t xml:space="preserve"> SAN JUAN LALANA</t>
  </si>
  <si>
    <t>206</t>
  </si>
  <si>
    <t xml:space="preserve"> SAN JUAN DE LOS CUES</t>
  </si>
  <si>
    <t>207</t>
  </si>
  <si>
    <t xml:space="preserve"> SAN JUAN MAZATLAN</t>
  </si>
  <si>
    <t>208</t>
  </si>
  <si>
    <t xml:space="preserve"> SAN JUAN MIXTEPEC - DTO. 08 -</t>
  </si>
  <si>
    <t>209</t>
  </si>
  <si>
    <t xml:space="preserve"> SAN JUAN MIXTEPEC - DTO. 26 -</t>
  </si>
  <si>
    <t>210</t>
  </si>
  <si>
    <t xml:space="preserve"> SAN JUAN ÑUMI</t>
  </si>
  <si>
    <t>211</t>
  </si>
  <si>
    <t xml:space="preserve"> SAN JUAN OZOLOTEPEC</t>
  </si>
  <si>
    <t>212</t>
  </si>
  <si>
    <t xml:space="preserve"> SAN JUAN PETLAPA</t>
  </si>
  <si>
    <t>213</t>
  </si>
  <si>
    <t xml:space="preserve"> SAN JUAN QUIAHIJE</t>
  </si>
  <si>
    <t>214</t>
  </si>
  <si>
    <t xml:space="preserve"> SAN JUAN QUIOTEPEC</t>
  </si>
  <si>
    <t>215</t>
  </si>
  <si>
    <t xml:space="preserve"> SAN JUAN SAYULTEPEC</t>
  </si>
  <si>
    <t>216</t>
  </si>
  <si>
    <t xml:space="preserve"> SAN JUAN TABAA</t>
  </si>
  <si>
    <t>217</t>
  </si>
  <si>
    <t xml:space="preserve"> SAN JUAN TAMAZOLA</t>
  </si>
  <si>
    <t>218</t>
  </si>
  <si>
    <t xml:space="preserve"> SAN JUAN TEITA</t>
  </si>
  <si>
    <t>219</t>
  </si>
  <si>
    <t xml:space="preserve"> SAN JUAN TEITIPAC</t>
  </si>
  <si>
    <t>220</t>
  </si>
  <si>
    <t xml:space="preserve"> SAN JUAN TEPEUXILA</t>
  </si>
  <si>
    <t>221</t>
  </si>
  <si>
    <t xml:space="preserve"> SAN JUAN TEPOSCOLULA</t>
  </si>
  <si>
    <t>222</t>
  </si>
  <si>
    <t xml:space="preserve"> SAN JUAN YAEE</t>
  </si>
  <si>
    <t>223</t>
  </si>
  <si>
    <t xml:space="preserve"> SAN JUAN YATZONA</t>
  </si>
  <si>
    <t>224</t>
  </si>
  <si>
    <t xml:space="preserve"> SAN JUAN YUCUITA</t>
  </si>
  <si>
    <t>225</t>
  </si>
  <si>
    <t xml:space="preserve"> SAN LORENZO</t>
  </si>
  <si>
    <t>226</t>
  </si>
  <si>
    <t xml:space="preserve"> SAN LORENZO ALBARRADAS</t>
  </si>
  <si>
    <t>227</t>
  </si>
  <si>
    <t xml:space="preserve"> SAN LORENZO CACAOTEPEC</t>
  </si>
  <si>
    <t>228</t>
  </si>
  <si>
    <t xml:space="preserve"> SAN LORENZO CUAUNECUILTITLA</t>
  </si>
  <si>
    <t>229</t>
  </si>
  <si>
    <t xml:space="preserve"> SAN LORENZO TEXMELUCAN</t>
  </si>
  <si>
    <t>230</t>
  </si>
  <si>
    <t xml:space="preserve"> SAN LORENZO VICTORIA</t>
  </si>
  <si>
    <t>231</t>
  </si>
  <si>
    <t xml:space="preserve"> SAN LUCAS CAMOTLAN</t>
  </si>
  <si>
    <t>232</t>
  </si>
  <si>
    <t xml:space="preserve"> SAN LUCAS OJITLAN</t>
  </si>
  <si>
    <t>233</t>
  </si>
  <si>
    <t xml:space="preserve"> SAN LUCAS QUIAVINI</t>
  </si>
  <si>
    <t>234</t>
  </si>
  <si>
    <t xml:space="preserve"> SAN LUCAS ZOQUIAPAM</t>
  </si>
  <si>
    <t>235</t>
  </si>
  <si>
    <t xml:space="preserve"> SAN LUIS AMATLAN</t>
  </si>
  <si>
    <t>236</t>
  </si>
  <si>
    <t xml:space="preserve"> SAN MARCIAL OZOLOTEPEC</t>
  </si>
  <si>
    <t>237</t>
  </si>
  <si>
    <t xml:space="preserve"> SAN MARCOS ARTEAGA</t>
  </si>
  <si>
    <t>238</t>
  </si>
  <si>
    <t xml:space="preserve"> SAN MARTIN DE LOS CANSECOS</t>
  </si>
  <si>
    <t>239</t>
  </si>
  <si>
    <t xml:space="preserve"> SAN MARTIN HUAMELULPAM</t>
  </si>
  <si>
    <t>240</t>
  </si>
  <si>
    <t xml:space="preserve"> SAN MARTIN ITUNYOSO</t>
  </si>
  <si>
    <t>241</t>
  </si>
  <si>
    <t xml:space="preserve"> SAN MARTIN LACHILA</t>
  </si>
  <si>
    <t>242</t>
  </si>
  <si>
    <t xml:space="preserve"> SAN MARTIN PERAS</t>
  </si>
  <si>
    <t>243</t>
  </si>
  <si>
    <t xml:space="preserve"> SAN MARTIN TILCAJETE</t>
  </si>
  <si>
    <t>244</t>
  </si>
  <si>
    <t xml:space="preserve"> SAN MARTIN TOXPALAN</t>
  </si>
  <si>
    <t>245</t>
  </si>
  <si>
    <t xml:space="preserve"> SAN MARTIN ZACATEPEC</t>
  </si>
  <si>
    <t>246</t>
  </si>
  <si>
    <t xml:space="preserve"> SAN MATEO CAJONOS</t>
  </si>
  <si>
    <t>247</t>
  </si>
  <si>
    <t xml:space="preserve"> CAPULALPAM DE MENDEZ</t>
  </si>
  <si>
    <t>248</t>
  </si>
  <si>
    <t xml:space="preserve"> SAN MATEO DEL MAR</t>
  </si>
  <si>
    <t>249</t>
  </si>
  <si>
    <t xml:space="preserve"> SAN MATEO YOLOXOCHITLAN</t>
  </si>
  <si>
    <t>250</t>
  </si>
  <si>
    <t xml:space="preserve"> SAN MATEO ETLATONGO</t>
  </si>
  <si>
    <t>251</t>
  </si>
  <si>
    <t xml:space="preserve"> SAN MATEO NEJAPAM</t>
  </si>
  <si>
    <t>252</t>
  </si>
  <si>
    <t xml:space="preserve"> SAN MATEO PEÑASCO</t>
  </si>
  <si>
    <t>253</t>
  </si>
  <si>
    <t xml:space="preserve"> SAN MATEO PIÑAS</t>
  </si>
  <si>
    <t>254</t>
  </si>
  <si>
    <t xml:space="preserve"> SAN MATEO RIO HONDO</t>
  </si>
  <si>
    <t>255</t>
  </si>
  <si>
    <t xml:space="preserve"> SAN MATEO SINDIHUI</t>
  </si>
  <si>
    <t>256</t>
  </si>
  <si>
    <t xml:space="preserve"> SAN MATEO TLAPILTEPEC</t>
  </si>
  <si>
    <t>257</t>
  </si>
  <si>
    <t xml:space="preserve"> SAN MELCHOR BETAZA</t>
  </si>
  <si>
    <t>258</t>
  </si>
  <si>
    <t xml:space="preserve"> SAN MIGUEL ACHIUTLA</t>
  </si>
  <si>
    <t>259</t>
  </si>
  <si>
    <t xml:space="preserve"> SAN MIGUEL AHUEHUETITLAN</t>
  </si>
  <si>
    <t>260</t>
  </si>
  <si>
    <t xml:space="preserve"> SAN MIGUEL ALOAPAM</t>
  </si>
  <si>
    <t>261</t>
  </si>
  <si>
    <t xml:space="preserve"> SAN MIGUEL AMATITLAN</t>
  </si>
  <si>
    <t>262</t>
  </si>
  <si>
    <t xml:space="preserve"> SAN MIGUEL AMATLAN</t>
  </si>
  <si>
    <t>263</t>
  </si>
  <si>
    <t xml:space="preserve"> SAN MIGUEL COATLAN</t>
  </si>
  <si>
    <t>264</t>
  </si>
  <si>
    <t xml:space="preserve"> SAN MIGUEL CHICAHUA</t>
  </si>
  <si>
    <t>265</t>
  </si>
  <si>
    <t xml:space="preserve"> SAN MIGUEL CHIMALAPA</t>
  </si>
  <si>
    <t>266</t>
  </si>
  <si>
    <t xml:space="preserve"> SAN MIGUEL DEL PUERTO</t>
  </si>
  <si>
    <t>267</t>
  </si>
  <si>
    <t xml:space="preserve"> SAN MIGUEL DEL RIO</t>
  </si>
  <si>
    <t>268</t>
  </si>
  <si>
    <t xml:space="preserve"> SAN MIGUEL EJUTLA</t>
  </si>
  <si>
    <t>269</t>
  </si>
  <si>
    <t xml:space="preserve"> SAN MIGUEL EL GRANDE</t>
  </si>
  <si>
    <t>270</t>
  </si>
  <si>
    <t xml:space="preserve"> SAN MIGUEL HUAUTLA</t>
  </si>
  <si>
    <t>271</t>
  </si>
  <si>
    <t xml:space="preserve"> SAN MIGUEL MIXTEPEC</t>
  </si>
  <si>
    <t>272</t>
  </si>
  <si>
    <t xml:space="preserve"> SAN MIGUEL PANIXTLAHUACA</t>
  </si>
  <si>
    <t>273</t>
  </si>
  <si>
    <t xml:space="preserve"> SAN MIGUEL PERAS</t>
  </si>
  <si>
    <t>274</t>
  </si>
  <si>
    <t xml:space="preserve"> SAN MIGUEL PIEDRAS</t>
  </si>
  <si>
    <t>275</t>
  </si>
  <si>
    <t xml:space="preserve"> SAN MIGUEL QUETZALTEPEC</t>
  </si>
  <si>
    <t>276</t>
  </si>
  <si>
    <t xml:space="preserve"> SAN MIGUEL SANTA FLOR</t>
  </si>
  <si>
    <t>277</t>
  </si>
  <si>
    <t xml:space="preserve"> VILLA SOLA DE VEGA</t>
  </si>
  <si>
    <t>278</t>
  </si>
  <si>
    <t xml:space="preserve"> SAN MIGUEL SOYALTEPEC</t>
  </si>
  <si>
    <t>279</t>
  </si>
  <si>
    <t xml:space="preserve"> SAN MIGUEL SUCHIXTEPEC</t>
  </si>
  <si>
    <t>280</t>
  </si>
  <si>
    <t xml:space="preserve"> VILLA TALEA DE CASTRO</t>
  </si>
  <si>
    <t>281</t>
  </si>
  <si>
    <t xml:space="preserve"> SAN MIGUEL TECOMATLAN</t>
  </si>
  <si>
    <t>282</t>
  </si>
  <si>
    <t xml:space="preserve"> SAN MIGUEL TENANGO</t>
  </si>
  <si>
    <t>283</t>
  </si>
  <si>
    <t xml:space="preserve"> SAN MIGUEL TEQUIXTEPEC</t>
  </si>
  <si>
    <t>284</t>
  </si>
  <si>
    <t xml:space="preserve"> SAN MIGUEL TILQUIAPAM</t>
  </si>
  <si>
    <t>285</t>
  </si>
  <si>
    <t xml:space="preserve"> SAN MIGUEL TLACAMAMA</t>
  </si>
  <si>
    <t>286</t>
  </si>
  <si>
    <t xml:space="preserve"> SAN MIGUEL TLACOTEPEC</t>
  </si>
  <si>
    <t>287</t>
  </si>
  <si>
    <t xml:space="preserve"> SAN MIGUEL TULANCINGO</t>
  </si>
  <si>
    <t>288</t>
  </si>
  <si>
    <t xml:space="preserve"> SAN MIGUEL YOTAO</t>
  </si>
  <si>
    <t>289</t>
  </si>
  <si>
    <t xml:space="preserve"> SAN NICOLAS</t>
  </si>
  <si>
    <t>290</t>
  </si>
  <si>
    <t xml:space="preserve"> SAN NICOLAS HIDALGO</t>
  </si>
  <si>
    <t>291</t>
  </si>
  <si>
    <t xml:space="preserve"> SAN PABLO COATLAN</t>
  </si>
  <si>
    <t>292</t>
  </si>
  <si>
    <t xml:space="preserve"> SAN PABLO CUATRO VENADOS</t>
  </si>
  <si>
    <t>293</t>
  </si>
  <si>
    <t xml:space="preserve"> SAN PABLO ETLA</t>
  </si>
  <si>
    <t>294</t>
  </si>
  <si>
    <t xml:space="preserve"> SAN PABLO HUITZO</t>
  </si>
  <si>
    <t>295</t>
  </si>
  <si>
    <t xml:space="preserve"> SAN PABLO HUIXTEPEC</t>
  </si>
  <si>
    <t>296</t>
  </si>
  <si>
    <t xml:space="preserve"> SAN PABLO MACUILTIANGUIS</t>
  </si>
  <si>
    <t>297</t>
  </si>
  <si>
    <t xml:space="preserve"> SAN PABLO TIJALTEPEC</t>
  </si>
  <si>
    <t>298</t>
  </si>
  <si>
    <t xml:space="preserve"> SAN PABLO VILLA DE MITLA</t>
  </si>
  <si>
    <t>299</t>
  </si>
  <si>
    <t xml:space="preserve"> SAN PABLO YAGANIZA</t>
  </si>
  <si>
    <t>300</t>
  </si>
  <si>
    <t xml:space="preserve"> SAN PEDRO AMUZGOS</t>
  </si>
  <si>
    <t>301</t>
  </si>
  <si>
    <t xml:space="preserve"> SAN PEDRO APOSTOL</t>
  </si>
  <si>
    <t>302</t>
  </si>
  <si>
    <t xml:space="preserve"> SAN PEDRO ATOYAC</t>
  </si>
  <si>
    <t>303</t>
  </si>
  <si>
    <t xml:space="preserve"> SAN PEDRO CAJONOS</t>
  </si>
  <si>
    <t>304</t>
  </si>
  <si>
    <t xml:space="preserve"> SAN PEDRO COXCALTEPEC CANTAROS</t>
  </si>
  <si>
    <t>305</t>
  </si>
  <si>
    <t xml:space="preserve"> SAN PEDRO COMITANCILLO</t>
  </si>
  <si>
    <t>306</t>
  </si>
  <si>
    <t xml:space="preserve"> SAN PEDRO EL ALTO</t>
  </si>
  <si>
    <t>307</t>
  </si>
  <si>
    <t xml:space="preserve"> SAN PEDRO HUAMELULA</t>
  </si>
  <si>
    <t>308</t>
  </si>
  <si>
    <t xml:space="preserve"> SAN PEDRO HUILOTEPEC</t>
  </si>
  <si>
    <t>309</t>
  </si>
  <si>
    <t xml:space="preserve"> SAN PEDRO IXCATLAN</t>
  </si>
  <si>
    <t>310</t>
  </si>
  <si>
    <t xml:space="preserve"> SAN PEDRO IXTLAHUACA</t>
  </si>
  <si>
    <t>311</t>
  </si>
  <si>
    <t xml:space="preserve"> SAN PEDRO JALTEPETONGO</t>
  </si>
  <si>
    <t>312</t>
  </si>
  <si>
    <t xml:space="preserve"> SAN PEDRO JICAYAN</t>
  </si>
  <si>
    <t>313</t>
  </si>
  <si>
    <t xml:space="preserve"> SAN PEDRO JOCOTIPAC</t>
  </si>
  <si>
    <t>314</t>
  </si>
  <si>
    <t xml:space="preserve"> SAN PEDRO JUCHATENGO</t>
  </si>
  <si>
    <t>315</t>
  </si>
  <si>
    <t xml:space="preserve"> SAN PEDRO MARTIR</t>
  </si>
  <si>
    <t>316</t>
  </si>
  <si>
    <t xml:space="preserve"> SAN PEDRO MARTIR QUIECHAPA</t>
  </si>
  <si>
    <t>317</t>
  </si>
  <si>
    <t xml:space="preserve"> SAN PEDRO MARTIR YUCUXACO</t>
  </si>
  <si>
    <t>318</t>
  </si>
  <si>
    <t xml:space="preserve"> SAN PEDRO MIXTEPEC - DTO. 22 -</t>
  </si>
  <si>
    <t>319</t>
  </si>
  <si>
    <t xml:space="preserve"> SAN PEDRO MIXTEPEC - DTO. 26 -</t>
  </si>
  <si>
    <t>320</t>
  </si>
  <si>
    <t xml:space="preserve"> SAN PEDRO MOLINOS</t>
  </si>
  <si>
    <t>321</t>
  </si>
  <si>
    <t xml:space="preserve"> SAN PEDRO NOPALA</t>
  </si>
  <si>
    <t>322</t>
  </si>
  <si>
    <t xml:space="preserve"> SAN PEDRO OCOPETATILLO</t>
  </si>
  <si>
    <t>323</t>
  </si>
  <si>
    <t xml:space="preserve"> SAN PEDRO OCOTEPEC</t>
  </si>
  <si>
    <t>324</t>
  </si>
  <si>
    <t xml:space="preserve"> SAN PEDRO POCHUTLA</t>
  </si>
  <si>
    <t>325</t>
  </si>
  <si>
    <t xml:space="preserve"> SAN PEDRO QUIATONI</t>
  </si>
  <si>
    <t>326</t>
  </si>
  <si>
    <t xml:space="preserve"> SAN PEDRO SOCHIAPAM</t>
  </si>
  <si>
    <t>327</t>
  </si>
  <si>
    <t xml:space="preserve"> SAN PEDRO TAPANATEPEC</t>
  </si>
  <si>
    <t>328</t>
  </si>
  <si>
    <t xml:space="preserve"> SAN PEDRO TAVICHE</t>
  </si>
  <si>
    <t>329</t>
  </si>
  <si>
    <t xml:space="preserve"> SAN PEDRO TEOZACOALCO</t>
  </si>
  <si>
    <t>330</t>
  </si>
  <si>
    <t xml:space="preserve"> SAN PEDRO TEUTILA</t>
  </si>
  <si>
    <t>331</t>
  </si>
  <si>
    <t xml:space="preserve"> SAN PEDRO TIDAA</t>
  </si>
  <si>
    <t>332</t>
  </si>
  <si>
    <t xml:space="preserve"> SAN PEDRO TOPILTEPEC</t>
  </si>
  <si>
    <t>333</t>
  </si>
  <si>
    <t xml:space="preserve"> SAN PEDRO TOTOLAPAM</t>
  </si>
  <si>
    <t>334</t>
  </si>
  <si>
    <t xml:space="preserve"> VILLA DE TUTUTEPEC DE MELCHOR OCAMPO</t>
  </si>
  <si>
    <t>335</t>
  </si>
  <si>
    <t xml:space="preserve"> SAN PEDRO YANERI</t>
  </si>
  <si>
    <t>336</t>
  </si>
  <si>
    <t xml:space="preserve"> SAN PEDRO YOLOX</t>
  </si>
  <si>
    <t>337</t>
  </si>
  <si>
    <t xml:space="preserve"> SAN PEDRO Y SAN PABLO AYUTLA</t>
  </si>
  <si>
    <t>338</t>
  </si>
  <si>
    <t xml:space="preserve"> VILLA DE ETLA</t>
  </si>
  <si>
    <t>339</t>
  </si>
  <si>
    <t xml:space="preserve"> SAN PEDRO Y SAN PABLO TEPOSCOLULA</t>
  </si>
  <si>
    <t>340</t>
  </si>
  <si>
    <t xml:space="preserve"> SAN PEDRO Y SAN PABLO TEQUIXTEPEC</t>
  </si>
  <si>
    <t>341</t>
  </si>
  <si>
    <t xml:space="preserve"> SAN PEDRO YUCUNAMA</t>
  </si>
  <si>
    <t>342</t>
  </si>
  <si>
    <t xml:space="preserve"> SAN RAYMUNDO JALPAN</t>
  </si>
  <si>
    <t>343</t>
  </si>
  <si>
    <t xml:space="preserve"> SAN SEBASTIAN ABASOLO</t>
  </si>
  <si>
    <t>344</t>
  </si>
  <si>
    <t xml:space="preserve"> SAN SEBASTIAN COATLAN</t>
  </si>
  <si>
    <t>345</t>
  </si>
  <si>
    <t xml:space="preserve"> SAN SEBASTIAN IXCAPA</t>
  </si>
  <si>
    <t>346</t>
  </si>
  <si>
    <t xml:space="preserve"> SAN SEBASTIAN NICANANDUTA</t>
  </si>
  <si>
    <t>347</t>
  </si>
  <si>
    <t xml:space="preserve"> SAN SEBASTIAN RIO HONDO</t>
  </si>
  <si>
    <t>348</t>
  </si>
  <si>
    <t xml:space="preserve"> SAN SEBASTIAN TECOMAXTLAHUACA</t>
  </si>
  <si>
    <t>349</t>
  </si>
  <si>
    <t xml:space="preserve"> SAN SEBASTIAN TEITIPAC</t>
  </si>
  <si>
    <t>350</t>
  </si>
  <si>
    <t xml:space="preserve"> SAN SEBASTIAN TUTLA</t>
  </si>
  <si>
    <t>351</t>
  </si>
  <si>
    <t xml:space="preserve"> SAN SIMON ALMOLONGAS</t>
  </si>
  <si>
    <t>352</t>
  </si>
  <si>
    <t xml:space="preserve"> SAN SIMON ZAHUATLAN</t>
  </si>
  <si>
    <t>353</t>
  </si>
  <si>
    <t xml:space="preserve"> SANTA ANA</t>
  </si>
  <si>
    <t>354</t>
  </si>
  <si>
    <t xml:space="preserve"> SANTA ANA ATEIXTLAHUACA</t>
  </si>
  <si>
    <t>355</t>
  </si>
  <si>
    <t xml:space="preserve"> SANTA ANA CUAUHTEMOC</t>
  </si>
  <si>
    <t>356</t>
  </si>
  <si>
    <t xml:space="preserve"> SANTA ANA DEL VALLE</t>
  </si>
  <si>
    <t>357</t>
  </si>
  <si>
    <t xml:space="preserve"> SANTA ANA TAVELA</t>
  </si>
  <si>
    <t>358</t>
  </si>
  <si>
    <t xml:space="preserve"> SANTA ANA TLAPACOYAN</t>
  </si>
  <si>
    <t>359</t>
  </si>
  <si>
    <t xml:space="preserve"> SANTA ANA YARENI</t>
  </si>
  <si>
    <t>360</t>
  </si>
  <si>
    <t xml:space="preserve"> SANTA ANA ZEGACHE</t>
  </si>
  <si>
    <t>361</t>
  </si>
  <si>
    <t xml:space="preserve"> SANTA CATALINA QUIERI</t>
  </si>
  <si>
    <t>362</t>
  </si>
  <si>
    <t xml:space="preserve"> SANTA CATARINA CUIXTLA</t>
  </si>
  <si>
    <t>363</t>
  </si>
  <si>
    <t xml:space="preserve"> SANTA CATARINA IXTEPEJI</t>
  </si>
  <si>
    <t>364</t>
  </si>
  <si>
    <t xml:space="preserve"> SANTA CATARINA JUQUILA</t>
  </si>
  <si>
    <t>365</t>
  </si>
  <si>
    <t xml:space="preserve"> SANTA CATARINA LACHATAO</t>
  </si>
  <si>
    <t>366</t>
  </si>
  <si>
    <t xml:space="preserve"> SANTA CATARINA LOXICHA</t>
  </si>
  <si>
    <t>367</t>
  </si>
  <si>
    <t xml:space="preserve"> SANTA CATARINA MECHOACAN</t>
  </si>
  <si>
    <t>368</t>
  </si>
  <si>
    <t xml:space="preserve"> SANTA CATARINA MINAS</t>
  </si>
  <si>
    <t>369</t>
  </si>
  <si>
    <t xml:space="preserve"> SANTA CATARINA QUIANE</t>
  </si>
  <si>
    <t>370</t>
  </si>
  <si>
    <t xml:space="preserve"> SANTA CATARINA TAYATA</t>
  </si>
  <si>
    <t>371</t>
  </si>
  <si>
    <t xml:space="preserve"> SANTA CATARINA TICUA</t>
  </si>
  <si>
    <t>372</t>
  </si>
  <si>
    <t xml:space="preserve"> SANTA CATARINA YOSONOTU</t>
  </si>
  <si>
    <t>373</t>
  </si>
  <si>
    <t xml:space="preserve"> SANTA CATARINA ZAPOQUILA</t>
  </si>
  <si>
    <t>374</t>
  </si>
  <si>
    <t xml:space="preserve"> SANTA CRUZ ACATEPEC</t>
  </si>
  <si>
    <t>375</t>
  </si>
  <si>
    <t xml:space="preserve"> SANTA CRUZ AMILPAS</t>
  </si>
  <si>
    <t>376</t>
  </si>
  <si>
    <t xml:space="preserve"> SANTA CRUZ DE BRAVO</t>
  </si>
  <si>
    <t>377</t>
  </si>
  <si>
    <t xml:space="preserve"> SANTA CRUZ ITUNDUJIA</t>
  </si>
  <si>
    <t>378</t>
  </si>
  <si>
    <t xml:space="preserve"> SANTA CRUZ MIXTEPEC</t>
  </si>
  <si>
    <t>379</t>
  </si>
  <si>
    <t xml:space="preserve"> SANTA CRUZ NUNDACO</t>
  </si>
  <si>
    <t>380</t>
  </si>
  <si>
    <t xml:space="preserve"> SANTA CRUZ PAPALUTLA</t>
  </si>
  <si>
    <t>381</t>
  </si>
  <si>
    <t xml:space="preserve"> SANTA CRUZ TACACHE DE MINA</t>
  </si>
  <si>
    <t>382</t>
  </si>
  <si>
    <t xml:space="preserve"> SANTA CRUZ TACAHUA</t>
  </si>
  <si>
    <t>383</t>
  </si>
  <si>
    <t xml:space="preserve"> SANTA CRUZ TAYATA</t>
  </si>
  <si>
    <t>384</t>
  </si>
  <si>
    <t xml:space="preserve"> SANTA CRUZ XITLA</t>
  </si>
  <si>
    <t>385</t>
  </si>
  <si>
    <t xml:space="preserve"> SANTA CRUZ XOXOCOTLAN</t>
  </si>
  <si>
    <t>386</t>
  </si>
  <si>
    <t xml:space="preserve"> SANTA CRUZ ZENZONTEPEC</t>
  </si>
  <si>
    <t>387</t>
  </si>
  <si>
    <t xml:space="preserve"> SANTA GERTRUDIS</t>
  </si>
  <si>
    <t>388</t>
  </si>
  <si>
    <t xml:space="preserve"> SANTA INES DEL MONTE</t>
  </si>
  <si>
    <t>389</t>
  </si>
  <si>
    <t xml:space="preserve"> SANTA INES YATZECHE</t>
  </si>
  <si>
    <t>390</t>
  </si>
  <si>
    <t xml:space="preserve"> SANTA LUCIA DEL CAMINO</t>
  </si>
  <si>
    <t>391</t>
  </si>
  <si>
    <t xml:space="preserve"> SANTA LUCIA MIAHUATLAN</t>
  </si>
  <si>
    <t>392</t>
  </si>
  <si>
    <t xml:space="preserve"> SANTA LUCIA MONTEVERDE</t>
  </si>
  <si>
    <t>393</t>
  </si>
  <si>
    <t xml:space="preserve"> SANTA LUCIA OCOTLAN</t>
  </si>
  <si>
    <t>394</t>
  </si>
  <si>
    <t xml:space="preserve"> SANTA MARIA ALOTEPEC</t>
  </si>
  <si>
    <t>395</t>
  </si>
  <si>
    <t xml:space="preserve"> SANTA MARIA APAZCO</t>
  </si>
  <si>
    <t>396</t>
  </si>
  <si>
    <t xml:space="preserve"> SANTA MARIA LA ASUNCION</t>
  </si>
  <si>
    <t>397</t>
  </si>
  <si>
    <t xml:space="preserve"> HEROICA CIUDAD DE TLAXIACO</t>
  </si>
  <si>
    <t>398</t>
  </si>
  <si>
    <t xml:space="preserve"> AYOQUEZCO DE ALDAMA</t>
  </si>
  <si>
    <t>399</t>
  </si>
  <si>
    <t xml:space="preserve"> SANTA MARIA ATZOMPA</t>
  </si>
  <si>
    <t>400</t>
  </si>
  <si>
    <t xml:space="preserve"> SANTA MARIA CAMOTLAN</t>
  </si>
  <si>
    <t>401</t>
  </si>
  <si>
    <t xml:space="preserve"> SANTA MARIA COLOTEPEC</t>
  </si>
  <si>
    <t>402</t>
  </si>
  <si>
    <t xml:space="preserve"> SANTA MARIA CORTIJO</t>
  </si>
  <si>
    <t>403</t>
  </si>
  <si>
    <t xml:space="preserve"> SANTA MARIA COYOTEPEC</t>
  </si>
  <si>
    <t>404</t>
  </si>
  <si>
    <t xml:space="preserve"> SANTA MARIA CHACHOAPAM</t>
  </si>
  <si>
    <t>405</t>
  </si>
  <si>
    <t xml:space="preserve"> VILLA DE CHILAPA DE DIAZ</t>
  </si>
  <si>
    <t>406</t>
  </si>
  <si>
    <t xml:space="preserve"> SANTA MARIA CHILCHOTLA</t>
  </si>
  <si>
    <t>407</t>
  </si>
  <si>
    <t xml:space="preserve"> SANTA MARIA CHIMALAPA</t>
  </si>
  <si>
    <t>408</t>
  </si>
  <si>
    <t xml:space="preserve"> SANTA MARIA DEL ROSARIO</t>
  </si>
  <si>
    <t>409</t>
  </si>
  <si>
    <t xml:space="preserve"> SANTA MARIA DEL TULE</t>
  </si>
  <si>
    <t>410</t>
  </si>
  <si>
    <t xml:space="preserve"> SANTA MARIA ECATEPEC</t>
  </si>
  <si>
    <t>411</t>
  </si>
  <si>
    <t xml:space="preserve"> SANTA MARIA GUELACE</t>
  </si>
  <si>
    <t>412</t>
  </si>
  <si>
    <t xml:space="preserve"> SANTA MARIA GUIENAGATI</t>
  </si>
  <si>
    <t>413</t>
  </si>
  <si>
    <t xml:space="preserve"> SANTA MARIA HUATULCO</t>
  </si>
  <si>
    <t>414</t>
  </si>
  <si>
    <t xml:space="preserve"> SANTA MARIA HUAZOLOTITLAN</t>
  </si>
  <si>
    <t>415</t>
  </si>
  <si>
    <t xml:space="preserve"> SANTA MARIA IPALAPA</t>
  </si>
  <si>
    <t>416</t>
  </si>
  <si>
    <t xml:space="preserve"> SANTA MARIA IXCATLAN</t>
  </si>
  <si>
    <t>417</t>
  </si>
  <si>
    <t xml:space="preserve"> SANTA MARIA JACATEPEC</t>
  </si>
  <si>
    <t>418</t>
  </si>
  <si>
    <t xml:space="preserve"> SANTA MARIA JALAPA DEL MARQUES</t>
  </si>
  <si>
    <t>419</t>
  </si>
  <si>
    <t xml:space="preserve"> SANTA MARIA JALTIANGUIS</t>
  </si>
  <si>
    <t>420</t>
  </si>
  <si>
    <t xml:space="preserve"> SANTA MARIA LACHIXIO</t>
  </si>
  <si>
    <t>421</t>
  </si>
  <si>
    <t xml:space="preserve"> SANTA MARIA MIXTEQUILLA</t>
  </si>
  <si>
    <t>422</t>
  </si>
  <si>
    <t xml:space="preserve"> SANTA MARIA NATIVITAS</t>
  </si>
  <si>
    <t>423</t>
  </si>
  <si>
    <t xml:space="preserve"> SANTA MARIA NDUAYACO</t>
  </si>
  <si>
    <t>424</t>
  </si>
  <si>
    <t xml:space="preserve"> SANTA MARIA OZOLOTEPEC</t>
  </si>
  <si>
    <t>425</t>
  </si>
  <si>
    <t xml:space="preserve"> SANTA MARIA PAPALO</t>
  </si>
  <si>
    <t>426</t>
  </si>
  <si>
    <t xml:space="preserve"> SANTA MARIA PEÑOLES</t>
  </si>
  <si>
    <t>427</t>
  </si>
  <si>
    <t xml:space="preserve"> SANTA MARIA PETAPA</t>
  </si>
  <si>
    <t>428</t>
  </si>
  <si>
    <t xml:space="preserve"> SANTA MARIA QUIEGOLANI</t>
  </si>
  <si>
    <t>429</t>
  </si>
  <si>
    <t xml:space="preserve"> SANTA MARIA SOLA</t>
  </si>
  <si>
    <t>430</t>
  </si>
  <si>
    <t xml:space="preserve"> SANTA MARIA TATALTEPEC</t>
  </si>
  <si>
    <t>431</t>
  </si>
  <si>
    <t xml:space="preserve"> SANTA MARIA TECOMAVACA</t>
  </si>
  <si>
    <t>432</t>
  </si>
  <si>
    <t xml:space="preserve"> SANTA MARIA TEMAXCALAPA</t>
  </si>
  <si>
    <t>433</t>
  </si>
  <si>
    <t xml:space="preserve"> SANTA MARIA TEMAXCALTEPEC</t>
  </si>
  <si>
    <t>434</t>
  </si>
  <si>
    <t xml:space="preserve"> SANTA MARIA TEOPOXCO</t>
  </si>
  <si>
    <t>435</t>
  </si>
  <si>
    <t xml:space="preserve"> SANTA MARIA TEPANTLALI</t>
  </si>
  <si>
    <t>436</t>
  </si>
  <si>
    <t xml:space="preserve"> SANTA MARIA TEXCATITLAN</t>
  </si>
  <si>
    <t>437</t>
  </si>
  <si>
    <t xml:space="preserve"> SANTA MARIA TLAHUITOLTEPEC</t>
  </si>
  <si>
    <t>438</t>
  </si>
  <si>
    <t xml:space="preserve"> SANTA MARIA TLALIXTAC</t>
  </si>
  <si>
    <t>439</t>
  </si>
  <si>
    <t xml:space="preserve"> SANTA MARIA TONAMECA</t>
  </si>
  <si>
    <t>440</t>
  </si>
  <si>
    <t xml:space="preserve"> SANTA MARIA TOTOLAPILLA</t>
  </si>
  <si>
    <t>441</t>
  </si>
  <si>
    <t xml:space="preserve"> SANTA MARIA XADANI</t>
  </si>
  <si>
    <t>442</t>
  </si>
  <si>
    <t xml:space="preserve"> SANTA MARIA YALINA</t>
  </si>
  <si>
    <t>443</t>
  </si>
  <si>
    <t xml:space="preserve"> SANTA MARIA YAVESIA</t>
  </si>
  <si>
    <t>444</t>
  </si>
  <si>
    <t xml:space="preserve"> SANTA MARIA YOLOTEPEC</t>
  </si>
  <si>
    <t>445</t>
  </si>
  <si>
    <t xml:space="preserve"> SANTA MARIA YOSOYUA</t>
  </si>
  <si>
    <t>446</t>
  </si>
  <si>
    <t xml:space="preserve"> SANTA MARIA YUCUHITI</t>
  </si>
  <si>
    <t>447</t>
  </si>
  <si>
    <t xml:space="preserve"> SANTA MARIA ZACATEPEC</t>
  </si>
  <si>
    <t>448</t>
  </si>
  <si>
    <t xml:space="preserve"> SANTA MARIA ZANIZA</t>
  </si>
  <si>
    <t>449</t>
  </si>
  <si>
    <t xml:space="preserve"> SANTA MARIA ZOQUITLAN</t>
  </si>
  <si>
    <t>450</t>
  </si>
  <si>
    <t xml:space="preserve"> SANTIAGO AMOLTEPEC</t>
  </si>
  <si>
    <t>451</t>
  </si>
  <si>
    <t xml:space="preserve"> SANTIAGO APOALA</t>
  </si>
  <si>
    <t>452</t>
  </si>
  <si>
    <t xml:space="preserve"> SANTIAGO APOSTOL</t>
  </si>
  <si>
    <t>453</t>
  </si>
  <si>
    <t xml:space="preserve"> SANTIAGO ASTATA</t>
  </si>
  <si>
    <t>454</t>
  </si>
  <si>
    <t xml:space="preserve"> SANTIAGO ATITLAN</t>
  </si>
  <si>
    <t>455</t>
  </si>
  <si>
    <t xml:space="preserve"> SANTIAGO AYUQUILILLA</t>
  </si>
  <si>
    <t>456</t>
  </si>
  <si>
    <t xml:space="preserve"> SANTIAGO CACALOXTEPEC</t>
  </si>
  <si>
    <t>457</t>
  </si>
  <si>
    <t xml:space="preserve"> SANTIAGO CAMOTLAN</t>
  </si>
  <si>
    <t>458</t>
  </si>
  <si>
    <t xml:space="preserve"> SANTIAGO COMALTEPEC</t>
  </si>
  <si>
    <t>459</t>
  </si>
  <si>
    <t xml:space="preserve"> SANTIAGO CHAZUMBA</t>
  </si>
  <si>
    <t>460</t>
  </si>
  <si>
    <t xml:space="preserve"> SANTIAGO CHOAPAM</t>
  </si>
  <si>
    <t>461</t>
  </si>
  <si>
    <t xml:space="preserve"> SANTIAGO DEL RIO</t>
  </si>
  <si>
    <t>462</t>
  </si>
  <si>
    <t xml:space="preserve"> SANTIAGO HUAJOLOTITLAN</t>
  </si>
  <si>
    <t>463</t>
  </si>
  <si>
    <t xml:space="preserve"> SANTIAGO HUAUCLILLA</t>
  </si>
  <si>
    <t>464</t>
  </si>
  <si>
    <t xml:space="preserve"> SANTIAGO IHUITLAN PLUMAS</t>
  </si>
  <si>
    <t>465</t>
  </si>
  <si>
    <t xml:space="preserve"> SANTIAGO IXCUINTEPEC</t>
  </si>
  <si>
    <t>466</t>
  </si>
  <si>
    <t xml:space="preserve"> SANTIAGO IXTAYUTLA</t>
  </si>
  <si>
    <t>467</t>
  </si>
  <si>
    <t xml:space="preserve"> SANTIAGO JAMILTEPEC</t>
  </si>
  <si>
    <t>468</t>
  </si>
  <si>
    <t xml:space="preserve"> SANTIAGO JOCOTEPEC</t>
  </si>
  <si>
    <t>469</t>
  </si>
  <si>
    <t xml:space="preserve"> SANTIAGO JUXTLAHUACA</t>
  </si>
  <si>
    <t>470</t>
  </si>
  <si>
    <t xml:space="preserve"> SANTIAGO LACHIGUIRI</t>
  </si>
  <si>
    <t>471</t>
  </si>
  <si>
    <t xml:space="preserve"> SANTIAGO LALOPA</t>
  </si>
  <si>
    <t>472</t>
  </si>
  <si>
    <t xml:space="preserve"> SANTIAGO LAOLLAGA</t>
  </si>
  <si>
    <t>473</t>
  </si>
  <si>
    <t xml:space="preserve"> SANTIAGO LAXOPA</t>
  </si>
  <si>
    <t>474</t>
  </si>
  <si>
    <t xml:space="preserve"> SANTIAGO LLANO GRANDE</t>
  </si>
  <si>
    <t>475</t>
  </si>
  <si>
    <t xml:space="preserve"> SANTIAGO MATATLAN</t>
  </si>
  <si>
    <t>476</t>
  </si>
  <si>
    <t xml:space="preserve"> SANTIAGO MILTEPEC</t>
  </si>
  <si>
    <t>477</t>
  </si>
  <si>
    <t xml:space="preserve"> SANTIAGO MINAS</t>
  </si>
  <si>
    <t>478</t>
  </si>
  <si>
    <t xml:space="preserve"> SANTIAGO NACALTEPEC</t>
  </si>
  <si>
    <t>479</t>
  </si>
  <si>
    <t xml:space="preserve"> SANTIAGO NEJAPILLA</t>
  </si>
  <si>
    <t>480</t>
  </si>
  <si>
    <t xml:space="preserve"> SANTIAGO NUNDICHE</t>
  </si>
  <si>
    <t>481</t>
  </si>
  <si>
    <t xml:space="preserve"> SANTIAGO NUYOO</t>
  </si>
  <si>
    <t>482</t>
  </si>
  <si>
    <t xml:space="preserve"> SANTIAGO PINOTEPA NACIONAL</t>
  </si>
  <si>
    <t>483</t>
  </si>
  <si>
    <t xml:space="preserve"> SANTIAGO SUCHILQUITONGO</t>
  </si>
  <si>
    <t>484</t>
  </si>
  <si>
    <t xml:space="preserve"> SANTIAGO TAMAZOLA</t>
  </si>
  <si>
    <t>485</t>
  </si>
  <si>
    <t xml:space="preserve"> SANTIAGO TAPEXTLA</t>
  </si>
  <si>
    <t>486</t>
  </si>
  <si>
    <t xml:space="preserve"> VILLA TEJUPAM DE LA UNION</t>
  </si>
  <si>
    <t>487</t>
  </si>
  <si>
    <t xml:space="preserve"> SANTIAGO TENANGO</t>
  </si>
  <si>
    <t>488</t>
  </si>
  <si>
    <t xml:space="preserve"> SANTIAGO TEPETLAPA</t>
  </si>
  <si>
    <t>489</t>
  </si>
  <si>
    <t xml:space="preserve"> SANTIAGO TETEPEC</t>
  </si>
  <si>
    <t>490</t>
  </si>
  <si>
    <t xml:space="preserve"> SANTIAGO TEXCALCINGO</t>
  </si>
  <si>
    <t>491</t>
  </si>
  <si>
    <t xml:space="preserve"> SANTIAGO TEXTITLAN</t>
  </si>
  <si>
    <t>492</t>
  </si>
  <si>
    <t xml:space="preserve"> SANTIAGO TILANTONGO</t>
  </si>
  <si>
    <t>493</t>
  </si>
  <si>
    <t xml:space="preserve"> SANTIAGO TILLO</t>
  </si>
  <si>
    <t>494</t>
  </si>
  <si>
    <t xml:space="preserve"> SANTIAGO TLAZOYALTEPEC</t>
  </si>
  <si>
    <t>495</t>
  </si>
  <si>
    <t xml:space="preserve"> SANTIAGO XANICA</t>
  </si>
  <si>
    <t>496</t>
  </si>
  <si>
    <t xml:space="preserve"> SANTIAGO XIACUI</t>
  </si>
  <si>
    <t>497</t>
  </si>
  <si>
    <t xml:space="preserve"> SANTIAGO YAITEPEC</t>
  </si>
  <si>
    <t>498</t>
  </si>
  <si>
    <t xml:space="preserve"> SANTIAGO YAVEO</t>
  </si>
  <si>
    <t>499</t>
  </si>
  <si>
    <t xml:space="preserve"> SANTIAGO YOLOMECATL</t>
  </si>
  <si>
    <t>500</t>
  </si>
  <si>
    <t xml:space="preserve"> SANTIAGO YOSONDUA</t>
  </si>
  <si>
    <t>501</t>
  </si>
  <si>
    <t xml:space="preserve"> SANTIAGO YUCUYACHI</t>
  </si>
  <si>
    <t>502</t>
  </si>
  <si>
    <t xml:space="preserve"> SANTIAGO ZACATEPEC</t>
  </si>
  <si>
    <t>503</t>
  </si>
  <si>
    <t xml:space="preserve"> SANTIAGO ZOOCHILA</t>
  </si>
  <si>
    <t>504</t>
  </si>
  <si>
    <t xml:space="preserve"> NUEVO ZOQUIAPAM</t>
  </si>
  <si>
    <t>505</t>
  </si>
  <si>
    <t xml:space="preserve"> SANTO DOMINGO INGENIO</t>
  </si>
  <si>
    <t>506</t>
  </si>
  <si>
    <t xml:space="preserve"> SANTO DOMINGO ALBARRADAS</t>
  </si>
  <si>
    <t>507</t>
  </si>
  <si>
    <t xml:space="preserve"> SANTO DOMINGO ARMENTA</t>
  </si>
  <si>
    <t>508</t>
  </si>
  <si>
    <t xml:space="preserve"> SANTO DOMINGO CHIHUITAN</t>
  </si>
  <si>
    <t>509</t>
  </si>
  <si>
    <t xml:space="preserve"> SANTO DOMINGO DE MORELOS</t>
  </si>
  <si>
    <t>510</t>
  </si>
  <si>
    <t xml:space="preserve"> SANTO DOMINGO IXCATLAN</t>
  </si>
  <si>
    <t>511</t>
  </si>
  <si>
    <t xml:space="preserve"> SANTO DOMINGO NUXAA</t>
  </si>
  <si>
    <t>512</t>
  </si>
  <si>
    <t xml:space="preserve"> SANTO DOMINGO OZOLOTEPEC</t>
  </si>
  <si>
    <t>513</t>
  </si>
  <si>
    <t xml:space="preserve"> SANTO DOMINGO PETAPA</t>
  </si>
  <si>
    <t>514</t>
  </si>
  <si>
    <t xml:space="preserve"> SANTO DOMINGO ROAYAGA</t>
  </si>
  <si>
    <t>515</t>
  </si>
  <si>
    <t xml:space="preserve"> SANTO DOMINGO TEHUANTEPEC</t>
  </si>
  <si>
    <t>516</t>
  </si>
  <si>
    <t xml:space="preserve"> SANTO DOMINGO TEOJOMULCO</t>
  </si>
  <si>
    <t>517</t>
  </si>
  <si>
    <t xml:space="preserve"> SANTO DOMINGO TEPUXTEPEC</t>
  </si>
  <si>
    <t>518</t>
  </si>
  <si>
    <t xml:space="preserve"> SANTO DOMINGO TLATAYAPAM</t>
  </si>
  <si>
    <t>519</t>
  </si>
  <si>
    <t xml:space="preserve"> SANTO DOMINGO TOMALTEPEC</t>
  </si>
  <si>
    <t>520</t>
  </si>
  <si>
    <t xml:space="preserve"> SANTO DOMINGO TONALA</t>
  </si>
  <si>
    <t>521</t>
  </si>
  <si>
    <t xml:space="preserve"> SANTO DOMINGO TONALTEPEC</t>
  </si>
  <si>
    <t>522</t>
  </si>
  <si>
    <t xml:space="preserve"> SANTO DOMINGO XAGACIA</t>
  </si>
  <si>
    <t>523</t>
  </si>
  <si>
    <t xml:space="preserve"> SANTO DOMINGO YANHUITLAN</t>
  </si>
  <si>
    <t>524</t>
  </si>
  <si>
    <t xml:space="preserve"> SANTO DOMINGO YODOHINO</t>
  </si>
  <si>
    <t>525</t>
  </si>
  <si>
    <t xml:space="preserve"> SANTO DOMINGO ZANATEPEC</t>
  </si>
  <si>
    <t>526</t>
  </si>
  <si>
    <t xml:space="preserve"> SANTOS REYES NOPALA</t>
  </si>
  <si>
    <t>527</t>
  </si>
  <si>
    <t xml:space="preserve"> SANTOS REYES PAPALO</t>
  </si>
  <si>
    <t>528</t>
  </si>
  <si>
    <t xml:space="preserve"> SANTOS REYES TEPEJILLO</t>
  </si>
  <si>
    <t>529</t>
  </si>
  <si>
    <t xml:space="preserve"> SANTOS REYES YUCUNA</t>
  </si>
  <si>
    <t>530</t>
  </si>
  <si>
    <t xml:space="preserve"> SANTO TOMAS JALIEZA</t>
  </si>
  <si>
    <t>531</t>
  </si>
  <si>
    <t xml:space="preserve"> SANTO TOMAS MAZALTEPEC</t>
  </si>
  <si>
    <t>532</t>
  </si>
  <si>
    <t xml:space="preserve"> SANTO TOMAS OCOTEPEC</t>
  </si>
  <si>
    <t>533</t>
  </si>
  <si>
    <t xml:space="preserve"> SANTO TOMAS TAMAZULAPAN</t>
  </si>
  <si>
    <t>534</t>
  </si>
  <si>
    <t xml:space="preserve"> SAN VICENTE COATLAN</t>
  </si>
  <si>
    <t>535</t>
  </si>
  <si>
    <t xml:space="preserve"> SAN VICENTE LACHIXIO</t>
  </si>
  <si>
    <t>536</t>
  </si>
  <si>
    <t xml:space="preserve"> SAN VICENTE NUÑU</t>
  </si>
  <si>
    <t>537</t>
  </si>
  <si>
    <t xml:space="preserve"> SILACAYOAPAM</t>
  </si>
  <si>
    <t>538</t>
  </si>
  <si>
    <t xml:space="preserve"> SITIO DE XITLAPEHUA</t>
  </si>
  <si>
    <t>539</t>
  </si>
  <si>
    <t xml:space="preserve"> SOLEDAD ETLA</t>
  </si>
  <si>
    <t>540</t>
  </si>
  <si>
    <t xml:space="preserve"> VILLA DE TAMAZULAPAM DEL PROGRESO</t>
  </si>
  <si>
    <t>541</t>
  </si>
  <si>
    <t xml:space="preserve"> TANETZE DE ZARAGOZA</t>
  </si>
  <si>
    <t>542</t>
  </si>
  <si>
    <t xml:space="preserve"> TANICHE</t>
  </si>
  <si>
    <t>543</t>
  </si>
  <si>
    <t xml:space="preserve"> TATALTEPEC DE VALDES</t>
  </si>
  <si>
    <t>544</t>
  </si>
  <si>
    <t xml:space="preserve"> TEOCOCUILCO DE MARCOS PEREZ</t>
  </si>
  <si>
    <t>545</t>
  </si>
  <si>
    <t xml:space="preserve"> TEOTITLAN DE FLORES MAGON</t>
  </si>
  <si>
    <t>546</t>
  </si>
  <si>
    <t xml:space="preserve"> TEOTITLAN DEL VALLE</t>
  </si>
  <si>
    <t>547</t>
  </si>
  <si>
    <t xml:space="preserve"> TEOTONGO</t>
  </si>
  <si>
    <t>548</t>
  </si>
  <si>
    <t xml:space="preserve"> TEPELMEME VILLA DE MORELOS</t>
  </si>
  <si>
    <t>549</t>
  </si>
  <si>
    <t xml:space="preserve"> HEROICA VILLA TEZOATLAN DE SEGURA Y LUNA, CUNA DE LA INDEPENDENCIA DE OAXACA</t>
  </si>
  <si>
    <t>550</t>
  </si>
  <si>
    <t xml:space="preserve"> SAN JERONIMO TLACOCHAHUAYA</t>
  </si>
  <si>
    <t>551</t>
  </si>
  <si>
    <t xml:space="preserve"> TLACOLULA DE MATAMOROS</t>
  </si>
  <si>
    <t>552</t>
  </si>
  <si>
    <t xml:space="preserve"> TLACOTEPEC PLUMAS</t>
  </si>
  <si>
    <t>553</t>
  </si>
  <si>
    <t xml:space="preserve"> TLALIXTAC DE CABRERA</t>
  </si>
  <si>
    <t>554</t>
  </si>
  <si>
    <t xml:space="preserve"> TOTONTEPEC VILLA DE MORELOS</t>
  </si>
  <si>
    <t>555</t>
  </si>
  <si>
    <t xml:space="preserve"> TRINIDAD ZAACHILA</t>
  </si>
  <si>
    <t>556</t>
  </si>
  <si>
    <t xml:space="preserve"> LA TRINIDAD VISTA HERMOSA</t>
  </si>
  <si>
    <t>557</t>
  </si>
  <si>
    <t xml:space="preserve"> UNION HIDALGO</t>
  </si>
  <si>
    <t>558</t>
  </si>
  <si>
    <t xml:space="preserve"> VALERIO TRUJANO</t>
  </si>
  <si>
    <t>559</t>
  </si>
  <si>
    <t xml:space="preserve"> SAN JUAN BAUTISTA VALLE NACIONAL</t>
  </si>
  <si>
    <t>560</t>
  </si>
  <si>
    <t xml:space="preserve"> VILLA DIAZ ORDAZ</t>
  </si>
  <si>
    <t>561</t>
  </si>
  <si>
    <t xml:space="preserve"> YAXE</t>
  </si>
  <si>
    <t>562</t>
  </si>
  <si>
    <t xml:space="preserve"> MAGDALENA YODOCONO DE PORFIRIO DIAZ</t>
  </si>
  <si>
    <t>563</t>
  </si>
  <si>
    <t xml:space="preserve"> YOGANA</t>
  </si>
  <si>
    <t>564</t>
  </si>
  <si>
    <t xml:space="preserve"> YUTANDUCHI DE GUERRERO</t>
  </si>
  <si>
    <t>565</t>
  </si>
  <si>
    <t xml:space="preserve"> VILLA DE ZAACHILA</t>
  </si>
  <si>
    <t>566</t>
  </si>
  <si>
    <t xml:space="preserve"> SAN MATEO YACUTINDO</t>
  </si>
  <si>
    <t>567</t>
  </si>
  <si>
    <t xml:space="preserve"> ZAPOTITLAN LAGUNAS</t>
  </si>
  <si>
    <t>568</t>
  </si>
  <si>
    <t xml:space="preserve"> ZAPOTITLAN PALMAS</t>
  </si>
  <si>
    <t>569</t>
  </si>
  <si>
    <t xml:space="preserve"> SANTA INES DE ZARAGOZA</t>
  </si>
  <si>
    <t>570</t>
  </si>
  <si>
    <t xml:space="preserve"> ZIMATLAN DE ALVAREZ</t>
  </si>
  <si>
    <t>APORTACIONES FEDERALES</t>
  </si>
  <si>
    <t xml:space="preserve">Fondo de Aportaciones para el Fortalecimiento de los Municipios </t>
  </si>
  <si>
    <t xml:space="preserve"> HEROICA VILLA TEZOATLAN DE SEGURA Y LUNA</t>
  </si>
  <si>
    <t>RELACION DE MUNICIPIOS  A LOS CUALES SE LES DESCONTÓ CREDITO BANOBRAS TRIMESTRAL Y ENERO-SEPTIEMBRE DEL EJERCICIO 2016  DEL FONDO MUNICIPAL DE PARTICIPACIONES.</t>
  </si>
  <si>
    <t>ABRIL-JUNIO</t>
  </si>
  <si>
    <t>JULIO-SEPTIEMBRE</t>
  </si>
  <si>
    <t>LOMA BONITA</t>
  </si>
  <si>
    <t>OAXACA DE JUAREZ</t>
  </si>
  <si>
    <t>OAXACA DE JUAREZ (2)</t>
  </si>
  <si>
    <t>SAN BARTOLOME QUIALANA</t>
  </si>
  <si>
    <t>SANTO DOMINGO INGENIO</t>
  </si>
  <si>
    <t xml:space="preserve">VILLA DE ZAACHILA </t>
  </si>
  <si>
    <t>ZIMATLAN DE ALVAREZ</t>
  </si>
  <si>
    <t>SUMAS</t>
  </si>
  <si>
    <t>RELACION DE MUNICIPIOS A LOS CUALES SE LES DESCONTÓ CREDITO BANOBRAS FIDEICOMISOS.TRIMESTRAL Y ACUMULADO ENERO-SEPTIEMBRE DEL EJERCICIO 2016  DEL FONDO DE INFRAESTRUCTURA SOCIAL MUNICIPAL</t>
  </si>
  <si>
    <t>COSOLAPA</t>
  </si>
  <si>
    <t>CUILAPAM DE GUERRERO</t>
  </si>
  <si>
    <t>CUYAMECALCO VILLA DE ZARAGOZA</t>
  </si>
  <si>
    <t>CHAHUITES</t>
  </si>
  <si>
    <t>CHALCATONGO DE HIDALGO</t>
  </si>
  <si>
    <t>EL ESPINAL</t>
  </si>
  <si>
    <t>MESONES HIDALGO</t>
  </si>
  <si>
    <t>HUAUTLA DE JIMENEZ</t>
  </si>
  <si>
    <t>JUCHITAN DE ZARAGOZA</t>
  </si>
  <si>
    <t>MIAHUATLAN DE PORFIRIO DIAZ</t>
  </si>
  <si>
    <t>OCOTLAN DE MORELOS</t>
  </si>
  <si>
    <t>PLUMA HIDALGO</t>
  </si>
  <si>
    <t>REFORMA DE PINEDA</t>
  </si>
  <si>
    <t>REYES ETLA</t>
  </si>
  <si>
    <t>SAN ANDRES HUAXPALTEPEC</t>
  </si>
  <si>
    <t>SAN ANDRES HUAYAPAM</t>
  </si>
  <si>
    <t>SAN BARTOLOME  LOXICHA</t>
  </si>
  <si>
    <t>SAN FRANCISCO DEL MAR</t>
  </si>
  <si>
    <t>SAN FRANCISCO IXHUATAN</t>
  </si>
  <si>
    <t>SAN GABRIEL MIXTEPEC</t>
  </si>
  <si>
    <t>SAN JORGE NUCHITA</t>
  </si>
  <si>
    <t>SAN JUAN BTA. TLACOATZINTEPEC</t>
  </si>
  <si>
    <t>SAN JUAN BTA. TUXTEPEC</t>
  </si>
  <si>
    <t>SAN JUAN CACAHUATEPEC</t>
  </si>
  <si>
    <t>SAN JUAN COATZOSPAM</t>
  </si>
  <si>
    <t>SAN JUAN LACHAO</t>
  </si>
  <si>
    <t>SAN JUAN DE LOS CUES</t>
  </si>
  <si>
    <t>SAN JUAN TEPEUXILA</t>
  </si>
  <si>
    <t>SAN JUAN YUCUITA</t>
  </si>
  <si>
    <t>SAN LORENZO</t>
  </si>
  <si>
    <t>SAN MARCOS ARTEAGA</t>
  </si>
  <si>
    <t>SAN MATEO YOLOXOCHITLAN</t>
  </si>
  <si>
    <t>SAN MIGUEL COATLAN</t>
  </si>
  <si>
    <t>SAN MIGUEL DEL PUERTO</t>
  </si>
  <si>
    <t>SAN MIGUEL TLACAMAMA</t>
  </si>
  <si>
    <t>SAN PABLO COATLAN</t>
  </si>
  <si>
    <t>SAN PABLO HUIXTEPEC</t>
  </si>
  <si>
    <t>SAN PABLO VILLA DE MITLA</t>
  </si>
  <si>
    <t>SAN PEDRO ATOYAC</t>
  </si>
  <si>
    <t>SAN PEDRO HUAMELULA</t>
  </si>
  <si>
    <t>SAN PEDRO JICAYAN</t>
  </si>
  <si>
    <t>SAN PEDRO MARTIR QUIECHAPA</t>
  </si>
  <si>
    <t>SAN PEDRO MIXTEPEC(DTO.JUQUILA)</t>
  </si>
  <si>
    <t>VILLA DE TUTUTEPEC DE MELCHOR O.</t>
  </si>
  <si>
    <t>SANTA CATARINA JUQUILA</t>
  </si>
  <si>
    <t>SANTA CATARINA QUIANE</t>
  </si>
  <si>
    <t>SANTA CRUZ ITUNDUJIA</t>
  </si>
  <si>
    <t>SANTA MARIA CAMOTLAN</t>
  </si>
  <si>
    <t>SANTA MARIA CORTIJO</t>
  </si>
  <si>
    <t>SANTA MARIA CHILCHOTLA</t>
  </si>
  <si>
    <t>SANTA MARIA TECOMAVACA</t>
  </si>
  <si>
    <t>SANTA MARIA TLALIXTAC</t>
  </si>
  <si>
    <t>SANTA MARIA ZACATEPEC</t>
  </si>
  <si>
    <t>SANTIAGO AYUQUILILLA</t>
  </si>
  <si>
    <t>SANTIAGO JOCOTEPEC</t>
  </si>
  <si>
    <t>SANTIAGO LLANO GRANDE</t>
  </si>
  <si>
    <t xml:space="preserve">SANTIAGO MINAS  </t>
  </si>
  <si>
    <t xml:space="preserve">SANTIAGO TAPEXTLA </t>
  </si>
  <si>
    <t>VILLA TEJUPAM DE LA UNION</t>
  </si>
  <si>
    <t xml:space="preserve">SANTIAGO TETEPEC </t>
  </si>
  <si>
    <t>SANTIAGO TEXTITLAN</t>
  </si>
  <si>
    <t>SANTIAGO XANICA</t>
  </si>
  <si>
    <t>SANTO DOMIN GO PETAPA</t>
  </si>
  <si>
    <t>SANTO DOMINGO TEHUANTEPEC</t>
  </si>
  <si>
    <t>SANTO DOMINGO YANHUITLAN</t>
  </si>
  <si>
    <t>SANTO DOMINGO ZANATEPEC</t>
  </si>
  <si>
    <t>SANTO TOMAS TAMAZULAPAM</t>
  </si>
  <si>
    <t>SOLEDAD ETLA</t>
  </si>
  <si>
    <t>TEOTITLAN DE FLORES MAGON</t>
  </si>
  <si>
    <t>TEZOATLAN DE SEGURA Y LUNA</t>
  </si>
  <si>
    <t>TLACOLULA DE MATAMOROS</t>
  </si>
  <si>
    <t>SAN JUAN BTA. VALLE NACIONAL</t>
  </si>
  <si>
    <t>VILLA DE ZAACHILA</t>
  </si>
  <si>
    <t>ZAPOTITLAN LAGUNAS</t>
  </si>
  <si>
    <t>RESUMEN POR TIPO Y OBJETO DE GASTO</t>
  </si>
  <si>
    <t>TERCER TRIMESTRE</t>
  </si>
  <si>
    <t xml:space="preserve">DEVENGADO </t>
  </si>
  <si>
    <t>APROBADO</t>
  </si>
  <si>
    <t>APROBADO    DEVENGADO</t>
  </si>
  <si>
    <t>TOTAL GENERAL</t>
  </si>
  <si>
    <t xml:space="preserve">GASTO CORRIENTE </t>
  </si>
  <si>
    <t>GASTO DE OPERACIÓN</t>
  </si>
  <si>
    <t>SERVICIOS PERSONALES</t>
  </si>
  <si>
    <t>MATERIALES Y SUMINISTROS</t>
  </si>
  <si>
    <t>SERVICIOS GENERALES</t>
  </si>
  <si>
    <t>PROYECTOS PPS</t>
  </si>
  <si>
    <t>INGRESOS Y DERECHOS AFECTOS A FIDEICOMISOS</t>
  </si>
  <si>
    <t>TRANSFERENCIAS CORRIENTES</t>
  </si>
  <si>
    <t>TRANSFERENCIAS, ASIGNACIONES, SUBSIDIOS Y OTRAS AYUDAS</t>
  </si>
  <si>
    <t>PARTICIPACIONES Y APORTACIONES</t>
  </si>
  <si>
    <t>GASTO DE CAPITAL</t>
  </si>
  <si>
    <t>INVERSIÓN PÚBLICA</t>
  </si>
  <si>
    <t>BIENES MUEBLES, INMUEBLES E INTANGIBLES</t>
  </si>
  <si>
    <t>OBRA PÚBLICA</t>
  </si>
  <si>
    <t>ACCIONES PRODUCTIVAS</t>
  </si>
  <si>
    <t>ACCIONES DE FOMENTO</t>
  </si>
  <si>
    <t>TRANSFERENCIAS DE CAPITAL</t>
  </si>
  <si>
    <t>AMORTIZACIÓN DE LA DEUDA Y DISMINUCIÓN DE PASIVOS</t>
  </si>
  <si>
    <t>DEUDA PÚBLICA</t>
  </si>
  <si>
    <t>ADEFAS</t>
  </si>
  <si>
    <t>PENSIONES Y JUBILACIONES</t>
  </si>
  <si>
    <t>SERVICIOS PERSONALES POR TRANSFERENCIAS</t>
  </si>
  <si>
    <t>N/R: No Representativo</t>
  </si>
  <si>
    <t>CLASIFICACIÓN POR OBJETO DEL GASTO POR FUENTE DE FINANCIAMIENTO</t>
  </si>
  <si>
    <t xml:space="preserve">ESTATAL </t>
  </si>
  <si>
    <t>RAMO 33</t>
  </si>
  <si>
    <t>FEDERAL</t>
  </si>
  <si>
    <t>DEVENGADO</t>
  </si>
  <si>
    <t xml:space="preserve">CLASIFICACIÓN FUNCIONAL </t>
  </si>
  <si>
    <t>FINALIDAD</t>
  </si>
  <si>
    <t>GOBIERNO</t>
  </si>
  <si>
    <t>DESARROLLO SOCIAL</t>
  </si>
  <si>
    <t xml:space="preserve">DESARROLLO ECONÓMICO </t>
  </si>
  <si>
    <t>OTRAS NO CLASIFICADAS EN FUNCIONES ANTERIORES</t>
  </si>
  <si>
    <t>CLASIFICACIÓN FINALIDAD-FUNCIÓN (GOBIERNO)</t>
  </si>
  <si>
    <t>LEGISLACIÓN</t>
  </si>
  <si>
    <t>JUSTICIA</t>
  </si>
  <si>
    <t>COORDINACIÓN  DE LA POLÍTICA DE GOBIERNO</t>
  </si>
  <si>
    <t>ASUNTOS FINANCIEROS Y HACENDARIOS</t>
  </si>
  <si>
    <t>ASUNTOS DE ORDEN PUBLICO Y DE SEGURIDAD</t>
  </si>
  <si>
    <t>OTROS SERVICIOS GENERALES</t>
  </si>
  <si>
    <t>CLASIFICACIÓN FINALIDAD-FUNCIÓN (DESARROLLO SOCIAL)</t>
  </si>
  <si>
    <t>PROTECCIÓN AMBIENTAL</t>
  </si>
  <si>
    <t>VIVIENDA Y SERVICIOS A LA COMUNIDAD</t>
  </si>
  <si>
    <t>SALUD</t>
  </si>
  <si>
    <t>RECREACIÓN, CULTURA Y OTRAS MANIFESTACIONES SOCIALES</t>
  </si>
  <si>
    <t>EDUCACIÓN</t>
  </si>
  <si>
    <t>PROTECCIÓN SOCIAL</t>
  </si>
  <si>
    <t>OTROS ASUNTOS SOCIALES</t>
  </si>
  <si>
    <t>CLASIFICACIÓN FINALIDAD-FUNCIÓN (DESARROLLO ECONÓMINCO)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</si>
  <si>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</si>
  <si>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</si>
  <si>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</si>
  <si>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</si>
  <si>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</si>
  <si>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</si>
  <si>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</si>
  <si>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</si>
  <si>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</si>
  <si>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CLASIFICACIÓN FINALIDAD-FUNCIÓN (OTRAS NO CLASIFICADAS EN FUNCIONES ANTERIORES)</t>
  </si>
  <si>
    <t>TRANSACCIONES DE LA DEUDA PUBLICA/COSTO FINANCIERO DE LA DEUDA</t>
  </si>
  <si>
    <t>TRANSFERENCIAS, PARTICIPACIONES Y APORTACIONES ENTRE DIFERENTES NIVELES Y ORDENES DE GOBIERNO</t>
  </si>
  <si>
    <t>ADEUDOS DE EJERCICIOS FISCALES ANTERIORES</t>
  </si>
  <si>
    <t>RESUMEN POR FINALIDAD FUNCIÓN</t>
  </si>
  <si>
    <t>PLAN ESTATAL DE DESARROLLO (PED)</t>
  </si>
  <si>
    <t>EJES</t>
  </si>
  <si>
    <t xml:space="preserve">TOTAL GENERAL </t>
  </si>
  <si>
    <t>ESTADO DE DERECHO, GOBERNABILIDAD Y SEGURIDAD</t>
  </si>
  <si>
    <t>CRECIMIENTO ECONÓMICO, COMPETITIVIDAD Y EMPLEO</t>
  </si>
  <si>
    <t xml:space="preserve">DESARROLLO SOCIAL Y HUMANO </t>
  </si>
  <si>
    <t xml:space="preserve">GOBIERNO HONESTO Y DE RESULTADOS </t>
  </si>
  <si>
    <t xml:space="preserve">TOTAL </t>
  </si>
  <si>
    <t>NUEVA GOBERNABILIDAD DEMOCRÁTICA</t>
  </si>
  <si>
    <t>COLABORACIÓN ENTRE PODERES Y CONSOLIDACIÓN DE ÓRGANOS AUTÓNOMOS</t>
  </si>
  <si>
    <t>FORTALECIMIENTO DEL MUNICIPIO</t>
  </si>
  <si>
    <t>FORTALECIMIENTO DE LA LIBRE DETERMINACIÓN Y AUTONOMÍA INDÍGENA</t>
  </si>
  <si>
    <t>CERTEZA JURÍDICA Y JUSTICIA PARA TODOS</t>
  </si>
  <si>
    <t>REGULARIZACIÓN DE LA TENENCIA DE LA TIERRA Y RESOLUCIÓN DE CONFLICTOS AGRARIOS</t>
  </si>
  <si>
    <t>SEGURIDAD PÚBLICA Y PAZ SOCIAL</t>
  </si>
  <si>
    <t>INVERSIÓN Y FOMENTO PRODUCTIVO</t>
  </si>
  <si>
    <t>EMPLEO PRODUCTIVO Y MEJOR REMUNERADO</t>
  </si>
  <si>
    <t>IMPULSO A LA COMPETITIVIDAD</t>
  </si>
  <si>
    <t>CIENCIA , TECNOLOGÍA E INNOVACIÓN</t>
  </si>
  <si>
    <t>APOYO AL DESARROLLO AGROPECUARIO, FORESTAL Y PESQUERO</t>
  </si>
  <si>
    <t>DESARROLLO COMUNITARIO CON IDENTIDAD CULTURAL</t>
  </si>
  <si>
    <t>POLITICA INDUSTRIAL Y MPyMES</t>
  </si>
  <si>
    <t>TURISMO: PALANCA DEL DESARROLLO</t>
  </si>
  <si>
    <t>ORDENAMIENTO TERRITORIAL E INFRAESTRUCTURAS</t>
  </si>
  <si>
    <t>COMBATE A LA POBREZA, LA DESIGUALDAD Y A LA MARGINACIÓN</t>
  </si>
  <si>
    <t>EDUCACIÓN: FACTOR DE PROGRESO</t>
  </si>
  <si>
    <t>ARTE, CULTURA Y DEPORTE</t>
  </si>
  <si>
    <t>LENGUA, CULTURA E IDENTIDAD INDIGENA</t>
  </si>
  <si>
    <t>OAXACA SALUDABLE</t>
  </si>
  <si>
    <t>NUEVAS REALIDADES Y NECESIDADES SOCIALES: NIÑOS, JÓVENES, ADULTOS MAYORES Y FAMILIAS</t>
  </si>
  <si>
    <t>ATENCIÓN A GRUPOS EN CONDICIONES DE VULNERABILIDAD</t>
  </si>
  <si>
    <t>APOYO A MIGRANTES</t>
  </si>
  <si>
    <t>TRANSPARENCIA, RENDICIÓN DE CUENTAS Y COMBATE A LA CORRUPCIÓN</t>
  </si>
  <si>
    <t>FORTALECIMIENTO DE LAS FINANZAS Y EFICIENCIA DEL GASTO PÚBLICO</t>
  </si>
  <si>
    <t>GOBIERNO EFICAZ Y EFICIENTE</t>
  </si>
  <si>
    <t>PROFESIONALIZACIÓN Y DESEMPEÑO DE LOS SERVIDORES PÚBLICOS</t>
  </si>
  <si>
    <t>DIGNIFICACIÓN Y NUEVA CULTURA DEL SERVICIO PUBLICO</t>
  </si>
  <si>
    <t>COORDINACIÓN INSTITUCIONAL</t>
  </si>
  <si>
    <t>CLASIFICACIÓN ADMINISTRATIVA</t>
  </si>
  <si>
    <t>ADMINISTRACION PUBLICA CENTRALIZADA</t>
  </si>
  <si>
    <t>PODER LEGISLATIVO</t>
  </si>
  <si>
    <t>PODER JUDICIAL</t>
  </si>
  <si>
    <t>MAS MUNICIPIOS EN 2015</t>
  </si>
  <si>
    <t>ORGANOS AUTONOMOS</t>
  </si>
  <si>
    <t>ORGANISMOS PUBLICOS DESCENTRALIZADOS</t>
  </si>
  <si>
    <t>FIDEICOMISOS PUBLICOS</t>
  </si>
  <si>
    <t>INSTITUCIONES PÚBLICAS DE SEGURIDAD SOCIAL</t>
  </si>
  <si>
    <t>MENOS PENSIONES EN 2015</t>
  </si>
  <si>
    <t>PENSIONES EN 2015</t>
  </si>
  <si>
    <t>GUBERNATURA</t>
  </si>
  <si>
    <t>SECRETARIA GENERAL DE GOBIERNO</t>
  </si>
  <si>
    <t>PROCURADURÍA GENERAL DE JUSTICIA DEL ESTADO</t>
  </si>
  <si>
    <t>SECRETARIA DE SEGURIDAD PUBLICA</t>
  </si>
  <si>
    <t>SECRETARIA DE SALUD</t>
  </si>
  <si>
    <t>SECRETARIA DE LAS INFRAESTRUCTURAS Y EL ORDENAMIENTO TERRITORIAL SUSTENTABLE</t>
  </si>
  <si>
    <t>SECRETARIA DE TURISMO Y DESARROLLO ECONOMICO</t>
  </si>
  <si>
    <t>SECRETARIA DEL TRABAJO</t>
  </si>
  <si>
    <t>SECRETARIA DE VIALIDAD Y TRANSPORTE</t>
  </si>
  <si>
    <t>SECRETARIA DE LAS CULTURAS Y ARTES DE OAXACA</t>
  </si>
  <si>
    <t>SECRETARIA DE DESARROLLO SOCIAL Y HUMANO</t>
  </si>
  <si>
    <t>SECRETARIA DE ASUNTOS INDIGENAS</t>
  </si>
  <si>
    <t>SECRETARIA DE DESARROLLO AGROPECUARIO, PESCA Y ACUACULTURA</t>
  </si>
  <si>
    <t>SECRETARIA DE FINANZAS</t>
  </si>
  <si>
    <t>SECRETARIA DE FINANZAS-NORMATIVA</t>
  </si>
  <si>
    <t>SECRETARIA DE ADMINISTRACION</t>
  </si>
  <si>
    <t>SECRETARIA DE ADMINISTRACION-DIRECCION DE RECURSOS HUMANOS</t>
  </si>
  <si>
    <t>SECRETARIA DE LA CONTRALORIA Y TRANSPARENCIA GUBERNAMENTAL</t>
  </si>
  <si>
    <t>JEFATURA DE LA GUBERNATURA</t>
  </si>
  <si>
    <t>CONSEJERIA JURIDICA DEL GOBIERNO DEL ESTADO</t>
  </si>
  <si>
    <t>COORDINACION GENERAL DE EDUCACION MEDIA SUPERIOR Y SUPERIOR, CIENCIA Y TECNOLOGIA</t>
  </si>
  <si>
    <t>REPRESENTACION DEL GOBIERNO DEL ESTADO DE OAXACA EN EL DISTRITO FEDERAL</t>
  </si>
  <si>
    <t>COORDINACIÓN GENERAL DE COMUNICACIÓN SOCIAL</t>
  </si>
  <si>
    <t>COORDINACION PARA LA ATENCION DE LOS DERECHOS HUMANOS</t>
  </si>
  <si>
    <t>COORDINACIÓN GENERAL DEL COMITÉ ESTATAL DE PLANEACIÓN PARA EL DESARROLLO DE OAXACA</t>
  </si>
  <si>
    <t>SECRETARIADO EJECUTIVO DEL SISTEMA ESTATAL DE SEGURIDAD PÚBLICA</t>
  </si>
  <si>
    <t>MUNICIPIOS - PARTICIPACIONES Y APORTACIONES</t>
  </si>
  <si>
    <t>MUNICIPIOS INVERSION CONCERTADA - PLANEACION</t>
  </si>
  <si>
    <t>CONGRESO DEL ESTADO</t>
  </si>
  <si>
    <t>AUDITORIA SUPERIOR DEL ESTADO DE OAXACA</t>
  </si>
  <si>
    <t>TRIBUNAL SUPERIOR DE JUSTICIA</t>
  </si>
  <si>
    <t>CONSEJO DE LA JUDICATURA</t>
  </si>
  <si>
    <t>DEFENSORIA DE LOS DERECHOS HUMANOS DEL PUEBLO DE OAXACA</t>
  </si>
  <si>
    <t>INSTITUTO ESTATAL ELECTORAL Y DE PARTICIPACION CIUDADANA</t>
  </si>
  <si>
    <t>UNIVERSIDAD AUTONOMA "BENITO JUAREZ" DE OAXACA</t>
  </si>
  <si>
    <t>COMISION ESTATAL DE ARBITRAJE MEDICO DE OAXACA</t>
  </si>
  <si>
    <t>INSTITUTO DE ACCESO A LA INFORMACIÓN PÚBLICA Y PROTECCIÓN DE DATOS PERSONALES</t>
  </si>
  <si>
    <t>TRIBUNAL ELECTORAL DEL ESTADO DE OAXACA</t>
  </si>
  <si>
    <t>CAMINOS Y AEROPISTAS DE OAXACA</t>
  </si>
  <si>
    <t>CASA DE LA CULTURA OAXAQUEÑA</t>
  </si>
  <si>
    <t>CENTRO DE DISEÑO DE OAXACA</t>
  </si>
  <si>
    <t>CENTRO DE LAS ARTES DE SAN AGUSTIN</t>
  </si>
  <si>
    <t>COLEGIO DE BACHILLERES DEL ESTADO DE OAXACA</t>
  </si>
  <si>
    <t>COLEGIO DE ESTUDIOS CIENTIFICOS Y TECNOLOGICOS DEL ESTADO DE OAXACA</t>
  </si>
  <si>
    <t>COLEGIO SUPERIOR PARA LA EDUCACIÓN INTEGRAL INTERCULTURAL DE OAXACA</t>
  </si>
  <si>
    <t>COMISIÓN DE LA VERDAD</t>
  </si>
  <si>
    <t>COMISION ESTATAL DE CULTURA FISICA Y DEPORTE</t>
  </si>
  <si>
    <t>COMISION ESTATAL DE VIVIENDA</t>
  </si>
  <si>
    <t>COMISION ESTATAL DEL AGUA</t>
  </si>
  <si>
    <t>COMISIÓN ESTATAL FORESTAL</t>
  </si>
  <si>
    <t>COMISION ESTATAL PARA LA PLANEACION DE  LA  EDUCACIÓN  SUPERIOR</t>
  </si>
  <si>
    <t>COMISION ESTATAL PARA LA PLANEACION Y LA PROGRAMACION DE LA  EDUCACION MEDIA SUPERIOR</t>
  </si>
  <si>
    <t>COMISION PARA LA REGULARIZACIÓN DE LA TENENCIA DE LA TIERRA URBANA DEL ESTADO DE OAXACA</t>
  </si>
  <si>
    <t>CONSEJO ESTATAL DE PREVENCION Y CONTROL DEL SIDA</t>
  </si>
  <si>
    <t>CONSEJO OAXAQUEÑO DE CIENCIA Y TECNOLOGIA</t>
  </si>
  <si>
    <t>COORDINACION ESTATAL DE PROTECCION CIVIL DE OAXACA</t>
  </si>
  <si>
    <t>CORPORACION OAXAQUEÑA DE RADIO Y TELEVISION</t>
  </si>
  <si>
    <t>DIRECCION GENERAL DE POBLACION DE OAXACA</t>
  </si>
  <si>
    <t>HOSPITAL DE LA NIÑEZ OAXAQUEÑA</t>
  </si>
  <si>
    <t>INSTITUTO DE CAPACITACIÓN Y PRODUCTIVIDAD PARA EL TRABAJO DEL ESTADO DE OAXACA</t>
  </si>
  <si>
    <t>INSTITUTO DE ESTUDIOS DE BACHILLERATO DEL ESTADO DE OAXACA</t>
  </si>
  <si>
    <t>INSTITUTO DE LA JUVENTUD DEL ESTADO DE OAXACA</t>
  </si>
  <si>
    <t>INSTITUTO DE LA MUJER OAXAQUEÑA</t>
  </si>
  <si>
    <t>INSTITUTO DEL PATRIMONIO CULTURAL DEL ESTADO DE OAXACA</t>
  </si>
  <si>
    <t>INSTITUTO ESTATAL DE ECOLOGIA Y DESARROLLO SUSTENTABLE</t>
  </si>
  <si>
    <t>INSTITUTO ESTATAL DE EDUCACION PARA ADULTOS</t>
  </si>
  <si>
    <t>INSTITUTO ESTATAL DE EDUCACION PUBLICA DE OAXACA</t>
  </si>
  <si>
    <t>INSTITUTO OAXAQUEÑO CONSTRUCTOR DE INFRAESTRUCTURA FISICA EDUCATIVA</t>
  </si>
  <si>
    <t>INSTITUTO OAXAQUEÑO DE ATENCION AL MIGRANTE</t>
  </si>
  <si>
    <t>INSTITUTO OAXAQUEÑO DE LAS ARTESANIAS</t>
  </si>
  <si>
    <t>INSTITUTO TECNOLÓGICO SUPERIOR DE SAN MIGUEL EL GRANDE</t>
  </si>
  <si>
    <t>INSTITUTO TECNOLOGICO SUPERIOR DE TEPOSCOLULA</t>
  </si>
  <si>
    <t>NOVAUNIVERSITAS-OCOTLAN</t>
  </si>
  <si>
    <t>SERVICIOS DE AGUA POTABLE Y ALCANTARILLADO DE OAXACA</t>
  </si>
  <si>
    <t>SERVICIOS DE SALUD DEL ESTADO DE OAXACA</t>
  </si>
  <si>
    <t>SISTEMA PARA EL DESARROLLO INTEGRAL DE LA FAMILIA DEL ESTADO DE OAXACA</t>
  </si>
  <si>
    <t>UNIVERSIDAD DE CHALCATONGO</t>
  </si>
  <si>
    <t>UNIVERSIDAD DE LA CAÑADA</t>
  </si>
  <si>
    <t>UNIVERSIDAD DE LA COSTA</t>
  </si>
  <si>
    <t>UNIVERSIDAD DE LA SIERRA JUAREZ</t>
  </si>
  <si>
    <t>UNIVERSIDAD DE LA SIERRA SUR</t>
  </si>
  <si>
    <t>UNIVERSIDAD DEL ISTMO</t>
  </si>
  <si>
    <t>UNIVERSIDAD DEL MAR</t>
  </si>
  <si>
    <t>UNIVERSIDAD DEL PAPALOAPAN</t>
  </si>
  <si>
    <t>UNIVERSIDAD TECNOLOGICA DE LA MIXTECA</t>
  </si>
  <si>
    <t>UNIVERSIDAD TECNOLOGICA DE LA SIERRA SUR DE OAXACA</t>
  </si>
  <si>
    <t>UNIVERSIDAD TECNOLOGICA DE LOS VALLES CENTRALES</t>
  </si>
  <si>
    <t>RÉGIMEN ESTATAL DE PROTECCIÓN SOCIAL EN SALUD</t>
  </si>
  <si>
    <t>DEFENSORÍA PÚBLICA DEL ESTADO DE OAXACA</t>
  </si>
  <si>
    <t>FIDEICOMISO PARA EL DESARROLLO LOGISTICO DEL ESTADO DE OAXACA</t>
  </si>
  <si>
    <t>FIDEICOMISO DE FOMENTO PARA EL ESTADO DE OAXACA</t>
  </si>
  <si>
    <t>OFICINA DE CONVENCIONES Y VISITANTES DE OAXACA</t>
  </si>
  <si>
    <t>OFICINA DE PENSIONES DEL ESTADO DE OAXACA</t>
  </si>
  <si>
    <t>FONDO DE APORTACIONES FEDERALES</t>
  </si>
  <si>
    <t>VARIACIÓN RESPECTO A PRESUPUESTO APROBADO</t>
  </si>
  <si>
    <t>Nomina Educativa y Gasto Operativo</t>
  </si>
  <si>
    <t>Servicios de Salud</t>
  </si>
  <si>
    <t>Infraestructura Social</t>
  </si>
  <si>
    <t xml:space="preserve">      Municipal</t>
  </si>
  <si>
    <t xml:space="preserve">      Estatal</t>
  </si>
  <si>
    <t xml:space="preserve">Fortalecimiento de los Municipios y de las Demarcaciones Territoriales  del Distrito Federal       </t>
  </si>
  <si>
    <t>Múltiples</t>
  </si>
  <si>
    <t xml:space="preserve">      Infraestructura Educativa Básica</t>
  </si>
  <si>
    <t xml:space="preserve">      Infraestructura Educativa Superior</t>
  </si>
  <si>
    <t xml:space="preserve">      Infraestructura Media Superior</t>
  </si>
  <si>
    <t>Educación Tecnológica y de Adultos</t>
  </si>
  <si>
    <t>Seguridad Pública de los Estados y del Distrito Federal</t>
  </si>
  <si>
    <t>Fortalecimiento de las Entidades Federativas</t>
  </si>
  <si>
    <t>JULIO - SEPTIEMBRE 2016</t>
  </si>
  <si>
    <t>JULIO - SEPTIEMBRE DE 2016</t>
  </si>
  <si>
    <t>JULIO - SEPTIEMBRE DEL 2016</t>
  </si>
  <si>
    <t>PROYECTO DE PRESTACIÓN DE SERVICIOS: CD. ADMINISTRATIVA Y CD. JUDICIAL</t>
  </si>
  <si>
    <t>SALDOS INSOLUTOS Y PAGOS REALIZADOS DURANTE LA VIDA DEL PROYECTO</t>
  </si>
  <si>
    <t>SALDOS INSOLUTOS</t>
  </si>
  <si>
    <t>Fecha</t>
  </si>
  <si>
    <t>Saldos Insolutos</t>
  </si>
  <si>
    <t>Var. Pagado</t>
  </si>
  <si>
    <t>Observaciones</t>
  </si>
  <si>
    <t>CD. ADMINISTRATIVA TLALIXTAC.</t>
  </si>
  <si>
    <t>Septiembre 28, 2016</t>
  </si>
  <si>
    <t>-</t>
  </si>
  <si>
    <t>PPS  liquidado.</t>
  </si>
  <si>
    <t>CD. JUDICIAL REYES MANTECÓN.</t>
  </si>
  <si>
    <t>Septiembre 30, 2016</t>
  </si>
  <si>
    <t>Vencimiento 2025</t>
  </si>
  <si>
    <t>PAGOS REALIZADOS</t>
  </si>
  <si>
    <t>Fecha inicio de Pagos</t>
  </si>
  <si>
    <t>Fecha del reporte</t>
  </si>
  <si>
    <t>Pagos Realizados</t>
  </si>
  <si>
    <t>Marzo 13, 2008.</t>
  </si>
  <si>
    <t>n/a</t>
  </si>
  <si>
    <t>PPS   liquidado.</t>
  </si>
  <si>
    <t>Noviembre 18, 2010.</t>
  </si>
  <si>
    <t>GOBIERNO DEL ESTADO DE OAXACA</t>
  </si>
  <si>
    <t>Indicadores de Postura Fiscal</t>
  </si>
  <si>
    <t>Del 01 de Julio al 30 de Septiembre de 2016</t>
  </si>
  <si>
    <t>(pesos)</t>
  </si>
  <si>
    <t>Concepto</t>
  </si>
  <si>
    <t>Aprobado</t>
  </si>
  <si>
    <t>Devengado</t>
  </si>
  <si>
    <t>Recaudado/Devengado</t>
  </si>
  <si>
    <t>I. Ingresos Presupuestarios (I=1+2)</t>
  </si>
  <si>
    <t>1.- Ingresos del Gobierno de la Entidad Federativa</t>
  </si>
  <si>
    <t>2. Ingresos del Sector Paraestatal</t>
  </si>
  <si>
    <t>II. Egresos Presupuestarios (II=3+4)</t>
  </si>
  <si>
    <t>3. Egresos del Gobierno de la Entidad Federativa</t>
  </si>
  <si>
    <t>4. Egresos del Sector Paraestatal</t>
  </si>
  <si>
    <t>III. Balance Presupuestario (Superávit o Déficit) (III=I-II)</t>
  </si>
  <si>
    <t>III. Balance presupuestario (Superávit o Déficit)</t>
  </si>
  <si>
    <t>IV. Intereses, Comisiones  y Gastos de la Deuda</t>
  </si>
  <si>
    <t>V. Balance Primario (Superávit o Déficit) (V=III-IV)</t>
  </si>
  <si>
    <t>A. Financiamiento</t>
  </si>
  <si>
    <t>B. Amortizacion de la Deuda</t>
  </si>
  <si>
    <t>C. E ndeudamiento ó desendeudamiento (C=A-B)</t>
  </si>
  <si>
    <t>1.- Los ingresos que se presentan son los ingresos Presupuestario totales sin incluir los ingresos por financiamientos. Los Ingresos del Gobierno de la Entidad Federativa corresponden a los del Poder Ejecutivo, Legislativo Judicial y Autonomos.</t>
  </si>
  <si>
    <t>2.- Los egresos que se presentan son los egresos presupuestarios totales sin incluir los egresos por amortización. Los egresos del Gobierno de la Entidad Federativa corresponden a los del Poder Ejecutivo, Legislativo, Judicial y Organos Autonomos.</t>
  </si>
  <si>
    <t>3.- Para Ingresos se reportan los ingresos recaudados; para egresos se reportan los egresos devengados</t>
  </si>
  <si>
    <t>Saldo Inicial</t>
  </si>
  <si>
    <t xml:space="preserve">EXPEDIENTE </t>
  </si>
  <si>
    <t xml:space="preserve">ACTOR </t>
  </si>
  <si>
    <t xml:space="preserve">MONTO </t>
  </si>
  <si>
    <t xml:space="preserve">FECHA DE EMPLAZAMIENTO </t>
  </si>
  <si>
    <t>RECURSOS DE REVOCACIÓN FEDERAL</t>
  </si>
  <si>
    <t>C6.4.2/107/2016</t>
  </si>
  <si>
    <t>APOLINAR NOE BRACAMONTES. MUEBLERIA BRACAMONTES S.A. DE C.V.</t>
  </si>
  <si>
    <t>C.6.4.2/110/2016</t>
  </si>
  <si>
    <t>ROBERTO TRINIDAD ARAGÓN SPIPTV S.C. R.L</t>
  </si>
  <si>
    <t>C6.4.2/PENDIENTE/2016</t>
  </si>
  <si>
    <t>ESTEBAN SAN JUAN MALDONADO</t>
  </si>
  <si>
    <t>PENDIENTE</t>
  </si>
  <si>
    <t>EDUARDO PACHECO VITELA</t>
  </si>
  <si>
    <t>PE12/108H.1/C6.4.2/082/2016 (RRF)</t>
  </si>
  <si>
    <t xml:space="preserve"> SPIPTV S.C. DE R.L.</t>
  </si>
  <si>
    <t>$46,290.00 Y $15,430.00</t>
  </si>
  <si>
    <t>PE12/108H.1/C6.4.2/091/2016 (RRF)</t>
  </si>
  <si>
    <t>INGENIERIA Y SERVICIOS EN LA CONSTRUCCIÓN VECTOR X, SA DE CV</t>
  </si>
  <si>
    <t>PE12/108H.1/C.6.4.2/113/2016</t>
  </si>
  <si>
    <t>ENERGETICOS DE CHAHUITE S.A DE C.V.</t>
  </si>
  <si>
    <t>19 DE JULIIO</t>
  </si>
  <si>
    <t>PE12/108H.1/C.6.4.2/112/2016</t>
  </si>
  <si>
    <t>PE12/108H.1/C6.4.2/109/2016</t>
  </si>
  <si>
    <t>TOMÁS ENRIQUEZ HERNÁNDEZ DÍAZ</t>
  </si>
  <si>
    <t>PE12/108H.1/C6.4.2/114/2016</t>
  </si>
  <si>
    <t>ENTERPRISE PROFFESIONAL S.A. DE C.V.</t>
  </si>
  <si>
    <t xml:space="preserve">04/108H.1/C6.4.2/106/2016 </t>
  </si>
  <si>
    <t>BEATRIZ DOMINGUEZ FLORES</t>
  </si>
  <si>
    <t>NO ESPECIFICA LA CANTIDAD DE CADA MULTA, PUESTO QUE SON VARIOS DAIF´S.</t>
  </si>
  <si>
    <t>04/108.H.1/C6.4.2/111/2016</t>
  </si>
  <si>
    <t>SERAFIN BARRANCO RUIZ</t>
  </si>
  <si>
    <t>C6.4.2/---/2016 NOTA: AÚN ARCHIVO NO ME DA NÚMERO DE RECURSO.</t>
  </si>
  <si>
    <t>REFUGIO VEGA RECENDIZ</t>
  </si>
  <si>
    <t>PE12/108H.1/C6.4.2/118/2016</t>
  </si>
  <si>
    <t>OPERADORA HOTELERA CAHUSA S.A. DE C.V.</t>
  </si>
  <si>
    <t>PE12/108H.1/C6.4.2/120/2016</t>
  </si>
  <si>
    <t>LOS HUITZACHES, SC DE R.L</t>
  </si>
  <si>
    <t>1´378,905.68</t>
  </si>
  <si>
    <t>PE12/108H.1/C6.4.2/119/2016</t>
  </si>
  <si>
    <t>CORPORATIVO YUTTZOO, S.A. DE C.V</t>
  </si>
  <si>
    <t>$15,430.00</t>
  </si>
  <si>
    <t>18 DE AGOSTO DE 2016</t>
  </si>
  <si>
    <t>PE12/108H.1C6.4.2/117/2016</t>
  </si>
  <si>
    <t>MARÍA GUADALUPE BONILLA PARRA</t>
  </si>
  <si>
    <t>$ 419,583,96</t>
  </si>
  <si>
    <t xml:space="preserve">03 DE AGOSTO </t>
  </si>
  <si>
    <t>PE12/108H.1/C6.4.2</t>
  </si>
  <si>
    <t xml:space="preserve">FRANCISCO CARBAJAL ALAVEZ </t>
  </si>
  <si>
    <t>PE12/108H.1/C6.4.2/121/2016</t>
  </si>
  <si>
    <t xml:space="preserve">RAMIRO CAMARA FERRERA </t>
  </si>
  <si>
    <t>$ 2976.408.84</t>
  </si>
  <si>
    <t xml:space="preserve">ROBERTO ORDAZ CASTILLEJOS </t>
  </si>
  <si>
    <t>C6.4.1/106/2016</t>
  </si>
  <si>
    <t>JULIA NELBA RAMOS JARQUIN</t>
  </si>
  <si>
    <t>RECURSOS DE REVOCACIÓN ESTATAL</t>
  </si>
  <si>
    <t>PE12/108H.1/C6.4.1/</t>
  </si>
  <si>
    <t>MUNICIPIO DE SAN JUAN BAUTISTA TUXTEPEC</t>
  </si>
  <si>
    <t>INDETERMINADO</t>
  </si>
  <si>
    <t>C6.4.1/13/2016</t>
  </si>
  <si>
    <t>GARTUM ASESORES PROFESIONALES S.C.</t>
  </si>
  <si>
    <t>50 SALARIOS MINIMOS</t>
  </si>
  <si>
    <t>8.07.2016</t>
  </si>
  <si>
    <t>0423/2016</t>
  </si>
  <si>
    <t xml:space="preserve">JULIA NELBA ARCELIA RAMOS JARQUIN </t>
  </si>
  <si>
    <t>FRANCISCO SANCHEZ RUIZ</t>
  </si>
  <si>
    <t>SE DESCONOCE</t>
  </si>
  <si>
    <t>JUCIOS DE NULIDAD FEDERAL</t>
  </si>
  <si>
    <t>4831/15-17-10-3</t>
  </si>
  <si>
    <t>TRACTORES NUEVA GENERACION</t>
  </si>
  <si>
    <t xml:space="preserve"> 28/07/2016</t>
  </si>
  <si>
    <t>1013/16-15-1-1</t>
  </si>
  <si>
    <t>AUTOMOTRIZ DEL PAPALOAPAN, S.A. DE C.V.</t>
  </si>
  <si>
    <t>PE12/108H.1/C6.3.2/1016/16-15-01-3.</t>
  </si>
  <si>
    <t>CONSTRUCTORA E INMOBILIARIA TARXSA S.A. DE C.V.</t>
  </si>
  <si>
    <t>PE12/108H.1/C6.3.2/4531/16-07-03-7.</t>
  </si>
  <si>
    <t>AZAREL PAULINO HERNÁNDEZ ILLEZCAS</t>
  </si>
  <si>
    <t>$5´006,942.76</t>
  </si>
  <si>
    <t>PE12/108H.1/C6.3.2/756/16-15-01-6(JNO)</t>
  </si>
  <si>
    <t>FERNANDO HERNANDEZ ENRIQUEZ</t>
  </si>
  <si>
    <t>$6´053,442.59</t>
  </si>
  <si>
    <t>PE12/108H.1/C6.3.2/1036/16-15-01-6 (JNO)</t>
  </si>
  <si>
    <t>WILIANS MARÍN RAMOS</t>
  </si>
  <si>
    <t>$7´388,234.51</t>
  </si>
  <si>
    <t>PE12/108H.1/C6.3.2/1059/16-15-01-6</t>
  </si>
  <si>
    <t>GRUPO MONSERRAT, S.A. DE C.V.</t>
  </si>
  <si>
    <t>868-16-15-01-7</t>
  </si>
  <si>
    <t>MAYOREO Y DISTRIBUCIONES LA Y GRIEGA, S.A. DE C.V.</t>
  </si>
  <si>
    <t>$9'564,345.69</t>
  </si>
  <si>
    <t>04 DE JULIO DE 2016</t>
  </si>
  <si>
    <t>867-16-15-01-5</t>
  </si>
  <si>
    <t>ADRIANA PEREZ ARAGON</t>
  </si>
  <si>
    <t>$15,430.00.</t>
  </si>
  <si>
    <t>07 DE JULIO DE 2016</t>
  </si>
  <si>
    <t>C6.3.2/985/16-15-01-8</t>
  </si>
  <si>
    <t>MAQUINARIA Y REFACCIONES DE OAXACA.</t>
  </si>
  <si>
    <t>VS RESOLUCIÓN DE FECHA 16 DE FEBRERO DE 2016, CONTENIDA EN EL OFICIO 404/2016.</t>
  </si>
  <si>
    <t>1180/16-15-01-7</t>
  </si>
  <si>
    <t>GRUPO CORPORATIVO CONSTRUCTOR JEOKO, S.A. DE C.V.</t>
  </si>
  <si>
    <t>PE12/108.1/C6.3.2/1048/16-15-01-5</t>
  </si>
  <si>
    <t>ADOLFO PINACHO ESPINOSA</t>
  </si>
  <si>
    <t>$15,430.00 Y $46,290.00</t>
  </si>
  <si>
    <t>PE12/108.1/C6.3.2/1135/16-15-01-6</t>
  </si>
  <si>
    <t>ADRIANA PEREZ ARAGÓN</t>
  </si>
  <si>
    <t>C6.3.2/1073/16-15-01-4</t>
  </si>
  <si>
    <t xml:space="preserve">SERVIMOTRIZ TEHUANTEPEC S.A DE C.V. </t>
  </si>
  <si>
    <t>C6.3.2/1153/16-15-01-8</t>
  </si>
  <si>
    <t>HERRAMIENTAS CANANEA S.A DE C.V</t>
  </si>
  <si>
    <t>$1´730,478.00</t>
  </si>
  <si>
    <t>PE12/108H.1/C6.3.1/1055/16-15-01-4</t>
  </si>
  <si>
    <t>DONAJÍ GONZÁLEZ TOLEDO</t>
  </si>
  <si>
    <t>PE12/108H.1/C6.3.1/1003/16-15-01-8</t>
  </si>
  <si>
    <t xml:space="preserve">SILVIA SOCORRO GALINDO GARCÍA </t>
  </si>
  <si>
    <t>PE12/108H.1/C.6.3.2/1179/16-15-01-2</t>
  </si>
  <si>
    <t xml:space="preserve">FERNANDO BUSTILLO SÁNCHEZ </t>
  </si>
  <si>
    <t>30 DE AGOSTO DE 2016</t>
  </si>
  <si>
    <t>1102/16-15-01-6</t>
  </si>
  <si>
    <t>LONAS Y CARPAS DISTRIBUIDORA DE OAXACA, S.A. DE C.V.</t>
  </si>
  <si>
    <t>PE12/108H.1/C6.3.2/1017/16-15-01-1</t>
  </si>
  <si>
    <t>VIRGINIA Y ASOCIADOS, S.A. DE C.V.</t>
  </si>
  <si>
    <t>C6.3.2/1075-16-15-01-9</t>
  </si>
  <si>
    <t xml:space="preserve">GLENDA MAGALI GARCÍA CALERO </t>
  </si>
  <si>
    <t>C6.3.2/1052-16-15-01-2</t>
  </si>
  <si>
    <t>SUPREME TECHNOLOGIES, S.A. DE C.V.</t>
  </si>
  <si>
    <t>1182/16-15-01-6.</t>
  </si>
  <si>
    <t>DEVELOPING YOU MORE EXPERTISE S.A. DE C.V.</t>
  </si>
  <si>
    <t>790/16-15-01-6</t>
  </si>
  <si>
    <t>GOLTRA DEL ISTMO, S.A. DE C.V.</t>
  </si>
  <si>
    <t>$35,082.00,  $613,196.00 Y 17,064.00.</t>
  </si>
  <si>
    <t>1054/16-15-01-5</t>
  </si>
  <si>
    <t>GRUPO GUISSI S.A. DE C.V.</t>
  </si>
  <si>
    <t>PE12/108H.1/C6.3.2/1054/16-15-01-5</t>
  </si>
  <si>
    <t>Grupo Guissi S.A de C.V.</t>
  </si>
  <si>
    <t>9 de agosto de 2016</t>
  </si>
  <si>
    <t>PE12/108H.1/C6.3.2/1087/16-15-01-7</t>
  </si>
  <si>
    <t>PROYECTOS Y CONSTRUCCIONES FIRRA, S.A. DE C.V.</t>
  </si>
  <si>
    <t xml:space="preserve">$ 1´520,350.24 </t>
  </si>
  <si>
    <t xml:space="preserve">12 DE AGOSTO </t>
  </si>
  <si>
    <t>1313/16-15-01-9</t>
  </si>
  <si>
    <t>YADIRA MUNGUIA SANGUINEZ</t>
  </si>
  <si>
    <t>1347/16-15-01-9</t>
  </si>
  <si>
    <t>REDIRECCIONANDO EL COMERCIO INDUSTRIAL S.A. DE C.V.</t>
  </si>
  <si>
    <t>SF/PF/DC/JR/3571/2016</t>
  </si>
  <si>
    <t>PE12/108H.5/C6.3.2/1162/16-15-01-7</t>
  </si>
  <si>
    <t>MOTOS LESA, S.A DE C.V.</t>
  </si>
  <si>
    <t>$1,588,393.73</t>
  </si>
  <si>
    <t>1252/16-15-01-3</t>
  </si>
  <si>
    <t>RENACIMIENTO COMERCIAL INDUSTRIAL, S.A. DE C.V.</t>
  </si>
  <si>
    <t>3436/16-12-02-4</t>
  </si>
  <si>
    <t>CALZADOS MIRONI, S.A. DE C.V.</t>
  </si>
  <si>
    <t>1194/15-15-01-2</t>
  </si>
  <si>
    <t>universidad regional del sureste, a.c.</t>
  </si>
  <si>
    <t>1335/16-15-01-3</t>
  </si>
  <si>
    <t>MATERIALES RIVERA ROJAS S. DE R.L. DE C.V.</t>
  </si>
  <si>
    <t>PE12/108H.1/C6.3.2/1250/16-15-01-6</t>
  </si>
  <si>
    <t>PE12/108H.1/C6.3.2/1208/16-15-01-1</t>
  </si>
  <si>
    <t>JOSÉ ANTONIO LUNA MANI</t>
  </si>
  <si>
    <t>$2´023,338.88</t>
  </si>
  <si>
    <t>PE12/108H.1/C6.3.2/1253/16-15-01-4</t>
  </si>
  <si>
    <t>REDIRECCIONANDO EL COMERCIO INDUSTRIAL, S.A. DE C.V.</t>
  </si>
  <si>
    <t>PE12/108H.1/C6.3.2/1358/16-15-01-9</t>
  </si>
  <si>
    <t>SERVICIO COSTA ESMERALDA</t>
  </si>
  <si>
    <t>PAE $1´811,378.00</t>
  </si>
  <si>
    <t>PE12/108H.1/C6.3.2/1398/16-15-01-1</t>
  </si>
  <si>
    <t>MANUEL ANTONIO BERNAL GUERRA</t>
  </si>
  <si>
    <t>$1´389,087.08</t>
  </si>
  <si>
    <t>PE12/108H.1/C6.3.2/1247/16-15-01-5</t>
  </si>
  <si>
    <t>LACTEOS DEL SURESTE ROLY, S.A. DE C.V.</t>
  </si>
  <si>
    <t>$2´463,286.00</t>
  </si>
  <si>
    <t>BABLE PROYECTOS, S.A. DE C.V.</t>
  </si>
  <si>
    <t>C6.3.2/1140/16-15-01-1</t>
  </si>
  <si>
    <t xml:space="preserve">STURMAX CENTRO S.A. DE C.V. </t>
  </si>
  <si>
    <t>PE12/108.1/C6.3.2/1350-16-15-01-7</t>
  </si>
  <si>
    <t>Redireccionando el Comercio Industrial, S.A de C.V.</t>
  </si>
  <si>
    <t>26 de septiembre de 2016</t>
  </si>
  <si>
    <t>1249/16-15-15-01-8</t>
  </si>
  <si>
    <t>RESPLANDOR COMERCIAL PARA LA INDUSTRIA SONAR, S.A. DE C.V.</t>
  </si>
  <si>
    <t>1397/16-15-15-01-5</t>
  </si>
  <si>
    <t>DAVID OMAR BERNAL GUERRA</t>
  </si>
  <si>
    <t>1259/16-15-01-9</t>
  </si>
  <si>
    <t>PRODUCTOS SELECTOS BARA, S.A. DE C.V.</t>
  </si>
  <si>
    <t>$2'502,210.00</t>
  </si>
  <si>
    <t>1223/16-15-01-5</t>
  </si>
  <si>
    <t>SANTOS HERRERA ERASTO GERARDO GUADALUPE</t>
  </si>
  <si>
    <t>$2'601,761.00</t>
  </si>
  <si>
    <t>1375/16-15-01-5</t>
  </si>
  <si>
    <t>ROBERTO AKIRA NAKAUAMA</t>
  </si>
  <si>
    <t>$2'595,821.00</t>
  </si>
  <si>
    <t>1192-16-15-01-6</t>
  </si>
  <si>
    <t>VIOLETA ZELMIRA BALSECA RAMÍREZ</t>
  </si>
  <si>
    <t>02 DE SEPTIEMBRE DE 2016</t>
  </si>
  <si>
    <t>1245/16-15-01-2</t>
  </si>
  <si>
    <t>GERARDO RODRIGUEZ TELLO</t>
  </si>
  <si>
    <t>08 DE SEPTIEMBRE DE 2016</t>
  </si>
  <si>
    <t>1348-16-15-01-6</t>
  </si>
  <si>
    <t>RESPLANDOR COMERCIAL PARA LA INDUSTRIA</t>
  </si>
  <si>
    <t>21 DE SEPTIEMBRE DE 2016</t>
  </si>
  <si>
    <t>16/1026-24-01-01-06-OL</t>
  </si>
  <si>
    <t>ERICK GARCIA MARQUEZ</t>
  </si>
  <si>
    <t xml:space="preserve">$16’281,731.00 </t>
  </si>
  <si>
    <t>09 de septiembre de 2016</t>
  </si>
  <si>
    <t>1349/16-15-01-8</t>
  </si>
  <si>
    <t>C6.3.2/1322/16-15-01-6</t>
  </si>
  <si>
    <t>MICTLAN, S.A. DE C.V.</t>
  </si>
  <si>
    <t>$4´895,231.00</t>
  </si>
  <si>
    <t>C6.3.2/1387/16-15-01-9</t>
  </si>
  <si>
    <t>LOS HUITZACHES, S.A. DE C.V.</t>
  </si>
  <si>
    <t>$3´123,695.47</t>
  </si>
  <si>
    <t>JUCIOS DE NULIDAD ESTATAL</t>
  </si>
  <si>
    <t>PE12/108H.1/C6.3.1/0373/2016</t>
  </si>
  <si>
    <t xml:space="preserve">CARMELA JULINA O CARMELIA JULIANA CHÁVEZ CHAVEZ </t>
  </si>
  <si>
    <t>PE12/108H.1/C6.3.1/0378/2016</t>
  </si>
  <si>
    <t>CUAUHTEMOC CRUZ GARCÍA</t>
  </si>
  <si>
    <t>366/2016</t>
  </si>
  <si>
    <t>RAUL ALBERTO SÁNCHEZ HERNÁNDEZ</t>
  </si>
  <si>
    <t>05 DE JULIO DE 2016</t>
  </si>
  <si>
    <t>202/2016 ANTES 90/2015</t>
  </si>
  <si>
    <t xml:space="preserve">NATIVIDAD SANCHEZ ACEVEDO </t>
  </si>
  <si>
    <t xml:space="preserve">Indeterminado </t>
  </si>
  <si>
    <t>PE12/108.1/C6.3.1/385/2016</t>
  </si>
  <si>
    <t>JAVIER ALEJANDRO SALVADOR ROBLES</t>
  </si>
  <si>
    <t>PE12/108H.1/C.6.3.1/378/2016</t>
  </si>
  <si>
    <t xml:space="preserve">OMAR EDMUNDO LÓPEZ MARTÍNEZ </t>
  </si>
  <si>
    <t>05 DE AGOSTO DE 2016</t>
  </si>
  <si>
    <t>0202/2016</t>
  </si>
  <si>
    <t xml:space="preserve">NATIVIDAD GISELA SANCHEZ ACEVEDO </t>
  </si>
  <si>
    <t>PE12/108H.1/C6.3.1/325/2016</t>
  </si>
  <si>
    <t>CLEMENTE EDMUNDO VASQUEZ RAMIREZ</t>
  </si>
  <si>
    <t xml:space="preserve">04 DE AGOSTO </t>
  </si>
  <si>
    <t>PE12/108H.1/C6.3.1/422/2016</t>
  </si>
  <si>
    <t>FRANCISCO RAMIREZ JIMENEZ</t>
  </si>
  <si>
    <t>461/2016</t>
  </si>
  <si>
    <t>CARLOS DE LA CRUZ MONTERO</t>
  </si>
  <si>
    <t>INDEFINIDO</t>
  </si>
  <si>
    <t>DEPENDENCIAS</t>
  </si>
  <si>
    <t>NUM.</t>
  </si>
  <si>
    <t>EXPEDIENTE        JUICIO DE NULIDAD</t>
  </si>
  <si>
    <t>REFERENCIA</t>
  </si>
  <si>
    <t>ACTO IMPUGNADO</t>
  </si>
  <si>
    <t>AFIANZADORA</t>
  </si>
  <si>
    <t>FIADO</t>
  </si>
  <si>
    <t>CONTRATO</t>
  </si>
  <si>
    <t>DEPEN. O ENTIDAD</t>
  </si>
  <si>
    <t>MONTO</t>
  </si>
  <si>
    <t>ESTADO ACTUAL</t>
  </si>
  <si>
    <t>842/15-15-01-5</t>
  </si>
  <si>
    <t>04/108H.4/C6.5.1/009/15 (ANTES 04/108H.1/C6.5.1/009/15 )</t>
  </si>
  <si>
    <t>DPA/1702/2015</t>
  </si>
  <si>
    <t>SOFIMEX</t>
  </si>
  <si>
    <t>INNOVACIONES TÉCNICAS EN CIMENTACIÓN, S.A. DE C.V.</t>
  </si>
  <si>
    <t>J03 SL 03 08 0101/2012</t>
  </si>
  <si>
    <t>SINFRA</t>
  </si>
  <si>
    <t>$8,785.723.20 C</t>
  </si>
  <si>
    <t>EN ESPERA DE RESOLUCION DE LA SALA</t>
  </si>
  <si>
    <t>17090/15-17-12-4 Y 593/16-15-01-8</t>
  </si>
  <si>
    <t>DPA/2200/2015</t>
  </si>
  <si>
    <t>DORAMA, S.A.</t>
  </si>
  <si>
    <t>SAUL JOSE LUIS GARCIA CRUZ</t>
  </si>
  <si>
    <t>SEDESOH/AD/006/2013</t>
  </si>
  <si>
    <t>SEDESOH</t>
  </si>
  <si>
    <t>307,107.75   A       161,129.20  C</t>
  </si>
  <si>
    <t xml:space="preserve">SE DECLARARON NO VÁLIDAS LAS ACTUACIONES, NUEVO JUICIO EN LA SALA; PENDIENTE DE CONTESTAR DEMANDA </t>
  </si>
  <si>
    <t>PRAL 948/2'15  J. TERCERO DTO</t>
  </si>
  <si>
    <t>04/108H.4/C6.5.1/011/15 (ANTES 04/108H.1/C6.5.1/011/15 )</t>
  </si>
  <si>
    <t>AMPARO SOBRESEIDO</t>
  </si>
  <si>
    <t>17028/15-17-04-6</t>
  </si>
  <si>
    <t>04/108h.2/c6.9.2/412/2012</t>
  </si>
  <si>
    <t>SF/DA/035/2015</t>
  </si>
  <si>
    <t>N/A</t>
  </si>
  <si>
    <t>IECISA MÉXICO, S.A. DE C.V.</t>
  </si>
  <si>
    <t>DIRECTOR ADMINISTRATIVO SEFIN</t>
  </si>
  <si>
    <t>23887/15-17-02-9</t>
  </si>
  <si>
    <t>04/108H.48C6.5.1/009/15</t>
  </si>
  <si>
    <t>DPA/2830/2015</t>
  </si>
  <si>
    <t>CESCE FIANZAS SA DE CV</t>
  </si>
  <si>
    <t>J03 SI 03 08 0101/2012</t>
  </si>
  <si>
    <t>$18, 078,933.81 A  $3,334,182.23  A</t>
  </si>
  <si>
    <t>ENTIDADES</t>
  </si>
  <si>
    <t>979/14-15-01-2</t>
  </si>
  <si>
    <t>04/108H.1/C6.5.1/009/13</t>
  </si>
  <si>
    <t>DAP/0556/2013</t>
  </si>
  <si>
    <t>SOFIMEX, S.A.</t>
  </si>
  <si>
    <t>SERVICIOS Y CONECCIONES PARA CARRETERAS DE OAXACA, S.A. DE C.V.</t>
  </si>
  <si>
    <t>11-T-CAO-H-060-W-0-11</t>
  </si>
  <si>
    <t>CAO</t>
  </si>
  <si>
    <t>3,596,368.61   A 2,133,126.10    C</t>
  </si>
  <si>
    <t>EN REMATE                                    LA AFIANZADORA INTERPUSO NUEVO JUICIO.- PENDIENTE DE CONTESTAR DEMANDA 11972/16-17-07-2</t>
  </si>
  <si>
    <t>980/14-15-01-3</t>
  </si>
  <si>
    <t>04/108H.1/C6.5.1/011/13</t>
  </si>
  <si>
    <t>DAP/0557/2013</t>
  </si>
  <si>
    <t>11-T-CAO-H-054-W-0-11</t>
  </si>
  <si>
    <t>2,475,724.40    A  1,650,482.93    C</t>
  </si>
  <si>
    <t>916/15-15-01-4</t>
  </si>
  <si>
    <t>04/108H.4/C6.5.1/003/15 (ANTES 04/108H.1/C6.5.1/003/15 )</t>
  </si>
  <si>
    <t xml:space="preserve">DPA/2093/2015 </t>
  </si>
  <si>
    <t>ACE FIANZAS MONTERREY</t>
  </si>
  <si>
    <t>CONSTRUCCIONES CESD, S.A. DE C.V.</t>
  </si>
  <si>
    <t xml:space="preserve">CEVI/LPN/COP/FONDEN2011(CONVENIOSEDESOL)0001/2014 </t>
  </si>
  <si>
    <t>CEVI</t>
  </si>
  <si>
    <t>2,783,481.32    A   927,827.11      C</t>
  </si>
  <si>
    <t>VALIDEZ DEL REQUERIMIENTO PENDIENTE DE RESOLUCION DE AMPARO</t>
  </si>
  <si>
    <t xml:space="preserve">947/15-15-01-9 </t>
  </si>
  <si>
    <t>04/108H.4/C6.5.1/008/15 (ANTES 04/108H.1/C6.5.1/008/15 )</t>
  </si>
  <si>
    <t>DPA/1947/2015</t>
  </si>
  <si>
    <t>ACE FIANZAS MONTERREY, S.A.</t>
  </si>
  <si>
    <t xml:space="preserve">COPTORDI, S.A. DE C.V., </t>
  </si>
  <si>
    <t>CAO-FR-096-W-0-12</t>
  </si>
  <si>
    <t>861,805.00      A</t>
  </si>
  <si>
    <t xml:space="preserve">  878/15-15-01-5</t>
  </si>
  <si>
    <t>PRAL 850/2015 JUZGADO PRIMERO DE DISTRITO</t>
  </si>
  <si>
    <t>891/15-15-01-9  interpuesto por aleutiana</t>
  </si>
  <si>
    <t>04/108H.4/C6.5.3/012/15 (ANTES 04/108H.1/C6.5.1/012/15 )</t>
  </si>
  <si>
    <t>DPA/2317/2015</t>
  </si>
  <si>
    <t>ALEUTIANA CONSTRUCCIONES S.A. DE C.V.</t>
  </si>
  <si>
    <t>CAO-FD-111-W-0-13</t>
  </si>
  <si>
    <t>SE RINDIO INFORME SOBRE EJECUCIÓN DEL REQUERIMIENTO</t>
  </si>
  <si>
    <t>1014/15-15-01-4 interpuesto por ace fianza</t>
  </si>
  <si>
    <t>620,960.73    A       1'753,372.76   C</t>
  </si>
  <si>
    <t xml:space="preserve">           PENDIENTE REMATE       NULIDAD póliza de cumplimiento VALIDEZ póliza anticipo    </t>
  </si>
  <si>
    <t>se desecho el recurso de revision informar a entidad y solictar remate de valores por otra póliza</t>
  </si>
  <si>
    <t>1135/15-15-01-8</t>
  </si>
  <si>
    <t>013/2015</t>
  </si>
  <si>
    <t>DAP/2712/2015</t>
  </si>
  <si>
    <t>1'169,761.66           A 779',841.11             C</t>
  </si>
  <si>
    <t>EN ESPERA DE RESOLUCION DEL JUICIO DE AMPARO</t>
  </si>
  <si>
    <t xml:space="preserve">2438/15-*12-01-1 OT SALA REGIONAL DE ORIENTE </t>
  </si>
  <si>
    <t>04/108H.4/C6.5.1/017/15</t>
  </si>
  <si>
    <t xml:space="preserve">DPA/5702/2015 12/OCT/15 </t>
  </si>
  <si>
    <t>INSURGENTES, S.A. DE C.V. GRUPO FINANCIERO ASERTA</t>
  </si>
  <si>
    <t>CONSTRUCTORA Y ARRENDADORA VIL, S.A. DE C.V. FOLIO 535</t>
  </si>
  <si>
    <t>11-T-CAO-H-246-W-0-11</t>
  </si>
  <si>
    <t>$897,332.99 ANTICIPO</t>
  </si>
  <si>
    <t>1974/15-15-01-3</t>
  </si>
  <si>
    <t>04/108H.4/C6.5.1/018/15</t>
  </si>
  <si>
    <t xml:space="preserve">DPA/5583/2015 06/OCT/2015 </t>
  </si>
  <si>
    <t>CHUB DE MEXICO COMPAÑÍA AFIANZADORA, S.A. DE .C.V.</t>
  </si>
  <si>
    <t>CORPORATIVO CONSTRUCTOR GUEMASA, S.A. DE C.V.</t>
  </si>
  <si>
    <t>CAO-FD-153-W-O-12</t>
  </si>
  <si>
    <t>$215,796.92               $73, 962.68</t>
  </si>
  <si>
    <t>1785/15-15-01-5</t>
  </si>
  <si>
    <t>04/108H.1/C6.5.1/011/14</t>
  </si>
  <si>
    <t>D.A.P./0482/2014                  5/NOV/2014</t>
  </si>
  <si>
    <t>MAPFRE</t>
  </si>
  <si>
    <t>URBANIZACIONES TOG, S.A. DE C.V.</t>
  </si>
  <si>
    <t>CAO-FD-070-W-0-12</t>
  </si>
  <si>
    <t>1,489,175.94    A 583,371.94      C</t>
  </si>
  <si>
    <t>1958/15-15-01-2</t>
  </si>
  <si>
    <t xml:space="preserve">DPA/5934/2015             </t>
  </si>
  <si>
    <t>KM DE ORIENTE, S.A. DE C.V.</t>
  </si>
  <si>
    <t>11-T-CAO-H-018-W-0-11</t>
  </si>
  <si>
    <t>2,178,310.63   A   1,398,089.78   C</t>
  </si>
  <si>
    <t xml:space="preserve">233/16-15-01-9 </t>
  </si>
  <si>
    <t>04/108H.1/C6.5.1/012/14</t>
  </si>
  <si>
    <t>DAP/0526/2014</t>
  </si>
  <si>
    <t>MAPFRE FIANZAS S.A.</t>
  </si>
  <si>
    <t xml:space="preserve">URBANIZACIONES TOG, S.A. DE C.V. </t>
  </si>
  <si>
    <t>CAO-FD-O71-W-0-12</t>
  </si>
  <si>
    <t>1,482,525.88    A 580,625.35      C</t>
  </si>
  <si>
    <t>NULIDAD                                        PENDIENTE DE RESOLUCION RECURSO DE REVISION</t>
  </si>
  <si>
    <t>552/16-15-01-4</t>
  </si>
  <si>
    <t>PE12/108H.1/C6.20.1/002/2016</t>
  </si>
  <si>
    <t xml:space="preserve">DPA/1267/2016 07/MARZO/2016 </t>
  </si>
  <si>
    <t>MOSTAR CONSTRUCCIONES, S.A.DE C.V.</t>
  </si>
  <si>
    <t>CAO-PNE-109-W-O-14</t>
  </si>
  <si>
    <t>3,133,798.31</t>
  </si>
  <si>
    <t>9868/16-17-02-3</t>
  </si>
  <si>
    <t>PE12/108H.1/C6.20.1/001/2016</t>
  </si>
  <si>
    <t>DPA/0701/2016              17/FEBRERO/2016</t>
  </si>
  <si>
    <t>CONSTRUHAM, S.A. DE C.V.</t>
  </si>
  <si>
    <t>11-T-CAO-H-428-W-0-11</t>
  </si>
  <si>
    <t>309,609.80               A   206,401.00               C</t>
  </si>
  <si>
    <t>PENDIENTE DE CONTESTACION DE LA DEMANDA</t>
  </si>
  <si>
    <t>OBSERVACIONES</t>
  </si>
  <si>
    <r>
      <t xml:space="preserve">La letra </t>
    </r>
    <r>
      <rPr>
        <b/>
        <sz val="9"/>
        <rFont val="Calibri"/>
        <family val="2"/>
        <scheme val="minor"/>
      </rPr>
      <t xml:space="preserve">A. </t>
    </r>
    <r>
      <rPr>
        <sz val="9"/>
        <rFont val="Calibri"/>
        <family val="2"/>
        <scheme val="minor"/>
      </rPr>
      <t xml:space="preserve">corresponde a la cantidad de anticipo y la letra </t>
    </r>
    <r>
      <rPr>
        <b/>
        <sz val="9"/>
        <rFont val="Calibri"/>
        <family val="2"/>
        <scheme val="minor"/>
      </rPr>
      <t>C.</t>
    </r>
    <r>
      <rPr>
        <sz val="9"/>
        <rFont val="Calibri"/>
        <family val="2"/>
        <scheme val="minor"/>
      </rPr>
      <t xml:space="preserve"> a la del cumplimiento</t>
    </r>
  </si>
  <si>
    <t>Dada la naturaleza de los juicios de que se trata, esto es, que derivan de un procedimiento para hacer efectiva una poliza de fianza, en los casos en que el juicio es a favor de la Secretaría, la Compañía Afianzadora, actora en el juicio, esta obligada a pagar las cantidades de anticipo y cumplimiento.                                                                                                                                                                                                                                                                                                                            La Secretaría en caso de perder el juicio no paga cantidad alguna, sin embargo en los casos de los anticipos, corresponden a pasivos de las dependencias y entidades.                                                                                                                                                                                                                                                                  Los saldos correspondientes a los anticipos, las dependencias y entidades estan obligados a reportarlos a la Secretaría de Finanzas como pasivos.</t>
  </si>
  <si>
    <t xml:space="preserve">1910/15-12-02-1. </t>
  </si>
  <si>
    <t>No. DE EXPEDIENTE</t>
  </si>
  <si>
    <t>ASUNTO</t>
  </si>
  <si>
    <t>FECHA DE INICIO</t>
  </si>
  <si>
    <t>FECHA PROBABLE</t>
  </si>
  <si>
    <t>DE TERMINACIÓN</t>
  </si>
  <si>
    <t>SITUACIÓN ACTUAL DEL TRÁMITE</t>
  </si>
  <si>
    <t>Animas Trujano, Oaxaca</t>
  </si>
  <si>
    <t>30/2014</t>
  </si>
  <si>
    <t>Controversia constitucional</t>
  </si>
  <si>
    <t>29 de marzo de 2014</t>
  </si>
  <si>
    <t>Se desconoce</t>
  </si>
  <si>
    <t>Se encuentra en vías de cumplimentación la sentencia ante la Suprema Corte de Justicia de la Nación.</t>
  </si>
  <si>
    <t>Santa Lucia del Camino, Oaxaca</t>
  </si>
  <si>
    <t>72/2014</t>
  </si>
  <si>
    <t>23 de julio de 2014</t>
  </si>
  <si>
    <t>Se encuentra pendiente que la Suprema Corte de Justicia de la Nación, resuelva el recurso de queja y el recurso de reclamación interpuesto por el Municipio de Santa Lucia del Camino</t>
  </si>
  <si>
    <t>Santa María Xadani, Oaxaca</t>
  </si>
  <si>
    <t>17/2015</t>
  </si>
  <si>
    <t>Controversia Constitucional</t>
  </si>
  <si>
    <t>19 de marzo de 2015</t>
  </si>
  <si>
    <t>Se encuentra pendiente de que la Suprema Corte de Justicia de la Nación, notifique la sentencia correspondiente.</t>
  </si>
  <si>
    <t>San Juan Juquila, Mixe, Oaxaca</t>
  </si>
  <si>
    <t>41/2015</t>
  </si>
  <si>
    <t>10 de julio de 2015</t>
  </si>
  <si>
    <t>Se encuentra pendiente de que la Suprema Corte de Justicia de la Nación, dicte la sentencia correspondiente.</t>
  </si>
  <si>
    <t>San Pedro Mixtepec, Juquila, Oaxaca</t>
  </si>
  <si>
    <t>46/2015</t>
  </si>
  <si>
    <t>20 de agosto de 2015</t>
  </si>
  <si>
    <t>Tlalixtac de Cabrera, Oaxaca</t>
  </si>
  <si>
    <t>78/2015</t>
  </si>
  <si>
    <t>15 de diciembre de 2015</t>
  </si>
  <si>
    <t>San Miguel Tlacamama, Oaxaca</t>
  </si>
  <si>
    <t>28 de enero de 2016</t>
  </si>
  <si>
    <t>Poder Judicial del Estado de Oaxaca</t>
  </si>
  <si>
    <t>23/2016</t>
  </si>
  <si>
    <t>3 de marzo de 2016</t>
  </si>
  <si>
    <t>22/2016</t>
  </si>
  <si>
    <t>26 de febrero de 2016</t>
  </si>
  <si>
    <t>San José Tenango, Oaxaca</t>
  </si>
  <si>
    <t>36/2016</t>
  </si>
  <si>
    <t>18 de abril de 2016</t>
  </si>
  <si>
    <t>Santa María Alotepec, Mixe, Oaxaca</t>
  </si>
  <si>
    <t>64/2016</t>
  </si>
  <si>
    <t>29 de junio de 2016</t>
  </si>
  <si>
    <t>ESTADO ANALÍTICO DE INGRESOS PRESUPUESTARIOS</t>
  </si>
  <si>
    <t>(EN PESOS)</t>
  </si>
  <si>
    <t>Rubro de Ingresos</t>
  </si>
  <si>
    <t>Ingreso</t>
  </si>
  <si>
    <t>Estimado</t>
  </si>
  <si>
    <t xml:space="preserve">Ampliaciones y Reducciones                        </t>
  </si>
  <si>
    <t>Modificado</t>
  </si>
  <si>
    <t>Recaudado</t>
  </si>
  <si>
    <t>Diferencia</t>
  </si>
  <si>
    <t>(1)</t>
  </si>
  <si>
    <t>(2)</t>
  </si>
  <si>
    <t>(3=1+2)</t>
  </si>
  <si>
    <t>(4)</t>
  </si>
  <si>
    <t>(5)</t>
  </si>
  <si>
    <t>(6=5-1)</t>
  </si>
  <si>
    <t>Cuotas y Aportaciones de Seguridad Social</t>
  </si>
  <si>
    <t>Corriente</t>
  </si>
  <si>
    <t>Capital</t>
  </si>
  <si>
    <t>Ingresos por Ventas de Bienes y Servicios</t>
  </si>
  <si>
    <t>Contribuciones no Comprendidas en las Fracciones de la Ley de Ingresos Causados en Ejercicios Fiscales Anteriores Pendientes de Liquidació o Pago</t>
  </si>
  <si>
    <t>Ingresos Derivados de Financiamiento</t>
  </si>
  <si>
    <t>Ingresos excedentes</t>
  </si>
  <si>
    <t>Estado Analítico de Ingresos Por Fuente de Financiamiento</t>
  </si>
  <si>
    <t>Ingresos del Gobierno</t>
  </si>
  <si>
    <t>Ingresos de Organismos y Empresas</t>
  </si>
  <si>
    <t xml:space="preserve">Ingresos por Ventas de Bienes y Servicios </t>
  </si>
  <si>
    <t>Ingresos Derivados de financiamiento</t>
  </si>
  <si>
    <t>Endeudamiento Neto</t>
  </si>
  <si>
    <t>Del 01 de Enero al 30 de septiembre del 2016</t>
  </si>
  <si>
    <t>Identificación del Crédito o Instrumento</t>
  </si>
  <si>
    <t>Colocación</t>
  </si>
  <si>
    <t>Amortización</t>
  </si>
  <si>
    <t>A</t>
  </si>
  <si>
    <t>B</t>
  </si>
  <si>
    <t>C  = A - B</t>
  </si>
  <si>
    <t>Créditos Bancarios</t>
  </si>
  <si>
    <t>Largo Plazo</t>
  </si>
  <si>
    <r>
      <t xml:space="preserve">Banobras </t>
    </r>
    <r>
      <rPr>
        <vertAlign val="subscript"/>
        <sz val="10"/>
        <color theme="1"/>
        <rFont val="Arial"/>
        <family val="2"/>
      </rPr>
      <t>FAIS</t>
    </r>
  </si>
  <si>
    <r>
      <t xml:space="preserve">Banobras </t>
    </r>
    <r>
      <rPr>
        <vertAlign val="subscript"/>
        <sz val="10"/>
        <color theme="1"/>
        <rFont val="Arial"/>
        <family val="2"/>
      </rPr>
      <t>1392</t>
    </r>
  </si>
  <si>
    <r>
      <t xml:space="preserve">Interacciones </t>
    </r>
    <r>
      <rPr>
        <vertAlign val="subscript"/>
        <sz val="11"/>
        <color theme="1"/>
        <rFont val="Calibri"/>
        <family val="2"/>
        <scheme val="minor"/>
      </rPr>
      <t xml:space="preserve"> 100</t>
    </r>
  </si>
  <si>
    <r>
      <t xml:space="preserve">Interacciones </t>
    </r>
    <r>
      <rPr>
        <vertAlign val="subscript"/>
        <sz val="11"/>
        <color theme="1"/>
        <rFont val="Calibri"/>
        <family val="2"/>
        <scheme val="minor"/>
      </rPr>
      <t>200</t>
    </r>
  </si>
  <si>
    <t>BBVA Bancomer</t>
  </si>
  <si>
    <t>Santander</t>
  </si>
  <si>
    <t>Banobras Fonrec I</t>
  </si>
  <si>
    <t>Banobras Fonrec II</t>
  </si>
  <si>
    <t>Banobras Profise</t>
  </si>
  <si>
    <t>Banobras Fonrec III</t>
  </si>
  <si>
    <t>Banobras Justicia Penal</t>
  </si>
  <si>
    <t>Corto Plazo</t>
  </si>
  <si>
    <t>Interacciones cp</t>
  </si>
  <si>
    <t>Hsbc cp</t>
  </si>
  <si>
    <t>Banorte</t>
  </si>
  <si>
    <t>Total Crédito Bancarios</t>
  </si>
  <si>
    <t xml:space="preserve">Otros Instrumentos  de Deuda </t>
  </si>
  <si>
    <t>Certificados Bursátiles Oaxaca 11</t>
  </si>
  <si>
    <t>Certificados Bursátiles Oaxaca 13</t>
  </si>
  <si>
    <t>Total otros Instrumentos de Deuda</t>
  </si>
  <si>
    <t xml:space="preserve"> TOTAL</t>
  </si>
  <si>
    <t>Intereses de la Deuda</t>
  </si>
  <si>
    <t>Del 01 de enero al 30 de septiembre del 2016</t>
  </si>
  <si>
    <t>Pagado</t>
  </si>
  <si>
    <t>SECRETARÍA DE DESARROLLO SOCIAL Y HUMANO</t>
  </si>
  <si>
    <t>MONTOS PAGADOS POR AYUDAS Y SUBSIDIOS</t>
  </si>
  <si>
    <t>REPORTE DE AVANCE TRIMESTRAL</t>
  </si>
  <si>
    <t>PERIODO (TERCER TRIMESTRE, JULIO-SEPTIEMBRE DEL AÑO 2016)</t>
  </si>
  <si>
    <t>NOMBRE DEL PROGRAMA</t>
  </si>
  <si>
    <t>UNIDAD DE MEDIDA</t>
  </si>
  <si>
    <t>PROGRAMADO TOTAL 2016</t>
  </si>
  <si>
    <t>ACUMULADO</t>
  </si>
  <si>
    <t>METAS</t>
  </si>
  <si>
    <t xml:space="preserve">INVERSIÓN </t>
  </si>
  <si>
    <t xml:space="preserve">METAS </t>
  </si>
  <si>
    <t>INVERSIÓN EN EL TRIMESTRE</t>
  </si>
  <si>
    <t xml:space="preserve">GASTOS DE OPERACIÓN </t>
  </si>
  <si>
    <t>INVERSIÓN EN APOYOS</t>
  </si>
  <si>
    <t>Programa Bienestar de Dotación Gratuita de Uniformes y Útiles Escolares a los Alumnos de Educación Básica en Escuelas Públicas</t>
  </si>
  <si>
    <t>Juegos de uniformes escolares</t>
  </si>
  <si>
    <t>Paquetes de útiles escolares</t>
  </si>
  <si>
    <t>Programa Bienestar de Apoyo a Personas con Discapacidad</t>
  </si>
  <si>
    <t>Apoyos económicos bimestrales</t>
  </si>
  <si>
    <t>Programa de Microfinanciamiento a la Economía Familiar con Perspectiva de Género.</t>
  </si>
  <si>
    <t>Microcrédito</t>
  </si>
  <si>
    <t xml:space="preserve">      Asistencia Social</t>
  </si>
  <si>
    <t>Relacion de Bienes Inmuebles que componen el Patrimonio</t>
  </si>
  <si>
    <t>(Pesos)</t>
  </si>
  <si>
    <t>GOBIERNO ESTATAL CONSOLIDADO</t>
  </si>
  <si>
    <t>CÓDIGO</t>
  </si>
  <si>
    <t>DESCRIPCIÓN DEL BIEN</t>
  </si>
  <si>
    <t>1.2.3.1.0</t>
  </si>
  <si>
    <t>TERRENOS</t>
  </si>
  <si>
    <t>1.2.3.3.0</t>
  </si>
  <si>
    <t>EDIFICIOS NO RESIDENCIALES</t>
  </si>
  <si>
    <t>1.2.3.5.1</t>
  </si>
  <si>
    <t>EDIFICACIÓN HABITACIONAL EN PROCESO</t>
  </si>
  <si>
    <t>1.2.3.5.2</t>
  </si>
  <si>
    <t>EDIFICACIÓN NO HABITACIONAL EN PROCESO</t>
  </si>
  <si>
    <t>1.2.3.5.3</t>
  </si>
  <si>
    <t>CONSTRUCCIÓN DE OBRAS PARA EL ABASTECIMIENTO DE AGUA, PETRÓLEO, GAS, ELECTRICIDAD Y TELECOMUNICACION</t>
  </si>
  <si>
    <t>1.2.3.5.4</t>
  </si>
  <si>
    <t>DIVISIÓN DE TERRENOS Y CONSTRUCCIÓN DE OBRAS DE URBANIZACIÓN EN PROCESO</t>
  </si>
  <si>
    <t>1.2.3.5.5</t>
  </si>
  <si>
    <t>CONSTRUCCIÓN DE VÍAS DE COMUNICACIÓN EN PROCESO</t>
  </si>
  <si>
    <t>1.2.3.5.6</t>
  </si>
  <si>
    <t>OTRAS CONSTRUCCIONES DE INGENIERÍA CIVIL U OBRA PESADA EN PROCESO</t>
  </si>
  <si>
    <t>1.2.3.5.7</t>
  </si>
  <si>
    <t>INSTALACIONES Y EQUIPAMIENTO EN CONSTRUCCIONES EN PROCESO</t>
  </si>
  <si>
    <t>1.2.3.5.9</t>
  </si>
  <si>
    <t>TRABAJOS DE ACABADOS EN EDIFICACIONES Y OTROS TRABAJOS ESPECIALIZADOS EN PROCESO</t>
  </si>
  <si>
    <t>1.2.3.6.1</t>
  </si>
  <si>
    <t>1.2.3.6.2</t>
  </si>
  <si>
    <t>1.2.3.6.3</t>
  </si>
  <si>
    <t>1.2.3.6.4</t>
  </si>
  <si>
    <t>DIVISIÓN DE TERRENOS Y CONSTRUCCIÓN DE OBRAS DE URBANIZACIÓN</t>
  </si>
  <si>
    <t>1.2.3.6.5</t>
  </si>
  <si>
    <t>1.2.3.6.6</t>
  </si>
  <si>
    <t>1.2.3.6.7</t>
  </si>
  <si>
    <t>1.2.3.6.9</t>
  </si>
  <si>
    <t>1.2.3.9.0</t>
  </si>
  <si>
    <t>OTROS</t>
  </si>
  <si>
    <t>1.2.4.1.1</t>
  </si>
  <si>
    <t>MUEBLES DE OFICINA Y ESTANTERÍA</t>
  </si>
  <si>
    <t>1.2.4.1.2</t>
  </si>
  <si>
    <t>MUEBLES, EXCEPTO DE OFICINA Y ESTANTERÍA</t>
  </si>
  <si>
    <t>1.2.4.1.3</t>
  </si>
  <si>
    <t>EQUIPO DE CÓMPUTO Y DE TECNOLOGÍAS DE LA INFORMACIÓN</t>
  </si>
  <si>
    <t>1.2.4.1.9</t>
  </si>
  <si>
    <t>OTROS MOBILIARIOS Y EQUIPOS DE ADMINISTRACIÓN</t>
  </si>
  <si>
    <t>1.2.4.2.1</t>
  </si>
  <si>
    <t>EQUIPOS Y APARATOS AUDIOVISUALES</t>
  </si>
  <si>
    <t>1.2.4.2.2</t>
  </si>
  <si>
    <t>1.2.4.2.3</t>
  </si>
  <si>
    <t>CÁMARAS FOTOGRÁFICAS Y DE VIDEO</t>
  </si>
  <si>
    <t>1.2.4.2.9</t>
  </si>
  <si>
    <t>OTRO MOBILIARIO Y EQUIPO EDUCACIONAL Y RECREATIVO</t>
  </si>
  <si>
    <t>1.2.4.3.1</t>
  </si>
  <si>
    <t>EQUIPO MÉDICO Y DE LABORATORIO</t>
  </si>
  <si>
    <t>1.2.4.3.2</t>
  </si>
  <si>
    <t>INSTRUMENTAL MÉDICO Y DE LABORATORIO</t>
  </si>
  <si>
    <t>1.2.4.4.1</t>
  </si>
  <si>
    <t>AUTOMÓVILES Y CAMIONES</t>
  </si>
  <si>
    <t>1.2.4.4.3</t>
  </si>
  <si>
    <t>1.2.4.4.5</t>
  </si>
  <si>
    <t>EMBARCACIONES</t>
  </si>
  <si>
    <t>1.2.4.4.9</t>
  </si>
  <si>
    <t>OTROS EQUIPOS DE TRANSPORTE</t>
  </si>
  <si>
    <t>1.2.4.5.0</t>
  </si>
  <si>
    <t>EQUIPO DE DEFENSA Y SEGURIDAD</t>
  </si>
  <si>
    <t>1.2.4.6.1</t>
  </si>
  <si>
    <t>MAQUINARIA Y EQUIPO AGROPECUARIO</t>
  </si>
  <si>
    <t>1.2.4.6.2</t>
  </si>
  <si>
    <t>MAQUINARIA Y EQUIPO INDUSTRIAL</t>
  </si>
  <si>
    <t>1.2.4.6.3</t>
  </si>
  <si>
    <t>MAQUINARIA Y EQUIPO DE CONSTRUCCIÓN</t>
  </si>
  <si>
    <t>1.2.4.6.4</t>
  </si>
  <si>
    <t>1.2.4.6.5</t>
  </si>
  <si>
    <t>EQUIPO DE COMUNICACIÓN Y TELECOMUNICACIÓN</t>
  </si>
  <si>
    <t>1.2.4.6.6</t>
  </si>
  <si>
    <t>EQUIPOS DE GENERACIÓN ELÉCTRICA, APARATOS Y ACCESORIOS ELÉCTRICOS</t>
  </si>
  <si>
    <t>1.2.4.6.7</t>
  </si>
  <si>
    <t>1.2.4.6.9</t>
  </si>
  <si>
    <t>OTROS EQUIPOS</t>
  </si>
  <si>
    <t>1.2.4.7.1</t>
  </si>
  <si>
    <t>BIENES ARTISTICOS, CULTURALES Y CIENTIFICOS</t>
  </si>
  <si>
    <t>1.2.4.8.1</t>
  </si>
  <si>
    <t>BOVINOS</t>
  </si>
  <si>
    <t>1.2.4.8.3</t>
  </si>
  <si>
    <t>AVES</t>
  </si>
  <si>
    <t>1.2.4.8.4</t>
  </si>
  <si>
    <t>OVINOS Y CAPRINOS</t>
  </si>
  <si>
    <t>1.2.4.8.6</t>
  </si>
  <si>
    <t>EQUINOS</t>
  </si>
  <si>
    <t>1.2.4.8.7</t>
  </si>
  <si>
    <t>ESPECIES MENORES Y DE ZOOLÓGICO</t>
  </si>
  <si>
    <t>1.2.4.8.8</t>
  </si>
  <si>
    <t>ÁRBOLES Y PLANTAS</t>
  </si>
  <si>
    <t>1.2.4.8.9</t>
  </si>
  <si>
    <t>1.2.4.4.2</t>
  </si>
  <si>
    <t>APARATOS  DEPORTIVOS</t>
  </si>
  <si>
    <t>CARROCERÍAS Y REMOLQUES</t>
  </si>
  <si>
    <t>EQUIPO  AEROESPACIAL</t>
  </si>
  <si>
    <t>SISTEMAS DE AIRE ACONDICIONADO, CALEFACCIÓN Y DE REFRIGERACIÓN INDUSTRIAL Y C</t>
  </si>
  <si>
    <t>HERRAMIENTAS  Y  MÁQUINAS-HERRAMIENTA</t>
  </si>
  <si>
    <t>OTROS ACTIVOS BIOLOGICOS</t>
  </si>
  <si>
    <t>3° Informe de Avance de Cuenta Pública 2016</t>
  </si>
  <si>
    <t>Del 1o. de enero al 30 de septiembre de 2016</t>
  </si>
  <si>
    <t>Relacion de Bienes Muebles que componen el Patrimonio</t>
  </si>
  <si>
    <t>INFORMACIÓN PRESUPUESTARIA</t>
  </si>
  <si>
    <t>DEL 1 DE JULIO AL 30 DE SEPTIEMBRE  DE 2016</t>
  </si>
  <si>
    <t xml:space="preserve"> ( Pesos )</t>
  </si>
  <si>
    <t>ESTATAL</t>
  </si>
  <si>
    <t>RECURSO FEDERAL</t>
  </si>
  <si>
    <t>Recursos Estatales</t>
  </si>
  <si>
    <t>Contribuciones Locales</t>
  </si>
  <si>
    <t>Créditos, Empréstitos y Préstamos</t>
  </si>
  <si>
    <t>BANOBRAS</t>
  </si>
  <si>
    <t>Donativos</t>
  </si>
  <si>
    <t>Aportaciones (Ramo 33)</t>
  </si>
  <si>
    <t>Fondo de  Infraestructura Social para las Entidades (FISE)</t>
  </si>
  <si>
    <t>Fondo de Aportaciones Múltiples para la Asistencia Social (FAM-FAAS)</t>
  </si>
  <si>
    <t>Fondo de Aportaciones para la  Infraestructura Educativa Básica (FAIEB)</t>
  </si>
  <si>
    <t>Fondo de Aportaciones para la  Infraestructura Educativa Superior (FAIES)</t>
  </si>
  <si>
    <t>Fondo de Aportaciones para la Infraestructura para la Educacion Media Superior (FAM-FAIEMS)</t>
  </si>
  <si>
    <t>Fondo de Aportaciones para los Servicios de Salud (FASSA)</t>
  </si>
  <si>
    <t>Fondo de Aportaciones para la Seguridad Pública (FASP)</t>
  </si>
  <si>
    <t>Fondo de Aportaciones para el Fortalecimiento de las Entidades Federativas (FAFEF)</t>
  </si>
  <si>
    <t>Gasto Federal Reasignado al Estado</t>
  </si>
  <si>
    <t>Gobernación (Ramo 4)</t>
  </si>
  <si>
    <t>Hacienda y Crédito Público (Ramo 6)</t>
  </si>
  <si>
    <t>Agrícultura, Ganadería, Desarrollo Rural, Pesca y Alimentación (Ramo 8)</t>
  </si>
  <si>
    <t>Economía (Ramo 10)</t>
  </si>
  <si>
    <t>Educación (Ramo 11)</t>
  </si>
  <si>
    <t>Salud (Ramo 12)</t>
  </si>
  <si>
    <t>Medio Ambiente y Recursos Naturales (Ramo 16)</t>
  </si>
  <si>
    <t>Desarrollo Social (Ramo 20)</t>
  </si>
  <si>
    <t>Previsiones Salariales y Económicas (Ramo 23)</t>
  </si>
  <si>
    <t>Seguridad Pública (Ramo 36)</t>
  </si>
  <si>
    <t>Conacyt (Ramo 38)</t>
  </si>
  <si>
    <t>OTROS CONVENIOS</t>
  </si>
  <si>
    <t>EJECUTOR</t>
  </si>
  <si>
    <t>RECURSO</t>
  </si>
  <si>
    <t>Tribunal Superior de Justicia</t>
  </si>
  <si>
    <t>ADMINSITRACION PÚBLICA CENTRALIZADA</t>
  </si>
  <si>
    <t>Secretaria General de Gobierno</t>
  </si>
  <si>
    <t>Procuraduría General de Justicia del Estado</t>
  </si>
  <si>
    <t>Secretaria de Seguridad Publica</t>
  </si>
  <si>
    <t>Secretaria de las Infraestructuras y el Ordenamiento Territorial Sustentable</t>
  </si>
  <si>
    <t>Secretaria de Turismo y Desarrollo Económico</t>
  </si>
  <si>
    <t>Secretaria del Trabajo</t>
  </si>
  <si>
    <t>Secretaria de las Culturas y Artes de Oaxaca</t>
  </si>
  <si>
    <t>Secretaria de Desarrollo Agropecuario, Pesca y Acuacultura</t>
  </si>
  <si>
    <t>Secretaria De Finanzas-Normativa</t>
  </si>
  <si>
    <t>Coordinacion General de Educacion Media Superior y Superior, Ciencia y Tecnologia</t>
  </si>
  <si>
    <t>Coordinación General del Comité Estatal de Planeación para el Desarrollo de Oaxaca</t>
  </si>
  <si>
    <t>Secretariado Ejecutivo del Sistema Estatal de Seguridad Pública</t>
  </si>
  <si>
    <t>Caminos y Aeropistas de Oaxaca</t>
  </si>
  <si>
    <t>Centro de las Artes de San Agustín</t>
  </si>
  <si>
    <t>Comisión Estatal de Cultura Física y Deporte</t>
  </si>
  <si>
    <t>Comisión Estatal de Vivienda</t>
  </si>
  <si>
    <t>Comisión Estatal Forestal</t>
  </si>
  <si>
    <t>Instituto de Capacitación y Productividad para el Trabajo del Estado de Oaxaca</t>
  </si>
  <si>
    <t>Instituto de la Juventud del Estado de Oaxaca</t>
  </si>
  <si>
    <t>Instituto de la Mujer Oaxaqueña</t>
  </si>
  <si>
    <t>Instituto del Patrimonio Cultural del Estado de Oaxaca</t>
  </si>
  <si>
    <t>Instituto Estatal de Ecologia y Desarrollo Sustentable</t>
  </si>
  <si>
    <t>Instituto Estatal de Educación para Adultos</t>
  </si>
  <si>
    <t>Instituto Estatal de Educación Publica de Oaxaca</t>
  </si>
  <si>
    <t>Instituto Oaxaqueño Constructor de Infraestructura Física Educativa</t>
  </si>
  <si>
    <t>Instituto Oaxaqueño de las Artesanías</t>
  </si>
  <si>
    <t xml:space="preserve">continúa . . . </t>
  </si>
  <si>
    <t>novauniversitas-ocotlan</t>
  </si>
  <si>
    <t>Servicios de Salud del Estado de Oaxaca</t>
  </si>
  <si>
    <t>Sistema para el Desarrollo Integral de la Familia del Estado de Oaxaca</t>
  </si>
  <si>
    <t>universidad de la cañada</t>
  </si>
  <si>
    <t>universidad de la sierra juarez</t>
  </si>
  <si>
    <t>universidad de la sierra sur</t>
  </si>
  <si>
    <t>universidad del istmo</t>
  </si>
  <si>
    <t>universidad del mar</t>
  </si>
  <si>
    <t>universidad del papaloapan</t>
  </si>
  <si>
    <t>Universidad Tecnológica de la Mixteca</t>
  </si>
  <si>
    <t>Régimen Estatal de Protección Social en Salud</t>
  </si>
  <si>
    <t>FIDEICOMISOS PÚBLICOS</t>
  </si>
  <si>
    <t>ÓRGANOS AUTÓNOMOS</t>
  </si>
  <si>
    <t>Defensoría de los Derechos Humanos del Pueblo de Oaxaca</t>
  </si>
  <si>
    <t>MUNICIPIOS</t>
  </si>
  <si>
    <t>Municipios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</si>
</sst>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0.0"/>
    <numFmt numFmtId="165" formatCode="#,##0_ ;\-#,##0\ "/>
    <numFmt numFmtId="166" formatCode="_-[$€-2]* #,##0.00_-;\-[$€-2]* #,##0.00_-;_-[$€-2]* &quot;-&quot;??_-"/>
    <numFmt numFmtId="167" formatCode="_(* #,##0.00_);_(* \(#,##0.00\);_(* &quot;-&quot;??_);_(@_)"/>
    <numFmt numFmtId="168" formatCode="_-* #,##0_-;\-* #,##0_-;_-* &quot;-&quot;??_-;_-@_-"/>
    <numFmt numFmtId="169" formatCode="#,##0.00_);\-#,##0.00"/>
    <numFmt numFmtId="170" formatCode="0_ ;\-0\ "/>
    <numFmt numFmtId="171" formatCode="General_)"/>
    <numFmt numFmtId="172" formatCode="[$-80A]d&quot; de &quot;mmmm&quot; de &quot;yyyy;@"/>
    <numFmt numFmtId="173" formatCode="_-&quot;$&quot;* #,##0.0_-;\-&quot;$&quot;* #,##0.0_-;_-&quot;$&quot;* &quot;-&quot;?_-;_-@_-"/>
    <numFmt numFmtId="174" formatCode="_-&quot;$&quot;* #,##0_-;\-&quot;$&quot;* #,##0_-;_-&quot;$&quot;* &quot;-&quot;??_-;_-@_-"/>
    <numFmt numFmtId="175" formatCode="*-;*-;*-;*-"/>
    <numFmt numFmtId="176" formatCode="_(* #,##0_);_(* \(#,##0\);_(* &quot;-&quot;??_);_(@_)"/>
    <numFmt numFmtId="177" formatCode="#,###,##0"/>
    <numFmt numFmtId="178" formatCode="#,##0_ ;[Red]\-#,##0\ "/>
  </numFmts>
  <fonts count="132" x14ac:knownFonts="1">
    <font>
      <sz val="11"/>
      <color theme="1"/>
      <name val="Calibri"/>
      <family val="2"/>
      <scheme val="minor"/>
    </font>
    <font>
      <sz val="11"/>
      <color theme="1"/>
      <name val="Calibri"/>
      <family val="2"/>
      <scheme val="minor"/>
    </font>
    <font>
      <sz val="10"/>
      <name val="Arial"/>
      <family val="2"/>
    </font>
    <font>
      <b/>
      <sz val="9"/>
      <name val="Arial"/>
      <family val="2"/>
    </font>
    <font>
      <sz val="9"/>
      <name val="Arial"/>
      <family val="2"/>
    </font>
    <font>
      <sz val="10"/>
      <name val="Times New Roman"/>
      <family val="1"/>
    </font>
    <font>
      <b/>
      <sz val="8"/>
      <name val="Arial"/>
      <family val="2"/>
    </font>
    <font>
      <b/>
      <u/>
      <sz val="8"/>
      <name val="Arial"/>
      <family val="2"/>
    </font>
    <font>
      <sz val="5"/>
      <name val="Arial"/>
      <family val="2"/>
    </font>
    <font>
      <b/>
      <sz val="5"/>
      <name val="Arial"/>
      <family val="2"/>
    </font>
    <font>
      <sz val="8"/>
      <name val="Arial"/>
      <family val="2"/>
    </font>
    <font>
      <sz val="5"/>
      <name val="Times New Roman"/>
      <family val="1"/>
    </font>
    <font>
      <sz val="6"/>
      <name val="Arial"/>
      <family val="2"/>
    </font>
    <font>
      <u/>
      <sz val="10"/>
      <name val="Arial"/>
      <family val="2"/>
    </font>
    <font>
      <u/>
      <sz val="10.6"/>
      <color theme="10"/>
      <name val="Arial"/>
      <family val="2"/>
    </font>
    <font>
      <sz val="10"/>
      <color indexed="8"/>
      <name val="Arial"/>
      <family val="2"/>
    </font>
    <font>
      <sz val="10"/>
      <name val="Arial"/>
      <family val="2"/>
    </font>
    <font>
      <u/>
      <sz val="8"/>
      <name val="Arial"/>
      <family val="2"/>
    </font>
    <font>
      <b/>
      <sz val="10"/>
      <name val="Arial"/>
      <family val="2"/>
    </font>
    <font>
      <sz val="10"/>
      <color theme="0" tint="-4.9989318521683403E-2"/>
      <name val="Arial"/>
      <family val="2"/>
    </font>
    <font>
      <sz val="10"/>
      <color theme="1"/>
      <name val="Cambria"/>
      <family val="1"/>
    </font>
    <font>
      <b/>
      <sz val="9"/>
      <color theme="1"/>
      <name val="Arial"/>
      <family val="2"/>
    </font>
    <font>
      <sz val="9"/>
      <color theme="1"/>
      <name val="Arial"/>
      <family val="2"/>
    </font>
    <font>
      <sz val="10"/>
      <color theme="1"/>
      <name val="Times New Roman"/>
      <family val="1"/>
    </font>
    <font>
      <b/>
      <sz val="8"/>
      <color theme="1"/>
      <name val="Arial"/>
      <family val="2"/>
    </font>
    <font>
      <b/>
      <u/>
      <sz val="8"/>
      <color theme="1"/>
      <name val="Arial"/>
      <family val="2"/>
    </font>
    <font>
      <sz val="8"/>
      <color theme="1"/>
      <name val="Arial"/>
      <family val="2"/>
    </font>
    <font>
      <sz val="6"/>
      <color theme="1"/>
      <name val="Arial"/>
      <family val="2"/>
    </font>
    <font>
      <sz val="10"/>
      <color theme="2" tint="-9.9978637043366805E-2"/>
      <name val="Arial"/>
      <family val="2"/>
    </font>
    <font>
      <sz val="8"/>
      <color theme="2" tint="-9.9978637043366805E-2"/>
      <name val="Arial"/>
      <family val="2"/>
    </font>
    <font>
      <sz val="5"/>
      <color theme="2" tint="-9.9978637043366805E-2"/>
      <name val="Arial"/>
      <family val="2"/>
    </font>
    <font>
      <u/>
      <sz val="11"/>
      <color theme="10"/>
      <name val="Calibri"/>
      <family val="2"/>
    </font>
    <font>
      <sz val="7"/>
      <name val="Arial"/>
      <family val="2"/>
    </font>
    <font>
      <sz val="8"/>
      <color theme="2"/>
      <name val="Arial"/>
      <family val="2"/>
    </font>
    <font>
      <b/>
      <sz val="12"/>
      <name val="Arial"/>
      <family val="2"/>
    </font>
    <font>
      <b/>
      <sz val="11"/>
      <color theme="1"/>
      <name val="Calibri"/>
      <family val="2"/>
      <scheme val="minor"/>
    </font>
    <font>
      <sz val="8"/>
      <name val="Calibri"/>
      <family val="2"/>
      <scheme val="minor"/>
    </font>
    <font>
      <sz val="8"/>
      <color theme="1"/>
      <name val="Calibri"/>
      <family val="2"/>
      <scheme val="minor"/>
    </font>
    <font>
      <sz val="10"/>
      <color indexed="8"/>
      <name val="MS Sans Serif"/>
      <family val="2"/>
    </font>
    <font>
      <b/>
      <sz val="8"/>
      <color indexed="8"/>
      <name val="Arial"/>
      <family val="2"/>
    </font>
    <font>
      <sz val="8"/>
      <color indexed="8"/>
      <name val="Arial"/>
      <family val="2"/>
    </font>
    <font>
      <b/>
      <sz val="19.7"/>
      <color indexed="22"/>
      <name val="Arial Narrow"/>
      <family val="2"/>
    </font>
    <font>
      <sz val="8"/>
      <name val="Arial Narrow"/>
      <family val="2"/>
    </font>
    <font>
      <b/>
      <sz val="10"/>
      <color indexed="8"/>
      <name val="Arial"/>
      <family val="2"/>
    </font>
    <font>
      <sz val="16"/>
      <color theme="1"/>
      <name val="Calibri"/>
      <family val="2"/>
      <scheme val="minor"/>
    </font>
    <font>
      <b/>
      <sz val="8"/>
      <color theme="1"/>
      <name val="Calibri"/>
      <family val="2"/>
      <scheme val="minor"/>
    </font>
    <font>
      <b/>
      <sz val="12"/>
      <color rgb="FF000000"/>
      <name val="Calibri"/>
      <family val="2"/>
    </font>
    <font>
      <b/>
      <sz val="12"/>
      <color rgb="FF000000"/>
      <name val="Arial"/>
      <family val="2"/>
    </font>
    <font>
      <b/>
      <sz val="11"/>
      <color rgb="FF000000"/>
      <name val="Calibri"/>
      <family val="2"/>
    </font>
    <font>
      <b/>
      <sz val="9"/>
      <color rgb="FF000000"/>
      <name val="Calibri"/>
      <family val="2"/>
    </font>
    <font>
      <sz val="9"/>
      <color rgb="FF000000"/>
      <name val="Calibri"/>
      <family val="2"/>
    </font>
    <font>
      <b/>
      <sz val="9"/>
      <color theme="1"/>
      <name val="Calibri"/>
      <family val="2"/>
      <scheme val="minor"/>
    </font>
    <font>
      <sz val="9"/>
      <color theme="1"/>
      <name val="Calibri"/>
      <family val="2"/>
      <scheme val="minor"/>
    </font>
    <font>
      <sz val="9"/>
      <name val="Calibri"/>
      <family val="2"/>
      <scheme val="minor"/>
    </font>
    <font>
      <sz val="9"/>
      <color rgb="FF3A3427"/>
      <name val="Calibri"/>
      <family val="2"/>
      <scheme val="minor"/>
    </font>
    <font>
      <sz val="9"/>
      <color rgb="FF1F1F1F"/>
      <name val="Calibri"/>
      <family val="2"/>
      <scheme val="minor"/>
    </font>
    <font>
      <b/>
      <sz val="14"/>
      <name val="Calibri"/>
      <family val="2"/>
      <scheme val="minor"/>
    </font>
    <font>
      <b/>
      <sz val="9"/>
      <name val="Calibri"/>
      <family val="2"/>
      <scheme val="minor"/>
    </font>
    <font>
      <sz val="11"/>
      <color indexed="8"/>
      <name val="Calibri"/>
      <family val="2"/>
    </font>
    <font>
      <sz val="9"/>
      <color rgb="FFFF0000"/>
      <name val="Calibri"/>
      <family val="2"/>
      <scheme val="minor"/>
    </font>
    <font>
      <sz val="14"/>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b/>
      <sz val="17"/>
      <name val="Calibri"/>
      <family val="2"/>
      <scheme val="minor"/>
    </font>
    <font>
      <sz val="12"/>
      <name val="Calibri"/>
      <family val="2"/>
      <scheme val="minor"/>
    </font>
    <font>
      <b/>
      <sz val="15"/>
      <name val="Calibri"/>
      <family val="2"/>
      <scheme val="minor"/>
    </font>
    <font>
      <sz val="11"/>
      <name val="Calibri"/>
      <family val="2"/>
      <scheme val="minor"/>
    </font>
    <font>
      <b/>
      <u/>
      <sz val="11"/>
      <color theme="1"/>
      <name val="Calibri"/>
      <family val="2"/>
      <scheme val="minor"/>
    </font>
    <font>
      <b/>
      <sz val="10"/>
      <color theme="1"/>
      <name val="Arial"/>
      <family val="2"/>
    </font>
    <font>
      <sz val="10"/>
      <color theme="1"/>
      <name val="Arial"/>
      <family val="2"/>
    </font>
    <font>
      <vertAlign val="subscript"/>
      <sz val="10"/>
      <color theme="1"/>
      <name val="Arial"/>
      <family val="2"/>
    </font>
    <font>
      <vertAlign val="subscript"/>
      <sz val="11"/>
      <color theme="1"/>
      <name val="Calibri"/>
      <family val="2"/>
      <scheme val="minor"/>
    </font>
    <font>
      <sz val="11"/>
      <color indexed="9"/>
      <name val="Calibri"/>
      <family val="2"/>
    </font>
    <font>
      <sz val="10"/>
      <color theme="0"/>
      <name val="Arial"/>
      <family val="2"/>
    </font>
    <font>
      <sz val="10"/>
      <color indexed="9"/>
      <name val="Arial"/>
      <family val="2"/>
    </font>
    <font>
      <sz val="11"/>
      <color indexed="20"/>
      <name val="Calibri"/>
      <family val="2"/>
    </font>
    <font>
      <sz val="10"/>
      <color rgb="FF006100"/>
      <name val="Arial"/>
      <family val="2"/>
    </font>
    <font>
      <sz val="11"/>
      <color indexed="17"/>
      <name val="Calibri"/>
      <family val="2"/>
    </font>
    <font>
      <sz val="10"/>
      <color indexed="17"/>
      <name val="Arial"/>
      <family val="2"/>
    </font>
    <font>
      <b/>
      <sz val="11"/>
      <color indexed="52"/>
      <name val="Calibri"/>
      <family val="2"/>
    </font>
    <font>
      <b/>
      <sz val="10"/>
      <color rgb="FFFA7D00"/>
      <name val="Arial"/>
      <family val="2"/>
    </font>
    <font>
      <b/>
      <sz val="10"/>
      <color indexed="52"/>
      <name val="Arial"/>
      <family val="2"/>
    </font>
    <font>
      <b/>
      <sz val="10"/>
      <color theme="0"/>
      <name val="Arial"/>
      <family val="2"/>
    </font>
    <font>
      <b/>
      <sz val="11"/>
      <color indexed="9"/>
      <name val="Calibri"/>
      <family val="2"/>
    </font>
    <font>
      <b/>
      <sz val="10"/>
      <color indexed="9"/>
      <name val="Arial"/>
      <family val="2"/>
    </font>
    <font>
      <sz val="10"/>
      <color rgb="FFFA7D00"/>
      <name val="Arial"/>
      <family val="2"/>
    </font>
    <font>
      <sz val="11"/>
      <color indexed="52"/>
      <name val="Calibri"/>
      <family val="2"/>
    </font>
    <font>
      <sz val="10"/>
      <color indexed="52"/>
      <name val="Arial"/>
      <family val="2"/>
    </font>
    <font>
      <b/>
      <sz val="11"/>
      <color theme="3"/>
      <name val="Arial"/>
      <family val="2"/>
    </font>
    <font>
      <b/>
      <sz val="11"/>
      <color indexed="56"/>
      <name val="Calibri"/>
      <family val="2"/>
    </font>
    <font>
      <b/>
      <sz val="11"/>
      <color indexed="56"/>
      <name val="Arial"/>
      <family val="2"/>
    </font>
    <font>
      <sz val="10"/>
      <color rgb="FF3F3F76"/>
      <name val="Arial"/>
      <family val="2"/>
    </font>
    <font>
      <sz val="11"/>
      <color indexed="62"/>
      <name val="Calibri"/>
      <family val="2"/>
    </font>
    <font>
      <sz val="10"/>
      <color indexed="62"/>
      <name val="Arial"/>
      <family val="2"/>
    </font>
    <font>
      <i/>
      <sz val="11"/>
      <color indexed="23"/>
      <name val="Calibri"/>
      <family val="2"/>
    </font>
    <font>
      <b/>
      <sz val="15"/>
      <color indexed="44"/>
      <name val="Calibri"/>
      <family val="2"/>
    </font>
    <font>
      <b/>
      <sz val="13"/>
      <color indexed="44"/>
      <name val="Calibri"/>
      <family val="2"/>
    </font>
    <font>
      <b/>
      <sz val="11"/>
      <color indexed="44"/>
      <name val="Calibri"/>
      <family val="2"/>
    </font>
    <font>
      <sz val="10"/>
      <color rgb="FF9C0006"/>
      <name val="Arial"/>
      <family val="2"/>
    </font>
    <font>
      <sz val="10"/>
      <color indexed="20"/>
      <name val="Arial"/>
      <family val="2"/>
    </font>
    <font>
      <sz val="10"/>
      <name val="Courier"/>
      <family val="3"/>
    </font>
    <font>
      <sz val="12"/>
      <color theme="1"/>
      <name val="Calibri"/>
      <family val="2"/>
      <scheme val="minor"/>
    </font>
    <font>
      <sz val="10"/>
      <color rgb="FF9C6500"/>
      <name val="Arial"/>
      <family val="2"/>
    </font>
    <font>
      <sz val="11"/>
      <color indexed="60"/>
      <name val="Calibri"/>
      <family val="2"/>
    </font>
    <font>
      <sz val="10"/>
      <name val="MS Sans Serif"/>
      <family val="2"/>
    </font>
    <font>
      <b/>
      <sz val="11"/>
      <color indexed="63"/>
      <name val="Calibri"/>
      <family val="2"/>
    </font>
    <font>
      <b/>
      <sz val="10"/>
      <color rgb="FF3F3F3F"/>
      <name val="Arial"/>
      <family val="2"/>
    </font>
    <font>
      <b/>
      <sz val="10"/>
      <color indexed="63"/>
      <name val="Arial"/>
      <family val="2"/>
    </font>
    <font>
      <sz val="10"/>
      <color rgb="FFFF0000"/>
      <name val="Arial"/>
      <family val="2"/>
    </font>
    <font>
      <sz val="11"/>
      <color indexed="10"/>
      <name val="Calibri"/>
      <family val="2"/>
    </font>
    <font>
      <sz val="10"/>
      <color indexed="10"/>
      <name val="Arial"/>
      <family val="2"/>
    </font>
    <font>
      <i/>
      <sz val="10"/>
      <color rgb="FF7F7F7F"/>
      <name val="Arial"/>
      <family val="2"/>
    </font>
    <font>
      <i/>
      <sz val="10"/>
      <color indexed="23"/>
      <name val="Arial"/>
      <family val="2"/>
    </font>
    <font>
      <b/>
      <sz val="18"/>
      <color indexed="44"/>
      <name val="Cambria"/>
      <family val="2"/>
    </font>
    <font>
      <b/>
      <sz val="15"/>
      <color theme="3"/>
      <name val="Arial"/>
      <family val="2"/>
    </font>
    <font>
      <b/>
      <sz val="15"/>
      <color indexed="56"/>
      <name val="Calibri"/>
      <family val="2"/>
    </font>
    <font>
      <b/>
      <sz val="15"/>
      <color indexed="56"/>
      <name val="Arial"/>
      <family val="2"/>
    </font>
    <font>
      <b/>
      <sz val="13"/>
      <color theme="3"/>
      <name val="Arial"/>
      <family val="2"/>
    </font>
    <font>
      <b/>
      <sz val="13"/>
      <color indexed="56"/>
      <name val="Calibri"/>
      <family val="2"/>
    </font>
    <font>
      <b/>
      <sz val="13"/>
      <color indexed="56"/>
      <name val="Arial"/>
      <family val="2"/>
    </font>
    <font>
      <b/>
      <sz val="18"/>
      <color indexed="56"/>
      <name val="Cambria"/>
      <family val="2"/>
    </font>
    <font>
      <b/>
      <sz val="11"/>
      <color indexed="8"/>
      <name val="Calibri"/>
      <family val="2"/>
    </font>
    <font>
      <b/>
      <sz val="8"/>
      <name val="Calibri"/>
      <family val="2"/>
      <scheme val="minor"/>
    </font>
    <font>
      <b/>
      <sz val="8"/>
      <color theme="0"/>
      <name val="Calibri"/>
      <family val="2"/>
      <scheme val="minor"/>
    </font>
    <font>
      <sz val="7"/>
      <name val="Calibri"/>
      <family val="2"/>
      <scheme val="minor"/>
    </font>
    <font>
      <b/>
      <u/>
      <sz val="8"/>
      <name val="Calibri"/>
      <family val="2"/>
      <scheme val="minor"/>
    </font>
    <font>
      <sz val="5"/>
      <name val="Calibri"/>
      <family val="2"/>
      <scheme val="minor"/>
    </font>
    <font>
      <sz val="10"/>
      <name val="Calibri"/>
      <family val="2"/>
      <scheme val="minor"/>
    </font>
    <font>
      <u/>
      <sz val="8"/>
      <name val="Calibri"/>
      <family val="2"/>
      <scheme val="minor"/>
    </font>
    <font>
      <b/>
      <sz val="8"/>
      <color indexed="8"/>
      <name val="Calibri"/>
      <family val="2"/>
      <scheme val="minor"/>
    </font>
    <font>
      <sz val="8"/>
      <color rgb="FF000000"/>
      <name val="Calibri"/>
      <family val="2"/>
      <scheme val="minor"/>
    </font>
  </fonts>
  <fills count="73">
    <fill>
      <patternFill patternType="none"/>
    </fill>
    <fill>
      <patternFill patternType="gray125"/>
    </fill>
    <fill>
      <patternFill patternType="solid">
        <fgColor theme="7" tint="0.39997558519241921"/>
        <bgColor indexed="64"/>
      </patternFill>
    </fill>
    <fill>
      <patternFill patternType="solid">
        <fgColor theme="7"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E1B500"/>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22"/>
        <bgColor indexed="64"/>
      </patternFill>
    </fill>
    <fill>
      <patternFill patternType="solid">
        <fgColor indexed="18"/>
        <bgColor indexed="48"/>
      </patternFill>
    </fill>
    <fill>
      <patternFill patternType="solid">
        <fgColor rgb="FF976C38"/>
        <bgColor indexed="64"/>
      </patternFill>
    </fill>
    <fill>
      <patternFill patternType="solid">
        <fgColor rgb="FFCC9900"/>
        <bgColor indexed="64"/>
      </patternFill>
    </fill>
    <fill>
      <patternFill patternType="solid">
        <fgColor indexed="65"/>
        <bgColor indexed="64"/>
      </patternFill>
    </fill>
  </fills>
  <borders count="88">
    <border>
      <left/>
      <right/>
      <top/>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auto="1"/>
      </top>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indexed="8"/>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auto="1"/>
      </left>
      <right/>
      <top style="thin">
        <color auto="1"/>
      </top>
      <bottom/>
      <diagonal/>
    </border>
    <border>
      <left style="hair">
        <color indexed="64"/>
      </left>
      <right style="hair">
        <color indexed="64"/>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4"/>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44"/>
      </top>
      <bottom style="double">
        <color indexed="4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s>
  <cellStyleXfs count="2521">
    <xf numFmtId="0" fontId="0" fillId="0" borderId="0"/>
    <xf numFmtId="43"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1" fillId="0" borderId="0"/>
    <xf numFmtId="166"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31" fillId="0" borderId="0" applyNumberFormat="0" applyFill="0" applyBorder="0" applyAlignment="0" applyProtection="0">
      <alignment vertical="top"/>
      <protection locked="0"/>
    </xf>
    <xf numFmtId="43" fontId="2" fillId="0" borderId="0" applyFont="0" applyFill="0" applyBorder="0" applyAlignment="0" applyProtection="0"/>
    <xf numFmtId="0" fontId="38" fillId="0" borderId="0"/>
    <xf numFmtId="0" fontId="38" fillId="0" borderId="0"/>
    <xf numFmtId="44" fontId="41" fillId="0" borderId="0" applyFont="0" applyFill="0" applyBorder="0" applyAlignment="0" applyProtection="0"/>
    <xf numFmtId="0" fontId="38" fillId="0" borderId="0"/>
    <xf numFmtId="43" fontId="41" fillId="0" borderId="0" applyFont="0" applyFill="0" applyBorder="0" applyAlignment="0" applyProtection="0"/>
    <xf numFmtId="43" fontId="1" fillId="0" borderId="0" applyFont="0" applyFill="0" applyBorder="0" applyAlignment="0" applyProtection="0"/>
    <xf numFmtId="171" fontId="2" fillId="0" borderId="0"/>
    <xf numFmtId="166" fontId="2" fillId="0" borderId="0"/>
    <xf numFmtId="166" fontId="2" fillId="0" borderId="0"/>
    <xf numFmtId="0" fontId="2" fillId="0" borderId="0"/>
    <xf numFmtId="43" fontId="1" fillId="0" borderId="0" applyFont="0" applyFill="0" applyBorder="0" applyAlignment="0" applyProtection="0"/>
    <xf numFmtId="43" fontId="2" fillId="0" borderId="0" applyFont="0" applyFill="0" applyBorder="0" applyAlignment="0" applyProtection="0"/>
    <xf numFmtId="0" fontId="38" fillId="0" borderId="0"/>
    <xf numFmtId="0" fontId="44" fillId="0" borderId="0"/>
    <xf numFmtId="44" fontId="1" fillId="0" borderId="0" applyFont="0" applyFill="0" applyBorder="0" applyAlignment="0" applyProtection="0"/>
    <xf numFmtId="9" fontId="1" fillId="0" borderId="0" applyFont="0" applyFill="0" applyBorder="0" applyAlignment="0" applyProtection="0"/>
    <xf numFmtId="0" fontId="58"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171" fontId="2" fillId="0" borderId="0"/>
    <xf numFmtId="0" fontId="58" fillId="44"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5" borderId="0" applyNumberFormat="0" applyBorder="0" applyAlignment="0" applyProtection="0"/>
    <xf numFmtId="0" fontId="70" fillId="20"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15"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70" fillId="20"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70" fillId="24"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15"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70" fillId="24"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70" fillId="2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15"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70" fillId="2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70" fillId="32"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15"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70" fillId="32"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70" fillId="3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15"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70" fillId="3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70" fillId="40"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15"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70" fillId="40"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5" borderId="0" applyNumberFormat="0" applyBorder="0" applyAlignment="0" applyProtection="0"/>
    <xf numFmtId="0" fontId="70" fillId="21"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15"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70" fillId="21"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70" fillId="25"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15"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70" fillId="25"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70" fillId="29"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15"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70" fillId="29"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58" fillId="56" borderId="0" applyNumberFormat="0" applyBorder="0" applyAlignment="0" applyProtection="0"/>
    <xf numFmtId="0" fontId="70" fillId="33"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15"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70" fillId="33"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70" fillId="37"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15"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70" fillId="37"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58" fillId="55" borderId="0" applyNumberFormat="0" applyBorder="0" applyAlignment="0" applyProtection="0"/>
    <xf numFmtId="0" fontId="70" fillId="41"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15" fillId="57" borderId="0" applyNumberFormat="0" applyBorder="0" applyAlignment="0" applyProtection="0"/>
    <xf numFmtId="0" fontId="1" fillId="41"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70" fillId="41"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73" fillId="58"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2" borderId="0" applyNumberFormat="0" applyBorder="0" applyAlignment="0" applyProtection="0"/>
    <xf numFmtId="0" fontId="73" fillId="58" borderId="0" applyNumberFormat="0" applyBorder="0" applyAlignment="0" applyProtection="0"/>
    <xf numFmtId="0" fontId="73" fillId="45" borderId="0" applyNumberFormat="0" applyBorder="0" applyAlignment="0" applyProtection="0"/>
    <xf numFmtId="0" fontId="74" fillId="22"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5"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4" fillId="22"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4" fillId="2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5"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4" fillId="2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4" fillId="30"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5"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30"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4" fillId="34"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5"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4" fillId="34"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4" fillId="3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5"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4" fillId="3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4" fillId="42"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5"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4" fillId="42"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5" borderId="0" applyNumberFormat="0" applyBorder="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58" borderId="0" applyNumberFormat="0" applyBorder="0" applyAlignment="0" applyProtection="0"/>
    <xf numFmtId="0" fontId="73" fillId="65" borderId="0" applyNumberFormat="0" applyBorder="0" applyAlignment="0" applyProtection="0"/>
    <xf numFmtId="0" fontId="76" fillId="49" borderId="0" applyNumberFormat="0" applyBorder="0" applyAlignment="0" applyProtection="0"/>
    <xf numFmtId="0" fontId="77" fillId="12"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9"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7" fillId="12"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80" fillId="44" borderId="68" applyNumberFormat="0" applyAlignment="0" applyProtection="0"/>
    <xf numFmtId="0" fontId="81" fillId="16" borderId="62"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2"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1" fillId="16" borderId="62"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0" fillId="52" borderId="68" applyNumberFormat="0" applyAlignment="0" applyProtection="0"/>
    <xf numFmtId="0" fontId="83" fillId="17" borderId="65"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5"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3" fillId="17" borderId="65"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4" fillId="66" borderId="69" applyNumberFormat="0" applyAlignment="0" applyProtection="0"/>
    <xf numFmtId="0" fontId="86" fillId="0" borderId="64"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8"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6" fillId="0" borderId="64"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7" fillId="0" borderId="70" applyNumberFormat="0" applyFill="0" applyAlignment="0" applyProtection="0"/>
    <xf numFmtId="0" fontId="84" fillId="66" borderId="69" applyNumberFormat="0" applyAlignment="0" applyProtection="0"/>
    <xf numFmtId="43" fontId="2" fillId="0" borderId="0" applyFont="0" applyFill="0" applyBorder="0" applyAlignment="0" applyProtection="0"/>
    <xf numFmtId="167" fontId="2" fillId="0" borderId="0" applyFon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74" fillId="19"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5"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4" fillId="19"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4" fillId="23"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5"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4" fillId="23"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4" fillId="27"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5"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4" fillId="27"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4" fillId="31"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5"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4" fillId="31"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4" fillId="3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5"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4" fillId="3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4" fillId="39"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5"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4" fillId="39"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92" fillId="15" borderId="62"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4"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2" fillId="15" borderId="62"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0" fontId="93" fillId="45" borderId="68"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5" fillId="0" borderId="0" applyNumberFormat="0" applyFill="0" applyBorder="0" applyAlignment="0" applyProtection="0"/>
    <xf numFmtId="0" fontId="78" fillId="50" borderId="0" applyNumberFormat="0" applyBorder="0" applyAlignment="0" applyProtection="0"/>
    <xf numFmtId="0" fontId="96" fillId="0" borderId="71" applyNumberFormat="0" applyFill="0" applyAlignment="0" applyProtection="0"/>
    <xf numFmtId="0" fontId="97" fillId="0" borderId="72" applyNumberFormat="0" applyFill="0" applyAlignment="0" applyProtection="0"/>
    <xf numFmtId="0" fontId="98" fillId="0" borderId="73" applyNumberFormat="0" applyFill="0" applyAlignment="0" applyProtection="0"/>
    <xf numFmtId="0" fontId="98" fillId="0" borderId="0" applyNumberFormat="0" applyFill="0" applyBorder="0" applyAlignment="0" applyProtection="0"/>
    <xf numFmtId="0" fontId="99" fillId="1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00"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99" fillId="13"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93" fillId="45" borderId="68" applyNumberFormat="0" applyAlignment="0" applyProtection="0"/>
    <xf numFmtId="175" fontId="101" fillId="0" borderId="0" applyFont="0" applyFill="0" applyBorder="0" applyAlignment="0" applyProtection="0"/>
    <xf numFmtId="0" fontId="87" fillId="0" borderId="70" applyNumberFormat="0" applyFill="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1"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03" fillId="1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3" fillId="1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5" fillId="0" borderId="0"/>
    <xf numFmtId="0" fontId="2" fillId="0" borderId="0"/>
    <xf numFmtId="0" fontId="2" fillId="0" borderId="0"/>
    <xf numFmtId="0" fontId="10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70" fillId="18" borderId="66"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70" fillId="18" borderId="66"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2" fillId="46" borderId="74" applyNumberFormat="0" applyFont="0" applyAlignment="0" applyProtection="0"/>
    <xf numFmtId="0" fontId="106" fillId="44" borderId="75" applyNumberFormat="0" applyAlignment="0" applyProtection="0"/>
    <xf numFmtId="0" fontId="2" fillId="68" borderId="0"/>
    <xf numFmtId="9" fontId="5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7" fillId="16" borderId="63"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8"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7" fillId="16" borderId="63"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6" fillId="52" borderId="75"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3"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2"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4" fillId="0" borderId="0" applyNumberFormat="0" applyFill="0" applyBorder="0" applyAlignment="0" applyProtection="0"/>
    <xf numFmtId="0" fontId="115" fillId="0" borderId="59"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7"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5" fillId="0" borderId="59"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6" fillId="0" borderId="76" applyNumberFormat="0" applyFill="0" applyAlignment="0" applyProtection="0"/>
    <xf numFmtId="0" fontId="118" fillId="0" borderId="60"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20"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8" fillId="0" borderId="60"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119" fillId="0" borderId="72" applyNumberFormat="0" applyFill="0" applyAlignment="0" applyProtection="0"/>
    <xf numFmtId="0" fontId="89" fillId="0" borderId="61"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1"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89" fillId="0" borderId="61"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90" fillId="0" borderId="77"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9" fillId="0" borderId="67"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9"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69" fillId="0" borderId="67"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122" fillId="0" borderId="78" applyNumberFormat="0" applyFill="0" applyAlignment="0" applyProtection="0"/>
    <xf numFmtId="0" fontId="2" fillId="69" borderId="0"/>
    <xf numFmtId="0" fontId="110" fillId="0" borderId="0" applyNumberFormat="0" applyFill="0" applyBorder="0" applyAlignment="0" applyProtection="0"/>
    <xf numFmtId="0" fontId="102" fillId="0" borderId="0"/>
  </cellStyleXfs>
  <cellXfs count="1113">
    <xf numFmtId="0" fontId="0" fillId="0" borderId="0" xfId="0"/>
    <xf numFmtId="0" fontId="2" fillId="0" borderId="0" xfId="2"/>
    <xf numFmtId="0" fontId="2" fillId="0" borderId="0" xfId="2" applyAlignment="1"/>
    <xf numFmtId="0" fontId="5" fillId="0" borderId="0" xfId="2" applyFont="1" applyAlignment="1"/>
    <xf numFmtId="0" fontId="5" fillId="0" borderId="1" xfId="2" applyFont="1" applyBorder="1" applyAlignment="1"/>
    <xf numFmtId="0" fontId="6" fillId="0" borderId="9" xfId="2" applyFont="1" applyBorder="1" applyAlignment="1">
      <alignment horizontal="center"/>
    </xf>
    <xf numFmtId="0" fontId="6" fillId="0" borderId="11" xfId="2" applyFont="1" applyBorder="1" applyAlignment="1">
      <alignment horizontal="center"/>
    </xf>
    <xf numFmtId="0" fontId="7" fillId="0" borderId="2" xfId="2" applyFont="1" applyBorder="1"/>
    <xf numFmtId="3" fontId="7" fillId="0" borderId="12" xfId="2" applyNumberFormat="1" applyFont="1" applyBorder="1" applyAlignment="1">
      <alignment horizontal="right"/>
    </xf>
    <xf numFmtId="2" fontId="6" fillId="0" borderId="12" xfId="2" applyNumberFormat="1" applyFont="1" applyBorder="1" applyAlignment="1">
      <alignment horizontal="right"/>
    </xf>
    <xf numFmtId="0" fontId="8" fillId="0" borderId="8" xfId="2" applyFont="1" applyBorder="1"/>
    <xf numFmtId="0" fontId="8" fillId="0" borderId="13" xfId="2" applyFont="1" applyBorder="1" applyAlignment="1">
      <alignment horizontal="right"/>
    </xf>
    <xf numFmtId="3" fontId="9" fillId="0" borderId="13" xfId="2" applyNumberFormat="1" applyFont="1" applyBorder="1" applyAlignment="1">
      <alignment horizontal="right"/>
    </xf>
    <xf numFmtId="2" fontId="9" fillId="0" borderId="13" xfId="2" applyNumberFormat="1" applyFont="1" applyBorder="1" applyAlignment="1">
      <alignment horizontal="right"/>
    </xf>
    <xf numFmtId="0" fontId="8" fillId="0" borderId="0" xfId="2" applyFont="1" applyAlignment="1"/>
    <xf numFmtId="0" fontId="8" fillId="0" borderId="0" xfId="2" applyFont="1"/>
    <xf numFmtId="0" fontId="7" fillId="0" borderId="8" xfId="2" applyFont="1" applyBorder="1"/>
    <xf numFmtId="3" fontId="7" fillId="0" borderId="13" xfId="2" applyNumberFormat="1" applyFont="1" applyFill="1" applyBorder="1" applyAlignment="1">
      <alignment horizontal="right"/>
    </xf>
    <xf numFmtId="3" fontId="7" fillId="0" borderId="13" xfId="2" applyNumberFormat="1" applyFont="1" applyBorder="1" applyAlignment="1">
      <alignment horizontal="right"/>
    </xf>
    <xf numFmtId="2" fontId="6" fillId="0" borderId="13" xfId="2" applyNumberFormat="1" applyFont="1" applyBorder="1" applyAlignment="1">
      <alignment horizontal="right"/>
    </xf>
    <xf numFmtId="2" fontId="6" fillId="0" borderId="8" xfId="2" applyNumberFormat="1" applyFont="1" applyBorder="1" applyAlignment="1">
      <alignment horizontal="right"/>
    </xf>
    <xf numFmtId="3" fontId="2" fillId="0" borderId="0" xfId="2" applyNumberFormat="1" applyAlignment="1"/>
    <xf numFmtId="0" fontId="10" fillId="0" borderId="8" xfId="2" applyFont="1" applyBorder="1"/>
    <xf numFmtId="3" fontId="10" fillId="0" borderId="13" xfId="2" applyNumberFormat="1" applyFont="1" applyBorder="1" applyAlignment="1">
      <alignment horizontal="right"/>
    </xf>
    <xf numFmtId="3" fontId="10" fillId="0" borderId="13" xfId="2" applyNumberFormat="1" applyFont="1" applyFill="1" applyBorder="1" applyAlignment="1">
      <alignment horizontal="right"/>
    </xf>
    <xf numFmtId="2" fontId="10" fillId="0" borderId="13" xfId="2" applyNumberFormat="1" applyFont="1" applyBorder="1" applyAlignment="1">
      <alignment horizontal="right"/>
    </xf>
    <xf numFmtId="2" fontId="10" fillId="0" borderId="8" xfId="2" applyNumberFormat="1" applyFont="1" applyBorder="1" applyAlignment="1">
      <alignment horizontal="right"/>
    </xf>
    <xf numFmtId="0" fontId="10" fillId="0" borderId="8" xfId="2" applyFont="1" applyBorder="1" applyAlignment="1">
      <alignment horizontal="left"/>
    </xf>
    <xf numFmtId="0" fontId="10" fillId="0" borderId="0" xfId="2" applyFont="1" applyAlignment="1"/>
    <xf numFmtId="0" fontId="10" fillId="0" borderId="0" xfId="2" applyFont="1"/>
    <xf numFmtId="3" fontId="10" fillId="0" borderId="0" xfId="2" applyNumberFormat="1" applyFont="1" applyAlignment="1"/>
    <xf numFmtId="0" fontId="10" fillId="0" borderId="8" xfId="2" applyFont="1" applyBorder="1" applyAlignment="1">
      <alignment horizontal="left" vertical="center" wrapText="1"/>
    </xf>
    <xf numFmtId="3" fontId="10" fillId="0" borderId="13" xfId="2" applyNumberFormat="1" applyFont="1" applyBorder="1" applyAlignment="1">
      <alignment horizontal="right" vertical="center"/>
    </xf>
    <xf numFmtId="3" fontId="10" fillId="0" borderId="13" xfId="2" applyNumberFormat="1" applyFont="1" applyFill="1" applyBorder="1" applyAlignment="1">
      <alignment horizontal="right" vertical="center"/>
    </xf>
    <xf numFmtId="2" fontId="10" fillId="0" borderId="13" xfId="2" applyNumberFormat="1" applyFont="1" applyBorder="1" applyAlignment="1">
      <alignment horizontal="right" vertical="center"/>
    </xf>
    <xf numFmtId="2" fontId="10" fillId="0" borderId="8" xfId="2" applyNumberFormat="1" applyFont="1" applyBorder="1" applyAlignment="1">
      <alignment horizontal="right" vertical="center"/>
    </xf>
    <xf numFmtId="0" fontId="10" fillId="0" borderId="8" xfId="2" applyFont="1" applyBorder="1" applyAlignment="1">
      <alignment horizontal="right"/>
    </xf>
    <xf numFmtId="0" fontId="9" fillId="0" borderId="13" xfId="2" applyFont="1" applyBorder="1" applyAlignment="1">
      <alignment horizontal="right"/>
    </xf>
    <xf numFmtId="3" fontId="8" fillId="0" borderId="13" xfId="2" applyNumberFormat="1" applyFont="1" applyBorder="1" applyAlignment="1">
      <alignment horizontal="right"/>
    </xf>
    <xf numFmtId="2" fontId="8" fillId="0" borderId="13" xfId="2" applyNumberFormat="1" applyFont="1" applyBorder="1" applyAlignment="1">
      <alignment horizontal="right"/>
    </xf>
    <xf numFmtId="0" fontId="10" fillId="0" borderId="8" xfId="2" applyFont="1" applyBorder="1" applyAlignment="1">
      <alignment wrapText="1"/>
    </xf>
    <xf numFmtId="0" fontId="11" fillId="0" borderId="8" xfId="2" applyFont="1" applyBorder="1"/>
    <xf numFmtId="0" fontId="11" fillId="0" borderId="13" xfId="2" applyFont="1" applyBorder="1" applyAlignment="1">
      <alignment horizontal="right"/>
    </xf>
    <xf numFmtId="0" fontId="7" fillId="0" borderId="8" xfId="2" applyFont="1" applyBorder="1" applyAlignment="1">
      <alignment wrapText="1"/>
    </xf>
    <xf numFmtId="3" fontId="7" fillId="0" borderId="8" xfId="2" applyNumberFormat="1" applyFont="1" applyBorder="1" applyAlignment="1">
      <alignment horizontal="right"/>
    </xf>
    <xf numFmtId="0" fontId="7" fillId="0" borderId="8" xfId="2" applyFont="1" applyBorder="1" applyAlignment="1">
      <alignment horizontal="left" vertical="top" wrapText="1"/>
    </xf>
    <xf numFmtId="0" fontId="5" fillId="0" borderId="14" xfId="2" applyFont="1" applyBorder="1"/>
    <xf numFmtId="0" fontId="5" fillId="0" borderId="0" xfId="2" applyFont="1"/>
    <xf numFmtId="3" fontId="2" fillId="0" borderId="0" xfId="2" applyNumberFormat="1"/>
    <xf numFmtId="0" fontId="5" fillId="0" borderId="15" xfId="2" applyFont="1" applyBorder="1"/>
    <xf numFmtId="0" fontId="6" fillId="0" borderId="17" xfId="2" applyFont="1" applyBorder="1" applyAlignment="1">
      <alignment horizontal="center"/>
    </xf>
    <xf numFmtId="17" fontId="6" fillId="0" borderId="17" xfId="2" applyNumberFormat="1" applyFont="1" applyBorder="1" applyAlignment="1">
      <alignment horizontal="center"/>
    </xf>
    <xf numFmtId="0" fontId="7" fillId="0" borderId="20" xfId="2" applyFont="1" applyBorder="1"/>
    <xf numFmtId="3" fontId="7" fillId="0" borderId="21" xfId="2" applyNumberFormat="1" applyFont="1" applyBorder="1" applyAlignment="1">
      <alignment horizontal="right"/>
    </xf>
    <xf numFmtId="0" fontId="7" fillId="0" borderId="21" xfId="2" applyFont="1" applyBorder="1" applyAlignment="1">
      <alignment horizontal="right"/>
    </xf>
    <xf numFmtId="0" fontId="5" fillId="0" borderId="20" xfId="2" applyFont="1" applyBorder="1"/>
    <xf numFmtId="0" fontId="5" fillId="0" borderId="21" xfId="2" applyFont="1" applyBorder="1" applyAlignment="1">
      <alignment horizontal="right"/>
    </xf>
    <xf numFmtId="3" fontId="10" fillId="0" borderId="21" xfId="2" applyNumberFormat="1" applyFont="1" applyBorder="1" applyAlignment="1">
      <alignment horizontal="right"/>
    </xf>
    <xf numFmtId="0" fontId="10" fillId="0" borderId="21" xfId="2" applyFont="1" applyBorder="1" applyAlignment="1">
      <alignment horizontal="right"/>
    </xf>
    <xf numFmtId="0" fontId="10" fillId="0" borderId="20" xfId="2" applyFont="1" applyBorder="1"/>
    <xf numFmtId="0" fontId="10" fillId="0" borderId="18" xfId="2" applyFont="1" applyBorder="1"/>
    <xf numFmtId="0" fontId="5" fillId="0" borderId="17" xfId="2" applyFont="1" applyBorder="1" applyAlignment="1">
      <alignment horizontal="right"/>
    </xf>
    <xf numFmtId="0" fontId="5" fillId="0" borderId="18" xfId="2" applyFont="1" applyBorder="1"/>
    <xf numFmtId="3" fontId="10" fillId="0" borderId="17" xfId="2" applyNumberFormat="1" applyFont="1" applyBorder="1" applyAlignment="1">
      <alignment horizontal="right"/>
    </xf>
    <xf numFmtId="0" fontId="10" fillId="0" borderId="17" xfId="2" applyFont="1" applyBorder="1" applyAlignment="1">
      <alignment horizontal="right"/>
    </xf>
    <xf numFmtId="0" fontId="10" fillId="0" borderId="0" xfId="2" applyFont="1" applyBorder="1"/>
    <xf numFmtId="3" fontId="10" fillId="0" borderId="0" xfId="2" applyNumberFormat="1" applyFont="1" applyBorder="1" applyAlignment="1">
      <alignment horizontal="right"/>
    </xf>
    <xf numFmtId="0" fontId="10" fillId="0" borderId="0" xfId="2" applyFont="1" applyBorder="1" applyAlignment="1">
      <alignment horizontal="right"/>
    </xf>
    <xf numFmtId="3" fontId="10" fillId="0" borderId="0" xfId="2" applyNumberFormat="1" applyFont="1"/>
    <xf numFmtId="164" fontId="10" fillId="0" borderId="21" xfId="2" applyNumberFormat="1" applyFont="1" applyBorder="1" applyAlignment="1">
      <alignment horizontal="right"/>
    </xf>
    <xf numFmtId="3" fontId="10" fillId="0" borderId="20" xfId="2" applyNumberFormat="1" applyFont="1" applyBorder="1"/>
    <xf numFmtId="3" fontId="10" fillId="0" borderId="18" xfId="2" applyNumberFormat="1" applyFont="1" applyBorder="1"/>
    <xf numFmtId="164" fontId="10" fillId="0" borderId="18" xfId="2" applyNumberFormat="1" applyFont="1" applyBorder="1" applyAlignment="1">
      <alignment horizontal="right"/>
    </xf>
    <xf numFmtId="0" fontId="7" fillId="0" borderId="16" xfId="2" applyFont="1" applyBorder="1"/>
    <xf numFmtId="4" fontId="6" fillId="0" borderId="22" xfId="2" applyNumberFormat="1" applyFont="1" applyBorder="1" applyAlignment="1">
      <alignment horizontal="right"/>
    </xf>
    <xf numFmtId="2" fontId="10" fillId="0" borderId="0" xfId="2" applyNumberFormat="1" applyFont="1"/>
    <xf numFmtId="0" fontId="5" fillId="0" borderId="21" xfId="2" applyFont="1" applyFill="1" applyBorder="1" applyAlignment="1">
      <alignment horizontal="right"/>
    </xf>
    <xf numFmtId="4" fontId="5" fillId="0" borderId="21" xfId="2" applyNumberFormat="1" applyFont="1" applyBorder="1" applyAlignment="1">
      <alignment horizontal="right"/>
    </xf>
    <xf numFmtId="3" fontId="10" fillId="0" borderId="23" xfId="2" applyNumberFormat="1" applyFont="1" applyBorder="1" applyAlignment="1">
      <alignment wrapText="1"/>
    </xf>
    <xf numFmtId="3" fontId="10" fillId="0" borderId="20" xfId="2" applyNumberFormat="1" applyFont="1" applyFill="1" applyBorder="1" applyAlignment="1">
      <alignment horizontal="right" wrapText="1"/>
    </xf>
    <xf numFmtId="4" fontId="10" fillId="0" borderId="21" xfId="2" applyNumberFormat="1" applyFont="1" applyBorder="1" applyAlignment="1">
      <alignment horizontal="right"/>
    </xf>
    <xf numFmtId="43" fontId="10" fillId="0" borderId="0" xfId="1" applyNumberFormat="1" applyFont="1"/>
    <xf numFmtId="4" fontId="2" fillId="0" borderId="0" xfId="2" applyNumberFormat="1"/>
    <xf numFmtId="0" fontId="10" fillId="0" borderId="13" xfId="2" applyFont="1" applyBorder="1" applyAlignment="1">
      <alignment wrapText="1"/>
    </xf>
    <xf numFmtId="3" fontId="10" fillId="0" borderId="24" xfId="2" applyNumberFormat="1" applyFont="1" applyBorder="1" applyAlignment="1">
      <alignment wrapText="1"/>
    </xf>
    <xf numFmtId="3" fontId="10" fillId="0" borderId="18" xfId="2" applyNumberFormat="1" applyFont="1" applyBorder="1" applyAlignment="1">
      <alignment horizontal="right" wrapText="1"/>
    </xf>
    <xf numFmtId="4" fontId="10" fillId="0" borderId="18" xfId="2" applyNumberFormat="1" applyFont="1" applyBorder="1" applyAlignment="1">
      <alignment horizontal="right"/>
    </xf>
    <xf numFmtId="0" fontId="13" fillId="0" borderId="0" xfId="2" applyFont="1"/>
    <xf numFmtId="0" fontId="4" fillId="0" borderId="0" xfId="2" applyFont="1" applyAlignment="1">
      <alignment horizontal="center"/>
    </xf>
    <xf numFmtId="0" fontId="2" fillId="0" borderId="0" xfId="2" applyAlignment="1">
      <alignment vertical="center"/>
    </xf>
    <xf numFmtId="0" fontId="2" fillId="0" borderId="0" xfId="2" applyAlignment="1">
      <alignment vertical="center" wrapText="1"/>
    </xf>
    <xf numFmtId="0" fontId="7" fillId="0" borderId="12" xfId="2" applyFont="1" applyBorder="1" applyAlignment="1"/>
    <xf numFmtId="3" fontId="7" fillId="0" borderId="2" xfId="2" applyNumberFormat="1" applyFont="1" applyBorder="1" applyAlignment="1">
      <alignment horizontal="right"/>
    </xf>
    <xf numFmtId="0" fontId="2" fillId="0" borderId="8" xfId="2" applyBorder="1"/>
    <xf numFmtId="0" fontId="6" fillId="0" borderId="13" xfId="2" applyFont="1" applyBorder="1" applyAlignment="1"/>
    <xf numFmtId="3" fontId="7" fillId="0" borderId="8" xfId="2" applyNumberFormat="1" applyFont="1" applyBorder="1" applyAlignment="1"/>
    <xf numFmtId="3" fontId="7" fillId="0" borderId="25" xfId="2" applyNumberFormat="1" applyFont="1" applyBorder="1" applyAlignment="1"/>
    <xf numFmtId="3" fontId="7" fillId="0" borderId="13" xfId="2" applyNumberFormat="1" applyFont="1" applyBorder="1" applyAlignment="1"/>
    <xf numFmtId="0" fontId="10" fillId="0" borderId="13" xfId="2" applyFont="1" applyBorder="1" applyAlignment="1"/>
    <xf numFmtId="3" fontId="10" fillId="0" borderId="8" xfId="2" applyNumberFormat="1" applyFont="1" applyFill="1" applyBorder="1" applyAlignment="1">
      <alignment horizontal="right"/>
    </xf>
    <xf numFmtId="0" fontId="6" fillId="0" borderId="13" xfId="2" applyFont="1" applyBorder="1" applyAlignment="1">
      <alignment wrapText="1"/>
    </xf>
    <xf numFmtId="3" fontId="7" fillId="0" borderId="8" xfId="2" applyNumberFormat="1" applyFont="1" applyFill="1" applyBorder="1" applyAlignment="1">
      <alignment horizontal="right"/>
    </xf>
    <xf numFmtId="3" fontId="10" fillId="0" borderId="8" xfId="2" applyNumberFormat="1" applyFont="1" applyBorder="1" applyAlignment="1">
      <alignment horizontal="right"/>
    </xf>
    <xf numFmtId="0" fontId="2" fillId="0" borderId="26" xfId="2" applyFont="1" applyBorder="1" applyAlignment="1"/>
    <xf numFmtId="0" fontId="10" fillId="0" borderId="10" xfId="2" applyFont="1" applyBorder="1" applyAlignment="1"/>
    <xf numFmtId="0" fontId="10" fillId="0" borderId="27" xfId="2" applyFont="1" applyBorder="1" applyAlignment="1"/>
    <xf numFmtId="0" fontId="10" fillId="0" borderId="26" xfId="2" applyFont="1" applyBorder="1" applyAlignment="1"/>
    <xf numFmtId="0" fontId="10" fillId="0" borderId="26" xfId="2" applyFont="1" applyBorder="1" applyAlignment="1">
      <alignment horizontal="right"/>
    </xf>
    <xf numFmtId="0" fontId="12" fillId="0" borderId="14" xfId="2" applyFont="1" applyBorder="1" applyAlignment="1"/>
    <xf numFmtId="0" fontId="5" fillId="0" borderId="14" xfId="2" applyFont="1" applyBorder="1" applyAlignment="1"/>
    <xf numFmtId="0" fontId="12" fillId="0" borderId="0" xfId="2" applyFont="1" applyAlignment="1"/>
    <xf numFmtId="0" fontId="7" fillId="0" borderId="2" xfId="2" applyFont="1" applyBorder="1" applyAlignment="1"/>
    <xf numFmtId="0" fontId="5" fillId="0" borderId="8" xfId="2" applyFont="1" applyBorder="1" applyAlignment="1"/>
    <xf numFmtId="0" fontId="5" fillId="0" borderId="8" xfId="2" applyFont="1" applyBorder="1" applyAlignment="1">
      <alignment horizontal="right"/>
    </xf>
    <xf numFmtId="0" fontId="5" fillId="0" borderId="13" xfId="2" applyFont="1" applyBorder="1" applyAlignment="1">
      <alignment horizontal="right"/>
    </xf>
    <xf numFmtId="2" fontId="5" fillId="0" borderId="13" xfId="2" applyNumberFormat="1" applyFont="1" applyBorder="1" applyAlignment="1">
      <alignment horizontal="right"/>
    </xf>
    <xf numFmtId="2" fontId="5" fillId="0" borderId="8" xfId="2" applyNumberFormat="1" applyFont="1" applyBorder="1" applyAlignment="1">
      <alignment horizontal="right"/>
    </xf>
    <xf numFmtId="0" fontId="10" fillId="0" borderId="8" xfId="2" applyFont="1" applyBorder="1" applyAlignment="1"/>
    <xf numFmtId="3" fontId="10" fillId="0" borderId="25" xfId="2" applyNumberFormat="1" applyFont="1" applyBorder="1" applyAlignment="1"/>
    <xf numFmtId="3" fontId="10" fillId="0" borderId="8" xfId="2" applyNumberFormat="1" applyFont="1" applyBorder="1" applyAlignment="1"/>
    <xf numFmtId="0" fontId="5" fillId="0" borderId="25" xfId="2" applyFont="1" applyBorder="1" applyAlignment="1">
      <alignment horizontal="right"/>
    </xf>
    <xf numFmtId="3" fontId="10" fillId="0" borderId="25" xfId="2" applyNumberFormat="1" applyFont="1" applyBorder="1" applyAlignment="1">
      <alignment horizontal="right"/>
    </xf>
    <xf numFmtId="0" fontId="2" fillId="0" borderId="8" xfId="2" applyBorder="1" applyAlignment="1"/>
    <xf numFmtId="0" fontId="2" fillId="0" borderId="0" xfId="2" applyBorder="1" applyAlignment="1"/>
    <xf numFmtId="0" fontId="10" fillId="0" borderId="8" xfId="2" applyFont="1" applyFill="1" applyBorder="1" applyAlignment="1"/>
    <xf numFmtId="0" fontId="10" fillId="0" borderId="8" xfId="2" applyFont="1" applyBorder="1" applyAlignment="1">
      <alignment horizontal="left" vertical="center" wrapText="1" indent="1"/>
    </xf>
    <xf numFmtId="0" fontId="5" fillId="0" borderId="10" xfId="2" applyFont="1" applyBorder="1" applyAlignment="1"/>
    <xf numFmtId="0" fontId="5" fillId="0" borderId="10" xfId="2" applyFont="1" applyFill="1" applyBorder="1" applyAlignment="1">
      <alignment horizontal="right"/>
    </xf>
    <xf numFmtId="0" fontId="5" fillId="0" borderId="26" xfId="2" applyFont="1" applyBorder="1" applyAlignment="1">
      <alignment horizontal="right"/>
    </xf>
    <xf numFmtId="0" fontId="5" fillId="0" borderId="26" xfId="2" applyFont="1" applyBorder="1" applyAlignment="1">
      <alignment horizontal="center"/>
    </xf>
    <xf numFmtId="0" fontId="5" fillId="0" borderId="10" xfId="2" applyFont="1" applyBorder="1" applyAlignment="1">
      <alignment horizontal="center"/>
    </xf>
    <xf numFmtId="3" fontId="2" fillId="0" borderId="0" xfId="2" applyNumberFormat="1" applyAlignment="1">
      <alignment wrapText="1"/>
    </xf>
    <xf numFmtId="0" fontId="7" fillId="0" borderId="8" xfId="2" applyFont="1" applyBorder="1" applyAlignment="1"/>
    <xf numFmtId="3" fontId="10" fillId="0" borderId="13" xfId="2" applyNumberFormat="1" applyFont="1" applyBorder="1" applyAlignment="1"/>
    <xf numFmtId="3" fontId="7" fillId="0" borderId="13" xfId="2" applyNumberFormat="1" applyFont="1" applyBorder="1" applyAlignment="1">
      <alignment wrapText="1"/>
    </xf>
    <xf numFmtId="2" fontId="6" fillId="0" borderId="13" xfId="2" applyNumberFormat="1" applyFont="1" applyBorder="1" applyAlignment="1">
      <alignment horizontal="right" wrapText="1"/>
    </xf>
    <xf numFmtId="0" fontId="2" fillId="0" borderId="0" xfId="2" applyAlignment="1">
      <alignment wrapText="1"/>
    </xf>
    <xf numFmtId="3" fontId="10" fillId="0" borderId="13" xfId="2" applyNumberFormat="1" applyFont="1" applyBorder="1" applyAlignment="1">
      <alignment wrapText="1"/>
    </xf>
    <xf numFmtId="2" fontId="10" fillId="0" borderId="13" xfId="2" applyNumberFormat="1" applyFont="1" applyBorder="1" applyAlignment="1">
      <alignment horizontal="right" wrapText="1"/>
    </xf>
    <xf numFmtId="3" fontId="10" fillId="0" borderId="13" xfId="2" applyNumberFormat="1" applyFont="1" applyFill="1" applyBorder="1" applyAlignment="1">
      <alignment wrapText="1"/>
    </xf>
    <xf numFmtId="0" fontId="10" fillId="0" borderId="8" xfId="2" applyFont="1" applyBorder="1" applyAlignment="1">
      <alignment horizontal="left" wrapText="1"/>
    </xf>
    <xf numFmtId="0" fontId="10" fillId="0" borderId="10" xfId="2" applyFont="1" applyBorder="1" applyAlignment="1">
      <alignment wrapText="1"/>
    </xf>
    <xf numFmtId="3" fontId="10" fillId="0" borderId="10" xfId="2" applyNumberFormat="1" applyFont="1" applyBorder="1" applyAlignment="1">
      <alignment wrapText="1"/>
    </xf>
    <xf numFmtId="2" fontId="10" fillId="0" borderId="10" xfId="2" applyNumberFormat="1" applyFont="1" applyBorder="1" applyAlignment="1">
      <alignment horizontal="right" wrapText="1"/>
    </xf>
    <xf numFmtId="0" fontId="14" fillId="0" borderId="0" xfId="3" applyAlignment="1" applyProtection="1"/>
    <xf numFmtId="3" fontId="10" fillId="0" borderId="13" xfId="2" applyNumberFormat="1" applyFont="1" applyBorder="1" applyAlignment="1">
      <alignment horizontal="right" wrapText="1"/>
    </xf>
    <xf numFmtId="3" fontId="17" fillId="0" borderId="13" xfId="2" applyNumberFormat="1" applyFont="1" applyBorder="1" applyAlignment="1">
      <alignment wrapText="1"/>
    </xf>
    <xf numFmtId="3" fontId="7" fillId="0" borderId="10" xfId="2" applyNumberFormat="1" applyFont="1" applyBorder="1" applyAlignment="1">
      <alignment horizontal="right"/>
    </xf>
    <xf numFmtId="2" fontId="10" fillId="0" borderId="13" xfId="2" applyNumberFormat="1" applyFont="1" applyFill="1" applyBorder="1" applyAlignment="1">
      <alignment horizontal="right"/>
    </xf>
    <xf numFmtId="0" fontId="10" fillId="0" borderId="13" xfId="2" applyFont="1" applyFill="1" applyBorder="1" applyAlignment="1">
      <alignment wrapText="1"/>
    </xf>
    <xf numFmtId="0" fontId="10" fillId="2" borderId="0" xfId="2" applyFont="1" applyFill="1" applyAlignment="1"/>
    <xf numFmtId="3" fontId="6" fillId="0" borderId="13" xfId="2" applyNumberFormat="1" applyFont="1" applyFill="1" applyBorder="1" applyAlignment="1">
      <alignment horizontal="right"/>
    </xf>
    <xf numFmtId="3" fontId="6" fillId="0" borderId="13" xfId="2" applyNumberFormat="1" applyFont="1" applyBorder="1" applyAlignment="1">
      <alignment horizontal="right"/>
    </xf>
    <xf numFmtId="0" fontId="18" fillId="0" borderId="0" xfId="2" applyFont="1" applyAlignment="1">
      <alignment wrapText="1"/>
    </xf>
    <xf numFmtId="3" fontId="17" fillId="0" borderId="13" xfId="2" applyNumberFormat="1" applyFont="1" applyBorder="1" applyAlignment="1">
      <alignment horizontal="right"/>
    </xf>
    <xf numFmtId="0" fontId="17" fillId="0" borderId="8" xfId="2" applyFont="1" applyBorder="1"/>
    <xf numFmtId="0" fontId="17" fillId="0" borderId="8" xfId="2" applyFont="1" applyBorder="1" applyAlignment="1">
      <alignment horizontal="left" vertical="top" wrapText="1"/>
    </xf>
    <xf numFmtId="0" fontId="10" fillId="0" borderId="8" xfId="2" applyFont="1" applyFill="1" applyBorder="1" applyAlignment="1">
      <alignment horizontal="left"/>
    </xf>
    <xf numFmtId="43" fontId="2" fillId="0" borderId="0" xfId="1"/>
    <xf numFmtId="2" fontId="10" fillId="0" borderId="26" xfId="2" applyNumberFormat="1" applyFont="1" applyBorder="1" applyAlignment="1">
      <alignment horizontal="right" wrapText="1"/>
    </xf>
    <xf numFmtId="0" fontId="5" fillId="0" borderId="0" xfId="2" applyFont="1" applyBorder="1" applyAlignment="1"/>
    <xf numFmtId="2" fontId="10" fillId="0" borderId="8" xfId="2" applyNumberFormat="1" applyFont="1" applyBorder="1" applyAlignment="1">
      <alignment horizontal="right" wrapText="1"/>
    </xf>
    <xf numFmtId="2" fontId="6" fillId="0" borderId="8" xfId="2" applyNumberFormat="1" applyFont="1" applyBorder="1" applyAlignment="1">
      <alignment horizontal="right" wrapText="1"/>
    </xf>
    <xf numFmtId="2" fontId="6" fillId="0" borderId="28" xfId="2" applyNumberFormat="1" applyFont="1" applyBorder="1" applyAlignment="1">
      <alignment horizontal="right"/>
    </xf>
    <xf numFmtId="2" fontId="10" fillId="0" borderId="8" xfId="2" applyNumberFormat="1" applyFont="1" applyFill="1" applyBorder="1" applyAlignment="1">
      <alignment horizontal="right"/>
    </xf>
    <xf numFmtId="0" fontId="10" fillId="0" borderId="10" xfId="2" applyFont="1" applyBorder="1" applyAlignment="1">
      <alignment horizontal="right"/>
    </xf>
    <xf numFmtId="0" fontId="4" fillId="0" borderId="0" xfId="2" applyFont="1" applyAlignment="1"/>
    <xf numFmtId="3" fontId="4" fillId="0" borderId="0" xfId="2" applyNumberFormat="1" applyFont="1" applyAlignment="1"/>
    <xf numFmtId="43" fontId="2" fillId="0" borderId="0" xfId="1" applyAlignment="1">
      <alignment wrapText="1"/>
    </xf>
    <xf numFmtId="43" fontId="2" fillId="0" borderId="0" xfId="1" applyAlignment="1"/>
    <xf numFmtId="2" fontId="2" fillId="0" borderId="0" xfId="2" applyNumberFormat="1" applyAlignment="1">
      <alignment wrapText="1"/>
    </xf>
    <xf numFmtId="0" fontId="20" fillId="0" borderId="0" xfId="0" applyFont="1"/>
    <xf numFmtId="0" fontId="27" fillId="0" borderId="0" xfId="0" applyFont="1" applyAlignment="1">
      <alignment vertical="center"/>
    </xf>
    <xf numFmtId="0" fontId="23" fillId="0" borderId="0" xfId="0" applyFont="1" applyAlignment="1">
      <alignment vertical="center"/>
    </xf>
    <xf numFmtId="0" fontId="23" fillId="0" borderId="0" xfId="0" applyFont="1" applyBorder="1" applyAlignment="1">
      <alignment vertical="center"/>
    </xf>
    <xf numFmtId="0" fontId="26" fillId="0" borderId="0" xfId="0" applyFont="1" applyBorder="1" applyAlignment="1">
      <alignment vertical="center" wrapText="1"/>
    </xf>
    <xf numFmtId="0" fontId="26" fillId="0" borderId="0" xfId="0" applyFont="1" applyBorder="1" applyAlignment="1">
      <alignment horizontal="right" vertical="center" wrapText="1"/>
    </xf>
    <xf numFmtId="0" fontId="25" fillId="0" borderId="8" xfId="0" applyFont="1" applyBorder="1" applyAlignment="1">
      <alignment vertical="center" wrapText="1"/>
    </xf>
    <xf numFmtId="0" fontId="26" fillId="0" borderId="8" xfId="0" applyFont="1" applyBorder="1" applyAlignment="1">
      <alignment vertical="center" wrapText="1"/>
    </xf>
    <xf numFmtId="0" fontId="26" fillId="0" borderId="10" xfId="0" applyFont="1" applyBorder="1" applyAlignment="1">
      <alignment vertical="center" wrapText="1"/>
    </xf>
    <xf numFmtId="3" fontId="25" fillId="0" borderId="28" xfId="0" applyNumberFormat="1" applyFont="1" applyBorder="1" applyAlignment="1">
      <alignment horizontal="right" vertical="center" wrapText="1"/>
    </xf>
    <xf numFmtId="2" fontId="24" fillId="0" borderId="28" xfId="0" applyNumberFormat="1" applyFont="1" applyBorder="1" applyAlignment="1">
      <alignment horizontal="right" vertical="center" wrapText="1"/>
    </xf>
    <xf numFmtId="2" fontId="26" fillId="0" borderId="8" xfId="0" applyNumberFormat="1" applyFont="1" applyBorder="1" applyAlignment="1">
      <alignment horizontal="right" vertical="center" wrapText="1"/>
    </xf>
    <xf numFmtId="2" fontId="26" fillId="0" borderId="25" xfId="0" applyNumberFormat="1" applyFont="1" applyBorder="1" applyAlignment="1">
      <alignment horizontal="right" vertical="center"/>
    </xf>
    <xf numFmtId="2" fontId="26" fillId="0" borderId="10" xfId="0" applyNumberFormat="1" applyFont="1" applyBorder="1" applyAlignment="1">
      <alignment horizontal="right" vertical="center" wrapText="1"/>
    </xf>
    <xf numFmtId="2" fontId="26" fillId="0" borderId="27" xfId="0" applyNumberFormat="1" applyFont="1" applyBorder="1" applyAlignment="1">
      <alignment horizontal="right" vertical="center"/>
    </xf>
    <xf numFmtId="3" fontId="0" fillId="0" borderId="0" xfId="0" applyNumberFormat="1"/>
    <xf numFmtId="43" fontId="0" fillId="0" borderId="0" xfId="1" applyFont="1"/>
    <xf numFmtId="0" fontId="7" fillId="0" borderId="8" xfId="2" applyFont="1" applyBorder="1" applyAlignment="1">
      <alignment vertical="center"/>
    </xf>
    <xf numFmtId="0" fontId="10" fillId="0" borderId="13" xfId="2" applyFont="1" applyBorder="1" applyAlignment="1">
      <alignment vertical="center"/>
    </xf>
    <xf numFmtId="3" fontId="10" fillId="0" borderId="13" xfId="2" applyNumberFormat="1" applyFont="1" applyBorder="1" applyAlignment="1">
      <alignment vertical="center"/>
    </xf>
    <xf numFmtId="2" fontId="6" fillId="0" borderId="8" xfId="2" applyNumberFormat="1" applyFont="1" applyBorder="1" applyAlignment="1">
      <alignment horizontal="right" vertical="center"/>
    </xf>
    <xf numFmtId="3" fontId="10" fillId="0" borderId="13" xfId="2" applyNumberFormat="1" applyFont="1" applyBorder="1" applyAlignment="1">
      <alignment vertical="center" wrapText="1"/>
    </xf>
    <xf numFmtId="0" fontId="6" fillId="0" borderId="8" xfId="2" applyFont="1" applyBorder="1" applyAlignment="1">
      <alignment vertical="center" wrapText="1"/>
    </xf>
    <xf numFmtId="3" fontId="6" fillId="0" borderId="13" xfId="2" applyNumberFormat="1" applyFont="1" applyBorder="1" applyAlignment="1">
      <alignment vertical="center" wrapText="1"/>
    </xf>
    <xf numFmtId="3" fontId="6" fillId="0" borderId="13" xfId="2" applyNumberFormat="1" applyFont="1" applyBorder="1" applyAlignment="1">
      <alignment horizontal="right" vertical="center" wrapText="1"/>
    </xf>
    <xf numFmtId="3" fontId="6" fillId="0" borderId="13" xfId="2" applyNumberFormat="1" applyFont="1" applyFill="1" applyBorder="1" applyAlignment="1">
      <alignment vertical="center" wrapText="1"/>
    </xf>
    <xf numFmtId="2" fontId="10" fillId="0" borderId="25" xfId="2" applyNumberFormat="1" applyFont="1" applyBorder="1" applyAlignment="1">
      <alignment horizontal="right"/>
    </xf>
    <xf numFmtId="3" fontId="5" fillId="0" borderId="0" xfId="2" applyNumberFormat="1" applyFont="1"/>
    <xf numFmtId="3" fontId="17" fillId="0" borderId="13" xfId="2" applyNumberFormat="1" applyFont="1" applyBorder="1" applyAlignment="1">
      <alignment horizontal="right" vertical="center" wrapText="1"/>
    </xf>
    <xf numFmtId="3" fontId="10" fillId="0" borderId="13" xfId="2" applyNumberFormat="1" applyFont="1" applyFill="1" applyBorder="1" applyAlignment="1">
      <alignment vertical="center" wrapText="1"/>
    </xf>
    <xf numFmtId="3" fontId="10" fillId="0" borderId="26" xfId="2" applyNumberFormat="1" applyFont="1" applyBorder="1" applyAlignment="1">
      <alignment vertical="center" wrapText="1"/>
    </xf>
    <xf numFmtId="3" fontId="10" fillId="0" borderId="10" xfId="2" applyNumberFormat="1" applyFont="1" applyBorder="1" applyAlignment="1">
      <alignment horizontal="right" vertical="center" wrapText="1"/>
    </xf>
    <xf numFmtId="0" fontId="5" fillId="0" borderId="0" xfId="2" applyFont="1" applyBorder="1"/>
    <xf numFmtId="3" fontId="7" fillId="0" borderId="21" xfId="2" applyNumberFormat="1" applyFont="1" applyFill="1" applyBorder="1" applyAlignment="1">
      <alignment horizontal="right"/>
    </xf>
    <xf numFmtId="3" fontId="10" fillId="0" borderId="8" xfId="2" applyNumberFormat="1" applyFont="1" applyBorder="1" applyAlignment="1">
      <alignment vertical="center" wrapText="1"/>
    </xf>
    <xf numFmtId="165" fontId="10" fillId="0" borderId="8" xfId="1" applyNumberFormat="1" applyFont="1" applyFill="1" applyBorder="1" applyAlignment="1">
      <alignment wrapText="1"/>
    </xf>
    <xf numFmtId="3" fontId="10" fillId="0" borderId="8" xfId="2" applyNumberFormat="1" applyFont="1" applyFill="1" applyBorder="1" applyAlignment="1">
      <alignment horizontal="right" vertical="center" wrapText="1"/>
    </xf>
    <xf numFmtId="3" fontId="10" fillId="0" borderId="8" xfId="2" applyNumberFormat="1" applyFont="1" applyFill="1" applyBorder="1" applyAlignment="1">
      <alignment vertical="center" wrapText="1"/>
    </xf>
    <xf numFmtId="3" fontId="26" fillId="0" borderId="8" xfId="0" applyNumberFormat="1" applyFont="1" applyBorder="1" applyAlignment="1">
      <alignment horizontal="right" vertical="center" wrapText="1"/>
    </xf>
    <xf numFmtId="3" fontId="17" fillId="0" borderId="8" xfId="2" applyNumberFormat="1" applyFont="1" applyBorder="1" applyAlignment="1">
      <alignment vertical="center" wrapText="1"/>
    </xf>
    <xf numFmtId="3" fontId="10" fillId="0" borderId="8" xfId="2" applyNumberFormat="1" applyFont="1" applyBorder="1" applyAlignment="1">
      <alignment wrapText="1"/>
    </xf>
    <xf numFmtId="3" fontId="10" fillId="0" borderId="10" xfId="2" applyNumberFormat="1" applyFont="1" applyBorder="1" applyAlignment="1">
      <alignment vertical="center" wrapText="1"/>
    </xf>
    <xf numFmtId="2" fontId="24" fillId="0" borderId="30" xfId="0" applyNumberFormat="1" applyFont="1" applyBorder="1" applyAlignment="1">
      <alignment horizontal="right" vertical="center"/>
    </xf>
    <xf numFmtId="0" fontId="6" fillId="0" borderId="3" xfId="2" applyFont="1" applyBorder="1" applyAlignment="1">
      <alignment horizontal="center"/>
    </xf>
    <xf numFmtId="0" fontId="6" fillId="0" borderId="10" xfId="2" applyFont="1" applyBorder="1" applyAlignment="1">
      <alignment horizontal="center"/>
    </xf>
    <xf numFmtId="0" fontId="10" fillId="2" borderId="0" xfId="2" applyFont="1" applyFill="1"/>
    <xf numFmtId="0" fontId="29" fillId="0" borderId="0" xfId="2" applyFont="1" applyFill="1" applyAlignment="1"/>
    <xf numFmtId="0" fontId="30" fillId="0" borderId="0" xfId="2" applyFont="1" applyFill="1" applyAlignment="1"/>
    <xf numFmtId="0" fontId="30" fillId="0" borderId="0" xfId="2" applyFont="1" applyFill="1"/>
    <xf numFmtId="0" fontId="2" fillId="0" borderId="0" xfId="2" applyFont="1"/>
    <xf numFmtId="43" fontId="32" fillId="0" borderId="0" xfId="1" applyFont="1" applyAlignment="1"/>
    <xf numFmtId="168" fontId="10" fillId="0" borderId="0" xfId="1" applyNumberFormat="1" applyFont="1" applyAlignment="1"/>
    <xf numFmtId="3" fontId="8" fillId="0" borderId="0" xfId="2" applyNumberFormat="1" applyFont="1" applyAlignment="1"/>
    <xf numFmtId="0" fontId="33" fillId="0" borderId="0" xfId="2" applyFont="1"/>
    <xf numFmtId="0" fontId="8" fillId="0" borderId="0" xfId="2" applyFont="1" applyFill="1" applyAlignment="1"/>
    <xf numFmtId="0" fontId="8" fillId="0" borderId="0" xfId="2" applyFont="1" applyFill="1"/>
    <xf numFmtId="0" fontId="2" fillId="0" borderId="0" xfId="2" applyFont="1" applyFill="1"/>
    <xf numFmtId="0" fontId="29" fillId="0" borderId="0" xfId="2" applyFont="1" applyFill="1"/>
    <xf numFmtId="2" fontId="6" fillId="0" borderId="12" xfId="2" applyNumberFormat="1" applyFont="1" applyBorder="1" applyAlignment="1">
      <alignment horizontal="center"/>
    </xf>
    <xf numFmtId="2" fontId="6" fillId="0" borderId="13" xfId="2" applyNumberFormat="1" applyFont="1" applyBorder="1" applyAlignment="1">
      <alignment horizontal="center" vertical="center"/>
    </xf>
    <xf numFmtId="2" fontId="6" fillId="0" borderId="13" xfId="2" applyNumberFormat="1" applyFont="1" applyBorder="1" applyAlignment="1">
      <alignment horizontal="center" vertical="center" wrapText="1"/>
    </xf>
    <xf numFmtId="43" fontId="6" fillId="0" borderId="8" xfId="1" applyFont="1" applyBorder="1" applyAlignment="1">
      <alignment horizontal="right"/>
    </xf>
    <xf numFmtId="0" fontId="2" fillId="0" borderId="0" xfId="2" applyAlignment="1">
      <alignment horizontal="left"/>
    </xf>
    <xf numFmtId="0" fontId="2" fillId="0" borderId="22" xfId="2" applyBorder="1"/>
    <xf numFmtId="0" fontId="2" fillId="0" borderId="23" xfId="2" applyBorder="1"/>
    <xf numFmtId="0" fontId="2" fillId="0" borderId="0" xfId="2" applyBorder="1" applyAlignment="1">
      <alignment horizontal="left"/>
    </xf>
    <xf numFmtId="0" fontId="2" fillId="0" borderId="0" xfId="2" applyBorder="1"/>
    <xf numFmtId="0" fontId="2" fillId="0" borderId="21" xfId="2" applyBorder="1"/>
    <xf numFmtId="0" fontId="18" fillId="0" borderId="0" xfId="2" applyFont="1" applyBorder="1" applyAlignment="1">
      <alignment horizontal="left"/>
    </xf>
    <xf numFmtId="0" fontId="18" fillId="0" borderId="0" xfId="2" applyFont="1" applyBorder="1" applyAlignment="1">
      <alignment horizontal="center"/>
    </xf>
    <xf numFmtId="3" fontId="18" fillId="0" borderId="0" xfId="2" applyNumberFormat="1" applyFont="1" applyBorder="1" applyAlignment="1">
      <alignment horizontal="right"/>
    </xf>
    <xf numFmtId="0" fontId="2" fillId="0" borderId="0" xfId="2" applyFont="1" applyBorder="1"/>
    <xf numFmtId="0" fontId="2" fillId="0" borderId="0" xfId="2" applyFont="1" applyFill="1" applyBorder="1"/>
    <xf numFmtId="3" fontId="2" fillId="0" borderId="0" xfId="2" applyNumberFormat="1" applyFont="1" applyBorder="1" applyAlignment="1">
      <alignment horizontal="right"/>
    </xf>
    <xf numFmtId="0" fontId="18" fillId="0" borderId="23" xfId="2" applyFont="1" applyBorder="1" applyAlignment="1"/>
    <xf numFmtId="0" fontId="18" fillId="0" borderId="23" xfId="2" applyFont="1" applyBorder="1"/>
    <xf numFmtId="0" fontId="18" fillId="0" borderId="0" xfId="2" applyFont="1" applyFill="1" applyBorder="1" applyAlignment="1">
      <alignment horizontal="center"/>
    </xf>
    <xf numFmtId="0" fontId="18" fillId="0" borderId="23" xfId="2" applyFont="1" applyFill="1" applyBorder="1"/>
    <xf numFmtId="0" fontId="2" fillId="0" borderId="0" xfId="2" applyFont="1" applyFill="1" applyBorder="1" applyAlignment="1">
      <alignment vertical="justify"/>
    </xf>
    <xf numFmtId="0" fontId="2" fillId="0" borderId="21" xfId="2" applyFill="1" applyBorder="1"/>
    <xf numFmtId="0" fontId="2" fillId="0" borderId="0" xfId="2" applyFill="1"/>
    <xf numFmtId="0" fontId="18" fillId="0" borderId="23" xfId="2" applyFont="1" applyFill="1" applyBorder="1" applyAlignment="1"/>
    <xf numFmtId="3" fontId="2" fillId="0" borderId="0" xfId="2" applyNumberFormat="1" applyBorder="1"/>
    <xf numFmtId="0" fontId="2" fillId="0" borderId="0" xfId="2" applyFont="1" applyBorder="1" applyAlignment="1">
      <alignment horizontal="left"/>
    </xf>
    <xf numFmtId="0" fontId="2" fillId="0" borderId="23" xfId="2" applyBorder="1" applyAlignment="1">
      <alignment horizontal="right"/>
    </xf>
    <xf numFmtId="0" fontId="18" fillId="0" borderId="0" xfId="2" applyFont="1" applyFill="1" applyBorder="1" applyAlignment="1">
      <alignment horizontal="right" wrapText="1"/>
    </xf>
    <xf numFmtId="0" fontId="18" fillId="0" borderId="0" xfId="2" applyFont="1" applyBorder="1" applyAlignment="1">
      <alignment horizontal="right"/>
    </xf>
    <xf numFmtId="0" fontId="2" fillId="0" borderId="21" xfId="2" applyBorder="1" applyAlignment="1">
      <alignment horizontal="right"/>
    </xf>
    <xf numFmtId="0" fontId="2" fillId="0" borderId="0" xfId="2" applyAlignment="1">
      <alignment horizontal="right"/>
    </xf>
    <xf numFmtId="0" fontId="18" fillId="0" borderId="0" xfId="2" applyFont="1" applyBorder="1"/>
    <xf numFmtId="3" fontId="18" fillId="0" borderId="32" xfId="2" applyNumberFormat="1" applyFont="1" applyBorder="1"/>
    <xf numFmtId="0" fontId="2" fillId="0" borderId="24" xfId="2" applyBorder="1"/>
    <xf numFmtId="0" fontId="2" fillId="0" borderId="15" xfId="2" applyFont="1" applyBorder="1" applyAlignment="1">
      <alignment horizontal="left"/>
    </xf>
    <xf numFmtId="0" fontId="2" fillId="0" borderId="15" xfId="2" applyBorder="1"/>
    <xf numFmtId="0" fontId="2" fillId="0" borderId="17" xfId="2" applyBorder="1"/>
    <xf numFmtId="0" fontId="2" fillId="0" borderId="0" xfId="2" applyFont="1" applyAlignment="1">
      <alignment horizontal="left"/>
    </xf>
    <xf numFmtId="43" fontId="2" fillId="0" borderId="0" xfId="2" applyNumberFormat="1"/>
    <xf numFmtId="0" fontId="18" fillId="0" borderId="23" xfId="2" applyFont="1" applyBorder="1" applyAlignment="1">
      <alignment horizontal="center"/>
    </xf>
    <xf numFmtId="0" fontId="18" fillId="0" borderId="23" xfId="2" applyFont="1" applyBorder="1" applyAlignment="1">
      <alignment horizontal="left"/>
    </xf>
    <xf numFmtId="0" fontId="2" fillId="0" borderId="0" xfId="2" applyFont="1" applyBorder="1" applyAlignment="1">
      <alignment horizontal="left" wrapText="1"/>
    </xf>
    <xf numFmtId="3" fontId="2" fillId="0" borderId="0" xfId="2" applyNumberFormat="1" applyFont="1" applyBorder="1" applyAlignment="1">
      <alignment horizontal="left" wrapText="1"/>
    </xf>
    <xf numFmtId="3" fontId="2" fillId="0" borderId="1" xfId="2" applyNumberFormat="1" applyBorder="1"/>
    <xf numFmtId="0" fontId="18" fillId="0" borderId="0" xfId="2" applyFont="1" applyBorder="1" applyAlignment="1">
      <alignment horizontal="right" wrapText="1"/>
    </xf>
    <xf numFmtId="3" fontId="2" fillId="0" borderId="15" xfId="2" applyNumberFormat="1" applyBorder="1"/>
    <xf numFmtId="3" fontId="18" fillId="0" borderId="0" xfId="2" applyNumberFormat="1" applyFont="1" applyBorder="1"/>
    <xf numFmtId="0" fontId="32" fillId="0" borderId="0" xfId="2" applyFont="1" applyBorder="1" applyAlignment="1">
      <alignment horizontal="left" wrapText="1"/>
    </xf>
    <xf numFmtId="3" fontId="32" fillId="0" borderId="0" xfId="2" applyNumberFormat="1" applyFont="1" applyBorder="1" applyAlignment="1">
      <alignment horizontal="right"/>
    </xf>
    <xf numFmtId="3" fontId="2" fillId="0" borderId="0" xfId="2" applyNumberFormat="1" applyFont="1" applyAlignment="1">
      <alignment horizontal="left" indent="1"/>
    </xf>
    <xf numFmtId="0" fontId="10" fillId="0" borderId="0" xfId="2" applyFont="1" applyBorder="1" applyAlignment="1">
      <alignment horizontal="left" indent="4"/>
    </xf>
    <xf numFmtId="0" fontId="2" fillId="0" borderId="23" xfId="2" applyFont="1" applyBorder="1"/>
    <xf numFmtId="43" fontId="18" fillId="0" borderId="0" xfId="1" applyFont="1"/>
    <xf numFmtId="3" fontId="2" fillId="0" borderId="0" xfId="2" applyNumberFormat="1" applyBorder="1" applyAlignment="1">
      <alignment horizontal="right"/>
    </xf>
    <xf numFmtId="3" fontId="18" fillId="0" borderId="33" xfId="2" applyNumberFormat="1" applyFont="1" applyBorder="1"/>
    <xf numFmtId="0" fontId="18" fillId="0" borderId="21" xfId="2" applyFont="1" applyBorder="1" applyAlignment="1">
      <alignment horizontal="left"/>
    </xf>
    <xf numFmtId="168" fontId="10" fillId="0" borderId="0" xfId="1" applyNumberFormat="1" applyFont="1" applyFill="1" applyBorder="1" applyAlignment="1">
      <alignment horizontal="center"/>
    </xf>
    <xf numFmtId="168" fontId="2" fillId="0" borderId="0" xfId="1" applyNumberFormat="1" applyFont="1" applyBorder="1" applyAlignment="1">
      <alignment horizontal="right"/>
    </xf>
    <xf numFmtId="168" fontId="2" fillId="0" borderId="0" xfId="1" applyNumberFormat="1" applyFont="1" applyFill="1" applyBorder="1" applyAlignment="1">
      <alignment horizontal="right"/>
    </xf>
    <xf numFmtId="168" fontId="2" fillId="0" borderId="0" xfId="1" applyNumberFormat="1" applyBorder="1"/>
    <xf numFmtId="168" fontId="18" fillId="0" borderId="14" xfId="1" applyNumberFormat="1" applyFont="1" applyBorder="1" applyAlignment="1">
      <alignment horizontal="right"/>
    </xf>
    <xf numFmtId="168" fontId="18" fillId="0" borderId="32" xfId="1" applyNumberFormat="1" applyFont="1" applyBorder="1"/>
    <xf numFmtId="43" fontId="6" fillId="0" borderId="10" xfId="1" applyFont="1" applyBorder="1" applyAlignment="1">
      <alignment horizontal="right" vertical="center"/>
    </xf>
    <xf numFmtId="0" fontId="18" fillId="0" borderId="24" xfId="2" applyFont="1" applyBorder="1"/>
    <xf numFmtId="0" fontId="2" fillId="0" borderId="15" xfId="2" applyFont="1" applyFill="1" applyBorder="1"/>
    <xf numFmtId="0" fontId="18" fillId="0" borderId="15" xfId="2" applyFont="1" applyFill="1" applyBorder="1" applyAlignment="1">
      <alignment horizontal="center"/>
    </xf>
    <xf numFmtId="168" fontId="2" fillId="0" borderId="15" xfId="1" applyNumberFormat="1" applyFont="1" applyFill="1" applyBorder="1" applyAlignment="1">
      <alignment horizontal="right"/>
    </xf>
    <xf numFmtId="0" fontId="19" fillId="3" borderId="0" xfId="2" applyFont="1" applyFill="1" applyAlignment="1">
      <alignment horizontal="center"/>
    </xf>
    <xf numFmtId="0" fontId="6" fillId="0" borderId="18" xfId="2" applyFont="1" applyBorder="1" applyAlignment="1">
      <alignment horizontal="center" wrapText="1"/>
    </xf>
    <xf numFmtId="3" fontId="6" fillId="0" borderId="8" xfId="2" applyNumberFormat="1" applyFont="1" applyFill="1" applyBorder="1" applyAlignment="1">
      <alignment horizontal="right"/>
    </xf>
    <xf numFmtId="0" fontId="18" fillId="0" borderId="23" xfId="2" applyFont="1" applyBorder="1" applyAlignment="1">
      <alignment horizontal="center"/>
    </xf>
    <xf numFmtId="0" fontId="18" fillId="0" borderId="0" xfId="2" applyFont="1" applyBorder="1" applyAlignment="1">
      <alignment horizontal="center"/>
    </xf>
    <xf numFmtId="0" fontId="2" fillId="0" borderId="0" xfId="2" applyBorder="1" applyAlignment="1">
      <alignment horizontal="left" indent="1"/>
    </xf>
    <xf numFmtId="0" fontId="18" fillId="0" borderId="23" xfId="2" applyFont="1" applyBorder="1" applyAlignment="1">
      <alignment horizontal="left" indent="1"/>
    </xf>
    <xf numFmtId="0" fontId="2" fillId="0" borderId="0" xfId="2" applyFont="1" applyBorder="1" applyAlignment="1">
      <alignment horizontal="left" vertical="justify"/>
    </xf>
    <xf numFmtId="168" fontId="2" fillId="0" borderId="0" xfId="1" applyNumberFormat="1" applyFont="1" applyBorder="1" applyAlignment="1">
      <alignment horizontal="left"/>
    </xf>
    <xf numFmtId="43" fontId="18" fillId="0" borderId="0" xfId="1" applyFont="1" applyAlignment="1">
      <alignment wrapText="1"/>
    </xf>
    <xf numFmtId="43" fontId="2" fillId="0" borderId="1" xfId="1" applyBorder="1" applyAlignment="1">
      <alignment wrapText="1"/>
    </xf>
    <xf numFmtId="0" fontId="2" fillId="0" borderId="23" xfId="2" applyFill="1" applyBorder="1"/>
    <xf numFmtId="0" fontId="2" fillId="0" borderId="0" xfId="2" applyFont="1" applyFill="1" applyBorder="1" applyAlignment="1">
      <alignment horizontal="left"/>
    </xf>
    <xf numFmtId="43" fontId="18" fillId="0" borderId="0" xfId="2" applyNumberFormat="1" applyFont="1" applyFill="1" applyBorder="1" applyAlignment="1">
      <alignment horizontal="center"/>
    </xf>
    <xf numFmtId="3" fontId="13" fillId="0" borderId="0" xfId="2" applyNumberFormat="1" applyFont="1" applyFill="1" applyBorder="1" applyAlignment="1">
      <alignment horizontal="right"/>
    </xf>
    <xf numFmtId="3" fontId="2" fillId="0" borderId="0" xfId="2" applyNumberFormat="1" applyFont="1" applyFill="1" applyAlignment="1">
      <alignment horizontal="left" indent="1"/>
    </xf>
    <xf numFmtId="0" fontId="6" fillId="0" borderId="3" xfId="2" applyFont="1" applyBorder="1" applyAlignment="1">
      <alignment horizontal="center"/>
    </xf>
    <xf numFmtId="0" fontId="6" fillId="0" borderId="16" xfId="2" applyFont="1" applyBorder="1" applyAlignment="1">
      <alignment horizontal="center"/>
    </xf>
    <xf numFmtId="168" fontId="10" fillId="0" borderId="13" xfId="1" applyNumberFormat="1" applyFont="1" applyFill="1" applyBorder="1" applyAlignment="1">
      <alignment horizontal="right"/>
    </xf>
    <xf numFmtId="43" fontId="10" fillId="0" borderId="13" xfId="1" applyFont="1" applyBorder="1" applyAlignment="1">
      <alignment horizontal="right"/>
    </xf>
    <xf numFmtId="43" fontId="6" fillId="0" borderId="13" xfId="1" applyFont="1" applyBorder="1" applyAlignment="1">
      <alignment horizontal="right"/>
    </xf>
    <xf numFmtId="0" fontId="10" fillId="0" borderId="0" xfId="2" applyFont="1" applyFill="1" applyBorder="1" applyAlignment="1">
      <alignment horizontal="left" indent="4"/>
    </xf>
    <xf numFmtId="0" fontId="36" fillId="0" borderId="8" xfId="2" applyFont="1" applyBorder="1" applyAlignment="1">
      <alignment wrapText="1"/>
    </xf>
    <xf numFmtId="43" fontId="37" fillId="0" borderId="0" xfId="1" applyFont="1"/>
    <xf numFmtId="0" fontId="38" fillId="0" borderId="0" xfId="58" applyNumberFormat="1" applyFill="1" applyBorder="1" applyAlignment="1" applyProtection="1"/>
    <xf numFmtId="0" fontId="24" fillId="0" borderId="10" xfId="58" applyFont="1" applyBorder="1" applyAlignment="1">
      <alignment horizontal="center" vertical="center"/>
    </xf>
    <xf numFmtId="0" fontId="24" fillId="0" borderId="34" xfId="58" applyFont="1" applyBorder="1" applyAlignment="1">
      <alignment horizontal="center" vertical="center"/>
    </xf>
    <xf numFmtId="0" fontId="26" fillId="0" borderId="11" xfId="58" applyFont="1" applyBorder="1"/>
    <xf numFmtId="4" fontId="26" fillId="0" borderId="11" xfId="58" applyNumberFormat="1" applyFont="1" applyBorder="1"/>
    <xf numFmtId="0" fontId="26" fillId="0" borderId="11" xfId="58" applyFont="1" applyFill="1" applyBorder="1" applyAlignment="1">
      <alignment horizontal="center" vertical="center"/>
    </xf>
    <xf numFmtId="4" fontId="24" fillId="0" borderId="11" xfId="58" applyNumberFormat="1" applyFont="1" applyBorder="1"/>
    <xf numFmtId="0" fontId="26" fillId="0" borderId="0" xfId="58" applyFont="1"/>
    <xf numFmtId="0" fontId="24" fillId="0" borderId="11" xfId="58" applyFont="1" applyBorder="1" applyAlignment="1">
      <alignment horizontal="center" vertical="center"/>
    </xf>
    <xf numFmtId="0" fontId="26" fillId="0" borderId="11" xfId="58" applyFont="1" applyBorder="1" applyAlignment="1">
      <alignment horizontal="left" wrapText="1"/>
    </xf>
    <xf numFmtId="0" fontId="26" fillId="0" borderId="11" xfId="58" applyFont="1" applyBorder="1" applyAlignment="1">
      <alignment horizontal="left"/>
    </xf>
    <xf numFmtId="0" fontId="24" fillId="0" borderId="11" xfId="58" applyFont="1" applyBorder="1" applyAlignment="1">
      <alignment horizontal="right"/>
    </xf>
    <xf numFmtId="4" fontId="24" fillId="0" borderId="11" xfId="58" applyNumberFormat="1" applyFont="1" applyBorder="1" applyAlignment="1">
      <alignment horizontal="right"/>
    </xf>
    <xf numFmtId="0" fontId="10" fillId="0" borderId="0" xfId="59" applyNumberFormat="1" applyFont="1" applyFill="1" applyBorder="1" applyAlignment="1" applyProtection="1">
      <alignment vertical="center"/>
    </xf>
    <xf numFmtId="0" fontId="40" fillId="6" borderId="0" xfId="59" applyNumberFormat="1" applyFont="1" applyFill="1" applyBorder="1" applyAlignment="1" applyProtection="1">
      <alignment vertical="center" wrapText="1"/>
    </xf>
    <xf numFmtId="0" fontId="40" fillId="6" borderId="0" xfId="59" applyNumberFormat="1" applyFont="1" applyFill="1" applyBorder="1" applyAlignment="1" applyProtection="1">
      <alignment vertical="center"/>
    </xf>
    <xf numFmtId="4" fontId="40" fillId="6" borderId="0" xfId="60" applyNumberFormat="1" applyFont="1" applyFill="1" applyBorder="1" applyAlignment="1" applyProtection="1">
      <alignment horizontal="center" vertical="center"/>
    </xf>
    <xf numFmtId="0" fontId="10" fillId="0" borderId="2" xfId="59" applyNumberFormat="1" applyFont="1" applyFill="1" applyBorder="1" applyAlignment="1" applyProtection="1">
      <alignment horizontal="center" vertical="center"/>
    </xf>
    <xf numFmtId="0" fontId="10" fillId="0" borderId="11" xfId="59" applyNumberFormat="1" applyFont="1" applyFill="1" applyBorder="1" applyAlignment="1" applyProtection="1">
      <alignment horizontal="center" vertical="center"/>
    </xf>
    <xf numFmtId="0" fontId="10" fillId="0" borderId="11" xfId="59" applyNumberFormat="1" applyFont="1" applyFill="1" applyBorder="1" applyAlignment="1" applyProtection="1">
      <alignment horizontal="center" vertical="center" wrapText="1"/>
    </xf>
    <xf numFmtId="4" fontId="10" fillId="0" borderId="11" xfId="60" applyNumberFormat="1" applyFont="1" applyFill="1" applyBorder="1" applyAlignment="1" applyProtection="1">
      <alignment horizontal="center" vertical="center"/>
    </xf>
    <xf numFmtId="0" fontId="10" fillId="0" borderId="0" xfId="59" applyNumberFormat="1" applyFont="1" applyFill="1" applyBorder="1" applyAlignment="1" applyProtection="1">
      <alignment horizontal="center" vertical="center"/>
    </xf>
    <xf numFmtId="0" fontId="10" fillId="0" borderId="13" xfId="59" applyNumberFormat="1" applyFont="1" applyFill="1" applyBorder="1" applyAlignment="1" applyProtection="1">
      <alignment vertical="center"/>
    </xf>
    <xf numFmtId="0" fontId="10" fillId="0" borderId="14" xfId="59" applyNumberFormat="1" applyFont="1" applyFill="1" applyBorder="1" applyAlignment="1" applyProtection="1">
      <alignment vertical="center"/>
    </xf>
    <xf numFmtId="0" fontId="6" fillId="0" borderId="25" xfId="59" applyFont="1" applyFill="1" applyBorder="1" applyAlignment="1">
      <alignment horizontal="right" vertical="center" wrapText="1"/>
    </xf>
    <xf numFmtId="169" fontId="6" fillId="0" borderId="8" xfId="59" applyNumberFormat="1" applyFont="1" applyFill="1" applyBorder="1" applyAlignment="1">
      <alignment horizontal="right" vertical="center"/>
    </xf>
    <xf numFmtId="4" fontId="26" fillId="0" borderId="8" xfId="60" applyNumberFormat="1" applyFont="1" applyBorder="1" applyAlignment="1">
      <alignment horizontal="center" vertical="center" wrapText="1"/>
    </xf>
    <xf numFmtId="0" fontId="10" fillId="0" borderId="25" xfId="59" applyFont="1" applyFill="1" applyBorder="1" applyAlignment="1">
      <alignment horizontal="right" vertical="center" wrapText="1"/>
    </xf>
    <xf numFmtId="169" fontId="10" fillId="0" borderId="8" xfId="59" applyNumberFormat="1" applyFont="1" applyFill="1" applyBorder="1" applyAlignment="1">
      <alignment horizontal="right" vertical="center"/>
    </xf>
    <xf numFmtId="4" fontId="10" fillId="0" borderId="8" xfId="60" applyNumberFormat="1" applyFont="1" applyFill="1" applyBorder="1" applyAlignment="1">
      <alignment horizontal="center" vertical="center"/>
    </xf>
    <xf numFmtId="0" fontId="6" fillId="7" borderId="13" xfId="59" applyFont="1" applyFill="1" applyBorder="1" applyAlignment="1">
      <alignment vertical="center"/>
    </xf>
    <xf numFmtId="0" fontId="6" fillId="7" borderId="0" xfId="59" applyNumberFormat="1" applyFont="1" applyFill="1" applyBorder="1" applyAlignment="1" applyProtection="1">
      <alignment vertical="center"/>
    </xf>
    <xf numFmtId="0" fontId="6" fillId="7" borderId="25" xfId="59" applyNumberFormat="1" applyFont="1" applyFill="1" applyBorder="1" applyAlignment="1" applyProtection="1">
      <alignment vertical="center"/>
    </xf>
    <xf numFmtId="169" fontId="6" fillId="7" borderId="8" xfId="59" applyNumberFormat="1" applyFont="1" applyFill="1" applyBorder="1" applyAlignment="1" applyProtection="1">
      <alignment vertical="center"/>
    </xf>
    <xf numFmtId="4" fontId="6" fillId="7" borderId="8" xfId="60" applyNumberFormat="1" applyFont="1" applyFill="1" applyBorder="1" applyAlignment="1" applyProtection="1">
      <alignment horizontal="center" vertical="center"/>
    </xf>
    <xf numFmtId="0" fontId="6" fillId="0" borderId="0" xfId="59" applyNumberFormat="1" applyFont="1" applyFill="1" applyBorder="1" applyAlignment="1" applyProtection="1">
      <alignment vertical="center"/>
    </xf>
    <xf numFmtId="0" fontId="6" fillId="0" borderId="13" xfId="59" applyNumberFormat="1" applyFont="1" applyFill="1" applyBorder="1" applyAlignment="1" applyProtection="1">
      <alignment vertical="center"/>
    </xf>
    <xf numFmtId="0" fontId="6" fillId="0" borderId="0" xfId="59" applyFont="1" applyFill="1" applyBorder="1" applyAlignment="1">
      <alignment vertical="center"/>
    </xf>
    <xf numFmtId="0" fontId="6" fillId="0" borderId="25" xfId="59" applyNumberFormat="1" applyFont="1" applyFill="1" applyBorder="1" applyAlignment="1" applyProtection="1">
      <alignment vertical="center"/>
    </xf>
    <xf numFmtId="169" fontId="17" fillId="0" borderId="8" xfId="59" applyNumberFormat="1" applyFont="1" applyFill="1" applyBorder="1" applyAlignment="1" applyProtection="1">
      <alignment vertical="center"/>
    </xf>
    <xf numFmtId="4" fontId="10" fillId="0" borderId="8" xfId="60" applyNumberFormat="1" applyFont="1" applyFill="1" applyBorder="1" applyAlignment="1" applyProtection="1">
      <alignment horizontal="center" vertical="center"/>
    </xf>
    <xf numFmtId="0" fontId="10" fillId="0" borderId="25" xfId="59" applyFont="1" applyFill="1" applyBorder="1" applyAlignment="1">
      <alignment vertical="center"/>
    </xf>
    <xf numFmtId="169" fontId="10" fillId="0" borderId="8" xfId="59" applyNumberFormat="1" applyFont="1" applyFill="1" applyBorder="1" applyAlignment="1" applyProtection="1">
      <alignment vertical="center"/>
    </xf>
    <xf numFmtId="169" fontId="17" fillId="0" borderId="8" xfId="59" applyNumberFormat="1" applyFont="1" applyFill="1" applyBorder="1" applyAlignment="1">
      <alignment horizontal="right" vertical="center"/>
    </xf>
    <xf numFmtId="0" fontId="10" fillId="0" borderId="25" xfId="59" applyNumberFormat="1" applyFont="1" applyFill="1" applyBorder="1" applyAlignment="1" applyProtection="1">
      <alignment vertical="center"/>
    </xf>
    <xf numFmtId="0" fontId="10" fillId="0" borderId="8" xfId="59" applyNumberFormat="1" applyFont="1" applyFill="1" applyBorder="1" applyAlignment="1" applyProtection="1">
      <alignment vertical="center"/>
    </xf>
    <xf numFmtId="169" fontId="6" fillId="7" borderId="8" xfId="59" applyNumberFormat="1" applyFont="1" applyFill="1" applyBorder="1" applyAlignment="1">
      <alignment horizontal="right" vertical="center"/>
    </xf>
    <xf numFmtId="4" fontId="6" fillId="0" borderId="8" xfId="60" applyNumberFormat="1" applyFont="1" applyFill="1" applyBorder="1" applyAlignment="1" applyProtection="1">
      <alignment horizontal="center" vertical="center"/>
    </xf>
    <xf numFmtId="0" fontId="10" fillId="0" borderId="26" xfId="59" applyNumberFormat="1" applyFont="1" applyFill="1" applyBorder="1" applyAlignment="1" applyProtection="1">
      <alignment vertical="center"/>
    </xf>
    <xf numFmtId="0" fontId="10" fillId="0" borderId="1" xfId="59" applyNumberFormat="1" applyFont="1" applyFill="1" applyBorder="1" applyAlignment="1" applyProtection="1">
      <alignment vertical="center"/>
    </xf>
    <xf numFmtId="0" fontId="10" fillId="0" borderId="27" xfId="59" applyNumberFormat="1" applyFont="1" applyFill="1" applyBorder="1" applyAlignment="1" applyProtection="1">
      <alignment vertical="center"/>
    </xf>
    <xf numFmtId="0" fontId="10" fillId="0" borderId="10" xfId="59" applyNumberFormat="1" applyFont="1" applyFill="1" applyBorder="1" applyAlignment="1" applyProtection="1">
      <alignment vertical="center"/>
    </xf>
    <xf numFmtId="4" fontId="10" fillId="0" borderId="10" xfId="60" applyNumberFormat="1" applyFont="1" applyFill="1" applyBorder="1" applyAlignment="1" applyProtection="1">
      <alignment vertical="center"/>
    </xf>
    <xf numFmtId="4" fontId="10" fillId="0" borderId="0" xfId="60" applyNumberFormat="1" applyFont="1" applyFill="1" applyBorder="1" applyAlignment="1" applyProtection="1">
      <alignment vertical="center"/>
    </xf>
    <xf numFmtId="0" fontId="42" fillId="0" borderId="8" xfId="61" applyFont="1" applyFill="1" applyBorder="1" applyAlignment="1">
      <alignment vertical="center"/>
    </xf>
    <xf numFmtId="43" fontId="10" fillId="0" borderId="0" xfId="62" applyFont="1" applyFill="1" applyBorder="1" applyAlignment="1" applyProtection="1">
      <alignment vertical="center"/>
    </xf>
    <xf numFmtId="0" fontId="42" fillId="0" borderId="13" xfId="61" applyFont="1" applyFill="1" applyBorder="1" applyAlignment="1">
      <alignment horizontal="center" vertical="center"/>
    </xf>
    <xf numFmtId="0" fontId="10" fillId="0" borderId="0" xfId="61" applyNumberFormat="1" applyFont="1" applyFill="1" applyBorder="1" applyAlignment="1" applyProtection="1">
      <alignment vertical="center"/>
    </xf>
    <xf numFmtId="0" fontId="40" fillId="6" borderId="0" xfId="61" applyNumberFormat="1" applyFont="1" applyFill="1" applyBorder="1" applyAlignment="1" applyProtection="1">
      <alignment vertical="center"/>
    </xf>
    <xf numFmtId="0" fontId="10" fillId="0" borderId="11" xfId="61" applyNumberFormat="1" applyFont="1" applyFill="1" applyBorder="1" applyAlignment="1" applyProtection="1">
      <alignment horizontal="center" vertical="center" wrapText="1"/>
    </xf>
    <xf numFmtId="0" fontId="10" fillId="0" borderId="11" xfId="61" applyFont="1" applyFill="1" applyBorder="1" applyAlignment="1">
      <alignment horizontal="center" vertical="center"/>
    </xf>
    <xf numFmtId="0" fontId="2" fillId="0" borderId="13" xfId="61" applyNumberFormat="1" applyFont="1" applyFill="1" applyBorder="1" applyAlignment="1" applyProtection="1">
      <alignment horizontal="center" vertical="center" wrapText="1"/>
    </xf>
    <xf numFmtId="0" fontId="2" fillId="0" borderId="0" xfId="61" applyNumberFormat="1" applyFont="1" applyFill="1" applyBorder="1" applyAlignment="1" applyProtection="1">
      <alignment horizontal="center" vertical="center" wrapText="1"/>
    </xf>
    <xf numFmtId="0" fontId="2" fillId="0" borderId="25" xfId="61" applyNumberFormat="1" applyFont="1" applyFill="1" applyBorder="1" applyAlignment="1" applyProtection="1">
      <alignment horizontal="center" vertical="center" wrapText="1"/>
    </xf>
    <xf numFmtId="0" fontId="10" fillId="0" borderId="8" xfId="61" applyNumberFormat="1" applyFont="1" applyFill="1" applyBorder="1" applyAlignment="1" applyProtection="1">
      <alignment horizontal="center" vertical="center" wrapText="1"/>
    </xf>
    <xf numFmtId="0" fontId="10" fillId="0" borderId="8" xfId="61" applyFont="1" applyFill="1" applyBorder="1" applyAlignment="1">
      <alignment horizontal="center" vertical="center"/>
    </xf>
    <xf numFmtId="0" fontId="10" fillId="0" borderId="13" xfId="61" applyNumberFormat="1" applyFont="1" applyFill="1" applyBorder="1" applyAlignment="1" applyProtection="1">
      <alignment vertical="center"/>
    </xf>
    <xf numFmtId="0" fontId="10" fillId="0" borderId="25" xfId="61" applyFont="1" applyFill="1" applyBorder="1" applyAlignment="1">
      <alignment horizontal="right" vertical="center"/>
    </xf>
    <xf numFmtId="169" fontId="6" fillId="0" borderId="8" xfId="61" applyNumberFormat="1" applyFont="1" applyFill="1" applyBorder="1" applyAlignment="1">
      <alignment horizontal="right" vertical="center"/>
    </xf>
    <xf numFmtId="169" fontId="10" fillId="0" borderId="8" xfId="61" applyNumberFormat="1" applyFont="1" applyFill="1" applyBorder="1" applyAlignment="1">
      <alignment horizontal="right" vertical="center"/>
    </xf>
    <xf numFmtId="0" fontId="6" fillId="2" borderId="13" xfId="61" applyFont="1" applyFill="1" applyBorder="1" applyAlignment="1">
      <alignment vertical="center"/>
    </xf>
    <xf numFmtId="0" fontId="6" fillId="2" borderId="0" xfId="61" applyNumberFormat="1" applyFont="1" applyFill="1" applyBorder="1" applyAlignment="1" applyProtection="1">
      <alignment vertical="center"/>
    </xf>
    <xf numFmtId="0" fontId="6" fillId="2" borderId="25" xfId="61" applyNumberFormat="1" applyFont="1" applyFill="1" applyBorder="1" applyAlignment="1" applyProtection="1">
      <alignment vertical="center"/>
    </xf>
    <xf numFmtId="169" fontId="6" fillId="2" borderId="8" xfId="61" applyNumberFormat="1" applyFont="1" applyFill="1" applyBorder="1" applyAlignment="1">
      <alignment horizontal="right" vertical="center"/>
    </xf>
    <xf numFmtId="0" fontId="6" fillId="0" borderId="0" xfId="61" applyNumberFormat="1" applyFont="1" applyFill="1" applyBorder="1" applyAlignment="1" applyProtection="1">
      <alignment vertical="center"/>
    </xf>
    <xf numFmtId="0" fontId="10" fillId="0" borderId="0" xfId="61" applyFont="1" applyFill="1" applyBorder="1" applyAlignment="1">
      <alignment vertical="center"/>
    </xf>
    <xf numFmtId="0" fontId="10" fillId="0" borderId="25" xfId="61" applyNumberFormat="1" applyFont="1" applyFill="1" applyBorder="1" applyAlignment="1" applyProtection="1">
      <alignment vertical="center"/>
    </xf>
    <xf numFmtId="169" fontId="17" fillId="0" borderId="8" xfId="61" applyNumberFormat="1" applyFont="1" applyFill="1" applyBorder="1" applyAlignment="1">
      <alignment horizontal="right" vertical="center"/>
    </xf>
    <xf numFmtId="0" fontId="10" fillId="0" borderId="25" xfId="61" applyFont="1" applyFill="1" applyBorder="1" applyAlignment="1">
      <alignment vertical="center"/>
    </xf>
    <xf numFmtId="0" fontId="10" fillId="0" borderId="8" xfId="61" applyNumberFormat="1" applyFont="1" applyFill="1" applyBorder="1" applyAlignment="1" applyProtection="1">
      <alignment vertical="center"/>
    </xf>
    <xf numFmtId="0" fontId="10" fillId="0" borderId="26" xfId="61" applyNumberFormat="1" applyFont="1" applyFill="1" applyBorder="1" applyAlignment="1" applyProtection="1">
      <alignment vertical="center"/>
    </xf>
    <xf numFmtId="0" fontId="10" fillId="0" borderId="1" xfId="61" applyNumberFormat="1" applyFont="1" applyFill="1" applyBorder="1" applyAlignment="1" applyProtection="1">
      <alignment vertical="center"/>
    </xf>
    <xf numFmtId="0" fontId="10" fillId="0" borderId="27" xfId="61" applyNumberFormat="1" applyFont="1" applyFill="1" applyBorder="1" applyAlignment="1" applyProtection="1">
      <alignment vertical="center"/>
    </xf>
    <xf numFmtId="0" fontId="10" fillId="0" borderId="10" xfId="61" applyNumberFormat="1" applyFont="1" applyFill="1" applyBorder="1" applyAlignment="1" applyProtection="1">
      <alignment vertical="center"/>
    </xf>
    <xf numFmtId="0" fontId="43" fillId="6" borderId="1" xfId="61" applyNumberFormat="1" applyFont="1" applyFill="1" applyBorder="1" applyAlignment="1" applyProtection="1">
      <alignment horizontal="center" vertical="center"/>
    </xf>
    <xf numFmtId="0" fontId="18" fillId="0" borderId="11" xfId="61" applyNumberFormat="1" applyFont="1" applyFill="1" applyBorder="1" applyAlignment="1" applyProtection="1">
      <alignment horizontal="center" vertical="center"/>
    </xf>
    <xf numFmtId="0" fontId="18" fillId="0" borderId="8" xfId="61" applyNumberFormat="1" applyFont="1" applyFill="1" applyBorder="1" applyAlignment="1" applyProtection="1">
      <alignment horizontal="center" vertical="center"/>
    </xf>
    <xf numFmtId="0" fontId="18" fillId="0" borderId="8" xfId="61" applyFont="1" applyFill="1" applyBorder="1" applyAlignment="1">
      <alignment horizontal="right" vertical="center"/>
    </xf>
    <xf numFmtId="169" fontId="18" fillId="0" borderId="8" xfId="61" applyNumberFormat="1" applyFont="1" applyFill="1" applyBorder="1" applyAlignment="1">
      <alignment horizontal="right" vertical="center"/>
    </xf>
    <xf numFmtId="169" fontId="18" fillId="0" borderId="8" xfId="61" applyNumberFormat="1" applyFont="1" applyFill="1" applyBorder="1" applyAlignment="1">
      <alignment horizontal="center" vertical="center"/>
    </xf>
    <xf numFmtId="0" fontId="10" fillId="0" borderId="8" xfId="61" applyFont="1" applyFill="1" applyBorder="1" applyAlignment="1">
      <alignment vertical="center"/>
    </xf>
    <xf numFmtId="1" fontId="10" fillId="0" borderId="8" xfId="61" applyNumberFormat="1" applyFont="1" applyFill="1" applyBorder="1" applyAlignment="1" applyProtection="1">
      <alignment horizontal="center" vertical="center"/>
    </xf>
    <xf numFmtId="0" fontId="6" fillId="0" borderId="10" xfId="61" applyFont="1" applyBorder="1" applyAlignment="1">
      <alignment horizontal="right" vertical="center"/>
    </xf>
    <xf numFmtId="0" fontId="10" fillId="0" borderId="0" xfId="61" applyNumberFormat="1" applyFont="1" applyFill="1" applyBorder="1" applyAlignment="1" applyProtection="1"/>
    <xf numFmtId="0" fontId="10" fillId="0" borderId="11" xfId="61" applyNumberFormat="1" applyFont="1" applyFill="1" applyBorder="1" applyAlignment="1" applyProtection="1">
      <alignment horizontal="center" vertical="center"/>
    </xf>
    <xf numFmtId="0" fontId="10" fillId="0" borderId="8" xfId="61" applyNumberFormat="1" applyFont="1" applyFill="1" applyBorder="1" applyAlignment="1" applyProtection="1">
      <alignment horizontal="center" vertical="center"/>
    </xf>
    <xf numFmtId="0" fontId="6" fillId="0" borderId="8" xfId="61" applyNumberFormat="1" applyFont="1" applyFill="1" applyBorder="1" applyAlignment="1" applyProtection="1">
      <alignment horizontal="right" vertical="center" wrapText="1"/>
    </xf>
    <xf numFmtId="43" fontId="6" fillId="0" borderId="8" xfId="63" applyFont="1" applyFill="1" applyBorder="1" applyAlignment="1" applyProtection="1">
      <alignment horizontal="center" vertical="center" wrapText="1"/>
    </xf>
    <xf numFmtId="0" fontId="6" fillId="0" borderId="8" xfId="61" applyNumberFormat="1" applyFont="1" applyFill="1" applyBorder="1" applyAlignment="1" applyProtection="1">
      <alignment horizontal="center" vertical="center" wrapText="1"/>
    </xf>
    <xf numFmtId="0" fontId="10" fillId="0" borderId="8" xfId="61" applyNumberFormat="1" applyFont="1" applyFill="1" applyBorder="1" applyAlignment="1" applyProtection="1">
      <alignment horizontal="right" vertical="center" wrapText="1"/>
    </xf>
    <xf numFmtId="43" fontId="10" fillId="0" borderId="8" xfId="63" applyFont="1" applyFill="1" applyBorder="1" applyAlignment="1" applyProtection="1">
      <alignment horizontal="center" vertical="center" wrapText="1"/>
    </xf>
    <xf numFmtId="170" fontId="10" fillId="0" borderId="8" xfId="61" applyNumberFormat="1" applyFont="1" applyFill="1" applyBorder="1" applyAlignment="1" applyProtection="1">
      <alignment horizontal="center" vertical="center"/>
    </xf>
    <xf numFmtId="0" fontId="10" fillId="0" borderId="10" xfId="61" applyNumberFormat="1" applyFont="1" applyFill="1" applyBorder="1" applyAlignment="1" applyProtection="1"/>
    <xf numFmtId="0" fontId="10" fillId="0" borderId="10" xfId="61" applyFont="1" applyFill="1" applyBorder="1" applyAlignment="1">
      <alignment vertical="center"/>
    </xf>
    <xf numFmtId="169" fontId="10" fillId="0" borderId="10" xfId="61" applyNumberFormat="1" applyFont="1" applyFill="1" applyBorder="1" applyAlignment="1">
      <alignment horizontal="right" vertical="center"/>
    </xf>
    <xf numFmtId="170" fontId="10" fillId="0" borderId="10" xfId="61" applyNumberFormat="1" applyFont="1" applyFill="1" applyBorder="1" applyAlignment="1" applyProtection="1">
      <alignment horizontal="center" vertical="center"/>
    </xf>
    <xf numFmtId="0" fontId="10" fillId="0" borderId="0" xfId="61" applyFont="1" applyFill="1" applyAlignment="1">
      <alignment vertical="center"/>
    </xf>
    <xf numFmtId="169" fontId="10" fillId="0" borderId="0" xfId="61" applyNumberFormat="1" applyFont="1" applyFill="1" applyAlignment="1">
      <alignment horizontal="right" vertical="center"/>
    </xf>
    <xf numFmtId="170" fontId="10" fillId="0" borderId="0" xfId="61" applyNumberFormat="1" applyFont="1" applyFill="1" applyBorder="1" applyAlignment="1" applyProtection="1">
      <alignment horizontal="center" vertical="center"/>
    </xf>
    <xf numFmtId="0" fontId="10" fillId="0" borderId="8" xfId="61" applyFont="1" applyFill="1" applyBorder="1" applyAlignment="1">
      <alignment vertical="center" wrapText="1"/>
    </xf>
    <xf numFmtId="0" fontId="10" fillId="0" borderId="40" xfId="61" applyNumberFormat="1" applyFont="1" applyFill="1" applyBorder="1" applyAlignment="1" applyProtection="1">
      <alignment horizontal="center" vertical="center" wrapText="1"/>
    </xf>
    <xf numFmtId="0" fontId="10" fillId="0" borderId="41" xfId="61" applyNumberFormat="1" applyFont="1" applyFill="1" applyBorder="1" applyAlignment="1" applyProtection="1">
      <alignment horizontal="center" vertical="center" wrapText="1"/>
    </xf>
    <xf numFmtId="0" fontId="10" fillId="0" borderId="7" xfId="61" applyFont="1" applyFill="1" applyBorder="1" applyAlignment="1">
      <alignment horizontal="center" vertical="center"/>
    </xf>
    <xf numFmtId="0" fontId="10" fillId="0" borderId="3" xfId="61" applyFont="1" applyFill="1" applyBorder="1" applyAlignment="1">
      <alignment horizontal="center" vertical="center"/>
    </xf>
    <xf numFmtId="0" fontId="10" fillId="0" borderId="40" xfId="61" applyFont="1" applyFill="1" applyBorder="1" applyAlignment="1">
      <alignment horizontal="center" vertical="center"/>
    </xf>
    <xf numFmtId="0" fontId="10" fillId="0" borderId="41" xfId="61" applyFont="1" applyFill="1" applyBorder="1" applyAlignment="1">
      <alignment horizontal="center" vertical="center"/>
    </xf>
    <xf numFmtId="0" fontId="10" fillId="0" borderId="42" xfId="61" applyNumberFormat="1" applyFont="1" applyFill="1" applyBorder="1" applyAlignment="1" applyProtection="1">
      <alignment horizontal="center" vertical="center" wrapText="1"/>
    </xf>
    <xf numFmtId="0" fontId="10" fillId="0" borderId="43" xfId="61" applyNumberFormat="1" applyFont="1" applyFill="1" applyBorder="1" applyAlignment="1" applyProtection="1">
      <alignment horizontal="center" vertical="center" wrapText="1"/>
    </xf>
    <xf numFmtId="0" fontId="10" fillId="0" borderId="44" xfId="61" applyNumberFormat="1" applyFont="1" applyFill="1" applyBorder="1" applyAlignment="1" applyProtection="1">
      <alignment horizontal="center" vertical="center" wrapText="1"/>
    </xf>
    <xf numFmtId="0" fontId="10" fillId="0" borderId="30" xfId="61" applyFont="1" applyFill="1" applyBorder="1" applyAlignment="1">
      <alignment horizontal="center" vertical="center"/>
    </xf>
    <xf numFmtId="0" fontId="10" fillId="0" borderId="12" xfId="61" applyFont="1" applyFill="1" applyBorder="1" applyAlignment="1">
      <alignment horizontal="center" vertical="center"/>
    </xf>
    <xf numFmtId="0" fontId="10" fillId="0" borderId="43" xfId="61" applyFont="1" applyFill="1" applyBorder="1" applyAlignment="1">
      <alignment horizontal="center" vertical="center"/>
    </xf>
    <xf numFmtId="0" fontId="10" fillId="0" borderId="44" xfId="61" applyFont="1" applyFill="1" applyBorder="1" applyAlignment="1">
      <alignment horizontal="center" vertical="center"/>
    </xf>
    <xf numFmtId="0" fontId="10" fillId="0" borderId="23" xfId="61" applyFont="1" applyFill="1" applyBorder="1" applyAlignment="1">
      <alignment horizontal="right" vertical="center" wrapText="1"/>
    </xf>
    <xf numFmtId="169" fontId="10" fillId="0" borderId="45" xfId="61" applyNumberFormat="1" applyFont="1" applyFill="1" applyBorder="1" applyAlignment="1">
      <alignment vertical="center"/>
    </xf>
    <xf numFmtId="169" fontId="10" fillId="0" borderId="46" xfId="61" applyNumberFormat="1" applyFont="1" applyFill="1" applyBorder="1" applyAlignment="1">
      <alignment horizontal="center" vertical="center"/>
    </xf>
    <xf numFmtId="169" fontId="10" fillId="0" borderId="25" xfId="61" applyNumberFormat="1" applyFont="1" applyFill="1" applyBorder="1" applyAlignment="1">
      <alignment vertical="center"/>
    </xf>
    <xf numFmtId="169" fontId="10" fillId="0" borderId="13" xfId="61" applyNumberFormat="1" applyFont="1" applyFill="1" applyBorder="1" applyAlignment="1">
      <alignment vertical="center"/>
    </xf>
    <xf numFmtId="169" fontId="10" fillId="0" borderId="46" xfId="61" applyNumberFormat="1" applyFont="1" applyFill="1" applyBorder="1" applyAlignment="1">
      <alignment vertical="center"/>
    </xf>
    <xf numFmtId="0" fontId="10" fillId="0" borderId="23" xfId="61" applyFont="1" applyFill="1" applyBorder="1" applyAlignment="1">
      <alignment vertical="center"/>
    </xf>
    <xf numFmtId="169" fontId="10" fillId="0" borderId="45" xfId="61" applyNumberFormat="1" applyFont="1" applyFill="1" applyBorder="1" applyAlignment="1">
      <alignment horizontal="right" vertical="center"/>
    </xf>
    <xf numFmtId="1" fontId="10" fillId="0" borderId="46" xfId="61" applyNumberFormat="1" applyFont="1" applyFill="1" applyBorder="1" applyAlignment="1" applyProtection="1">
      <alignment horizontal="center"/>
    </xf>
    <xf numFmtId="169" fontId="10" fillId="0" borderId="25" xfId="61" applyNumberFormat="1" applyFont="1" applyFill="1" applyBorder="1" applyAlignment="1">
      <alignment horizontal="right" vertical="center"/>
    </xf>
    <xf numFmtId="1" fontId="10" fillId="0" borderId="13" xfId="61" applyNumberFormat="1" applyFont="1" applyFill="1" applyBorder="1" applyAlignment="1" applyProtection="1">
      <alignment horizontal="center"/>
    </xf>
    <xf numFmtId="0" fontId="10" fillId="0" borderId="24" xfId="61" applyFont="1" applyFill="1" applyBorder="1" applyAlignment="1">
      <alignment horizontal="right" vertical="center" wrapText="1"/>
    </xf>
    <xf numFmtId="169" fontId="10" fillId="0" borderId="47" xfId="61" applyNumberFormat="1" applyFont="1" applyFill="1" applyBorder="1" applyAlignment="1">
      <alignment horizontal="right" vertical="center"/>
    </xf>
    <xf numFmtId="169" fontId="10" fillId="0" borderId="48" xfId="61" applyNumberFormat="1" applyFont="1" applyFill="1" applyBorder="1" applyAlignment="1">
      <alignment horizontal="right" vertical="center"/>
    </xf>
    <xf numFmtId="169" fontId="10" fillId="0" borderId="49" xfId="61" applyNumberFormat="1" applyFont="1" applyFill="1" applyBorder="1" applyAlignment="1">
      <alignment horizontal="right" vertical="center"/>
    </xf>
    <xf numFmtId="169" fontId="10" fillId="0" borderId="50" xfId="61" applyNumberFormat="1" applyFont="1" applyFill="1" applyBorder="1" applyAlignment="1">
      <alignment horizontal="right" vertical="center"/>
    </xf>
    <xf numFmtId="169" fontId="10" fillId="0" borderId="48" xfId="61" applyNumberFormat="1" applyFont="1" applyFill="1" applyBorder="1" applyAlignment="1">
      <alignment horizontal="center" vertical="center"/>
    </xf>
    <xf numFmtId="169" fontId="10" fillId="0" borderId="48" xfId="61" applyNumberFormat="1" applyFont="1" applyFill="1" applyBorder="1" applyAlignment="1">
      <alignment vertical="center"/>
    </xf>
    <xf numFmtId="0" fontId="10" fillId="0" borderId="0" xfId="61" applyFont="1" applyFill="1" applyBorder="1" applyAlignment="1">
      <alignment horizontal="right" vertical="center" wrapText="1"/>
    </xf>
    <xf numFmtId="169" fontId="10" fillId="0" borderId="0" xfId="61" applyNumberFormat="1" applyFont="1" applyFill="1" applyBorder="1" applyAlignment="1">
      <alignment horizontal="right" vertical="center"/>
    </xf>
    <xf numFmtId="169" fontId="10" fillId="0" borderId="0" xfId="61" applyNumberFormat="1" applyFont="1" applyFill="1" applyBorder="1" applyAlignment="1">
      <alignment horizontal="center" vertical="center"/>
    </xf>
    <xf numFmtId="169" fontId="10" fillId="0" borderId="0" xfId="61" applyNumberFormat="1" applyFont="1" applyFill="1" applyBorder="1" applyAlignment="1">
      <alignment vertical="center"/>
    </xf>
    <xf numFmtId="0" fontId="10" fillId="0" borderId="39" xfId="61" applyNumberFormat="1" applyFont="1" applyFill="1" applyBorder="1" applyAlignment="1" applyProtection="1">
      <alignment horizontal="center" vertical="center" wrapText="1"/>
    </xf>
    <xf numFmtId="0" fontId="10" fillId="0" borderId="52" xfId="61" applyFont="1" applyFill="1" applyBorder="1" applyAlignment="1">
      <alignment horizontal="center" vertical="center"/>
    </xf>
    <xf numFmtId="0" fontId="10" fillId="0" borderId="20" xfId="61" applyNumberFormat="1" applyFont="1" applyFill="1" applyBorder="1" applyAlignment="1" applyProtection="1">
      <alignment horizontal="center" vertical="center" wrapText="1"/>
    </xf>
    <xf numFmtId="0" fontId="10" fillId="0" borderId="23" xfId="61" applyNumberFormat="1" applyFont="1" applyFill="1" applyBorder="1" applyAlignment="1" applyProtection="1">
      <alignment horizontal="center" vertical="center" wrapText="1"/>
    </xf>
    <xf numFmtId="0" fontId="10" fillId="0" borderId="46" xfId="61" applyNumberFormat="1" applyFont="1" applyFill="1" applyBorder="1" applyAlignment="1" applyProtection="1">
      <alignment horizontal="center" vertical="center" wrapText="1"/>
    </xf>
    <xf numFmtId="0" fontId="10" fillId="0" borderId="20" xfId="61" applyFont="1" applyFill="1" applyBorder="1" applyAlignment="1">
      <alignment horizontal="center" vertical="center"/>
    </xf>
    <xf numFmtId="0" fontId="10" fillId="0" borderId="23" xfId="61" applyFont="1" applyFill="1" applyBorder="1" applyAlignment="1">
      <alignment horizontal="center" vertical="center"/>
    </xf>
    <xf numFmtId="0" fontId="10" fillId="0" borderId="46" xfId="61" applyFont="1" applyFill="1" applyBorder="1" applyAlignment="1">
      <alignment horizontal="center" vertical="center"/>
    </xf>
    <xf numFmtId="0" fontId="10" fillId="0" borderId="20" xfId="61" applyFont="1" applyFill="1" applyBorder="1" applyAlignment="1">
      <alignment horizontal="right" vertical="center" wrapText="1"/>
    </xf>
    <xf numFmtId="169" fontId="10" fillId="0" borderId="23" xfId="61" applyNumberFormat="1" applyFont="1" applyFill="1" applyBorder="1" applyAlignment="1">
      <alignment vertical="center"/>
    </xf>
    <xf numFmtId="169" fontId="10" fillId="0" borderId="20" xfId="61" applyNumberFormat="1" applyFont="1" applyFill="1" applyBorder="1" applyAlignment="1">
      <alignment vertical="center"/>
    </xf>
    <xf numFmtId="0" fontId="10" fillId="0" borderId="20" xfId="61" applyFont="1" applyFill="1" applyBorder="1" applyAlignment="1">
      <alignment vertical="center"/>
    </xf>
    <xf numFmtId="169" fontId="10" fillId="0" borderId="23" xfId="61" applyNumberFormat="1" applyFont="1" applyFill="1" applyBorder="1" applyAlignment="1">
      <alignment horizontal="right" vertical="center"/>
    </xf>
    <xf numFmtId="170" fontId="10" fillId="0" borderId="46" xfId="61" applyNumberFormat="1" applyFont="1" applyFill="1" applyBorder="1" applyAlignment="1" applyProtection="1">
      <alignment horizontal="center" vertical="center"/>
    </xf>
    <xf numFmtId="169" fontId="10" fillId="0" borderId="20" xfId="61" applyNumberFormat="1" applyFont="1" applyFill="1" applyBorder="1" applyAlignment="1">
      <alignment horizontal="right" vertical="center"/>
    </xf>
    <xf numFmtId="170" fontId="10" fillId="0" borderId="23" xfId="61" applyNumberFormat="1" applyFont="1" applyFill="1" applyBorder="1" applyAlignment="1" applyProtection="1">
      <alignment horizontal="center" vertical="center"/>
    </xf>
    <xf numFmtId="169" fontId="10" fillId="0" borderId="46" xfId="61" applyNumberFormat="1" applyFont="1" applyFill="1" applyBorder="1" applyAlignment="1">
      <alignment horizontal="right" vertical="center"/>
    </xf>
    <xf numFmtId="170" fontId="10" fillId="0" borderId="20" xfId="61" applyNumberFormat="1" applyFont="1" applyFill="1" applyBorder="1" applyAlignment="1" applyProtection="1">
      <alignment horizontal="center" vertical="center"/>
    </xf>
    <xf numFmtId="0" fontId="10" fillId="0" borderId="18" xfId="61" applyNumberFormat="1" applyFont="1" applyFill="1" applyBorder="1" applyAlignment="1" applyProtection="1"/>
    <xf numFmtId="0" fontId="10" fillId="0" borderId="24" xfId="61" applyNumberFormat="1" applyFont="1" applyFill="1" applyBorder="1" applyAlignment="1" applyProtection="1"/>
    <xf numFmtId="0" fontId="10" fillId="0" borderId="48" xfId="61" applyNumberFormat="1" applyFont="1" applyFill="1" applyBorder="1" applyAlignment="1" applyProtection="1"/>
    <xf numFmtId="0" fontId="10" fillId="0" borderId="53" xfId="61" applyNumberFormat="1" applyFont="1" applyFill="1" applyBorder="1" applyAlignment="1" applyProtection="1">
      <alignment horizontal="center" vertical="center" wrapText="1"/>
    </xf>
    <xf numFmtId="0" fontId="10" fillId="0" borderId="53" xfId="61" applyFont="1" applyFill="1" applyBorder="1" applyAlignment="1">
      <alignment horizontal="center" vertical="center"/>
    </xf>
    <xf numFmtId="0" fontId="10" fillId="0" borderId="54" xfId="61" applyNumberFormat="1" applyFont="1" applyFill="1" applyBorder="1" applyAlignment="1" applyProtection="1">
      <alignment horizontal="center" vertical="center" wrapText="1"/>
    </xf>
    <xf numFmtId="0" fontId="10" fillId="0" borderId="55" xfId="61" applyNumberFormat="1" applyFont="1" applyFill="1" applyBorder="1" applyAlignment="1" applyProtection="1">
      <alignment horizontal="center" vertical="center" wrapText="1"/>
    </xf>
    <xf numFmtId="0" fontId="10" fillId="0" borderId="45" xfId="61" applyFont="1" applyFill="1" applyBorder="1" applyAlignment="1">
      <alignment horizontal="center" vertical="center"/>
    </xf>
    <xf numFmtId="0" fontId="10" fillId="0" borderId="21" xfId="61" applyFont="1" applyFill="1" applyBorder="1" applyAlignment="1">
      <alignment horizontal="center" vertical="center"/>
    </xf>
    <xf numFmtId="0" fontId="10" fillId="0" borderId="55" xfId="61" applyFont="1" applyFill="1" applyBorder="1" applyAlignment="1">
      <alignment horizontal="center" vertical="center"/>
    </xf>
    <xf numFmtId="169" fontId="10" fillId="0" borderId="21" xfId="61" applyNumberFormat="1" applyFont="1" applyFill="1" applyBorder="1" applyAlignment="1">
      <alignment horizontal="center" vertical="center"/>
    </xf>
    <xf numFmtId="169" fontId="10" fillId="0" borderId="21" xfId="61" applyNumberFormat="1" applyFont="1" applyFill="1" applyBorder="1" applyAlignment="1">
      <alignment vertical="center"/>
    </xf>
    <xf numFmtId="170" fontId="10" fillId="0" borderId="21" xfId="61" applyNumberFormat="1" applyFont="1" applyFill="1" applyBorder="1" applyAlignment="1" applyProtection="1">
      <alignment horizontal="center" vertical="center"/>
    </xf>
    <xf numFmtId="0" fontId="10" fillId="0" borderId="20" xfId="61" applyFont="1" applyFill="1" applyBorder="1" applyAlignment="1">
      <alignment vertical="center" wrapText="1"/>
    </xf>
    <xf numFmtId="169" fontId="10" fillId="0" borderId="45" xfId="61" applyNumberFormat="1" applyFont="1" applyFill="1" applyBorder="1" applyAlignment="1">
      <alignment horizontal="right" vertical="center" wrapText="1"/>
    </xf>
    <xf numFmtId="170" fontId="10" fillId="0" borderId="21" xfId="61" applyNumberFormat="1" applyFont="1" applyFill="1" applyBorder="1" applyAlignment="1" applyProtection="1">
      <alignment horizontal="center" vertical="center" wrapText="1"/>
    </xf>
    <xf numFmtId="0" fontId="10" fillId="0" borderId="0" xfId="61" applyNumberFormat="1" applyFont="1" applyFill="1" applyBorder="1" applyAlignment="1" applyProtection="1">
      <alignment wrapText="1"/>
    </xf>
    <xf numFmtId="0" fontId="10" fillId="0" borderId="47" xfId="61" applyNumberFormat="1" applyFont="1" applyFill="1" applyBorder="1" applyAlignment="1" applyProtection="1"/>
    <xf numFmtId="0" fontId="10" fillId="0" borderId="17" xfId="61" applyNumberFormat="1" applyFont="1" applyFill="1" applyBorder="1" applyAlignment="1" applyProtection="1"/>
    <xf numFmtId="0" fontId="10" fillId="0" borderId="18" xfId="61" applyFont="1" applyFill="1" applyBorder="1" applyAlignment="1">
      <alignment vertical="center"/>
    </xf>
    <xf numFmtId="170" fontId="10" fillId="0" borderId="17" xfId="61" applyNumberFormat="1" applyFont="1" applyFill="1" applyBorder="1" applyAlignment="1" applyProtection="1">
      <alignment horizontal="center" vertical="center"/>
    </xf>
    <xf numFmtId="0" fontId="10" fillId="6" borderId="0" xfId="61" applyNumberFormat="1" applyFont="1" applyFill="1" applyBorder="1" applyAlignment="1" applyProtection="1"/>
    <xf numFmtId="0" fontId="10" fillId="6" borderId="11" xfId="61" applyNumberFormat="1" applyFont="1" applyFill="1" applyBorder="1" applyAlignment="1" applyProtection="1">
      <alignment horizontal="center" vertical="center" wrapText="1"/>
    </xf>
    <xf numFmtId="0" fontId="10" fillId="6" borderId="11" xfId="61" applyFont="1" applyFill="1" applyBorder="1" applyAlignment="1">
      <alignment horizontal="center" vertical="center" wrapText="1"/>
    </xf>
    <xf numFmtId="0" fontId="10" fillId="6" borderId="8" xfId="61" applyNumberFormat="1" applyFont="1" applyFill="1" applyBorder="1" applyAlignment="1" applyProtection="1">
      <alignment horizontal="center" vertical="center" wrapText="1"/>
    </xf>
    <xf numFmtId="0" fontId="10" fillId="6" borderId="8" xfId="61" applyFont="1" applyFill="1" applyBorder="1" applyAlignment="1">
      <alignment horizontal="center" vertical="center" wrapText="1"/>
    </xf>
    <xf numFmtId="0" fontId="6" fillId="6" borderId="8" xfId="61" applyNumberFormat="1" applyFont="1" applyFill="1" applyBorder="1" applyAlignment="1" applyProtection="1">
      <alignment horizontal="right" vertical="center" wrapText="1"/>
    </xf>
    <xf numFmtId="43" fontId="6" fillId="6" borderId="8" xfId="63" applyFont="1" applyFill="1" applyBorder="1" applyAlignment="1" applyProtection="1">
      <alignment horizontal="center" vertical="center" wrapText="1"/>
    </xf>
    <xf numFmtId="0" fontId="6" fillId="6" borderId="8" xfId="61" applyNumberFormat="1" applyFont="1" applyFill="1" applyBorder="1" applyAlignment="1" applyProtection="1">
      <alignment horizontal="center" vertical="center" wrapText="1"/>
    </xf>
    <xf numFmtId="0" fontId="10" fillId="6" borderId="8" xfId="61" applyNumberFormat="1" applyFont="1" applyFill="1" applyBorder="1" applyAlignment="1" applyProtection="1">
      <alignment horizontal="right" vertical="center" wrapText="1"/>
    </xf>
    <xf numFmtId="43" fontId="10" fillId="6" borderId="8" xfId="63" applyFont="1" applyFill="1" applyBorder="1" applyAlignment="1" applyProtection="1">
      <alignment horizontal="center" vertical="center" wrapText="1"/>
    </xf>
    <xf numFmtId="0" fontId="10" fillId="6" borderId="8" xfId="61" applyFont="1" applyFill="1" applyBorder="1" applyAlignment="1">
      <alignment vertical="center" wrapText="1"/>
    </xf>
    <xf numFmtId="169" fontId="10" fillId="6" borderId="8" xfId="61" applyNumberFormat="1" applyFont="1" applyFill="1" applyBorder="1" applyAlignment="1">
      <alignment horizontal="right" vertical="center"/>
    </xf>
    <xf numFmtId="1" fontId="10" fillId="6" borderId="8" xfId="61" applyNumberFormat="1" applyFont="1" applyFill="1" applyBorder="1" applyAlignment="1" applyProtection="1">
      <alignment horizontal="center" vertical="center" wrapText="1"/>
    </xf>
    <xf numFmtId="0" fontId="10" fillId="6" borderId="10" xfId="61" applyNumberFormat="1" applyFont="1" applyFill="1" applyBorder="1" applyAlignment="1" applyProtection="1">
      <alignment wrapText="1"/>
    </xf>
    <xf numFmtId="0" fontId="10" fillId="6" borderId="10" xfId="61" applyNumberFormat="1" applyFont="1" applyFill="1" applyBorder="1" applyAlignment="1" applyProtection="1"/>
    <xf numFmtId="170" fontId="10" fillId="6" borderId="8" xfId="61" applyNumberFormat="1" applyFont="1" applyFill="1" applyBorder="1" applyAlignment="1" applyProtection="1">
      <alignment horizontal="center" vertical="center"/>
    </xf>
    <xf numFmtId="0" fontId="10" fillId="6" borderId="0" xfId="61" applyNumberFormat="1" applyFont="1" applyFill="1" applyBorder="1" applyAlignment="1" applyProtection="1">
      <alignment wrapText="1"/>
    </xf>
    <xf numFmtId="0" fontId="10" fillId="6" borderId="3" xfId="61" applyNumberFormat="1" applyFont="1" applyFill="1" applyBorder="1" applyAlignment="1" applyProtection="1">
      <alignment horizontal="center" vertical="center" wrapText="1"/>
    </xf>
    <xf numFmtId="0" fontId="10" fillId="6" borderId="40" xfId="61" applyFont="1" applyFill="1" applyBorder="1" applyAlignment="1">
      <alignment horizontal="center" vertical="center" wrapText="1"/>
    </xf>
    <xf numFmtId="0" fontId="10" fillId="6" borderId="41" xfId="61" applyFont="1" applyFill="1" applyBorder="1" applyAlignment="1">
      <alignment horizontal="center" vertical="center" wrapText="1"/>
    </xf>
    <xf numFmtId="0" fontId="10" fillId="6" borderId="7" xfId="61" applyFont="1" applyFill="1" applyBorder="1" applyAlignment="1">
      <alignment horizontal="center" vertical="center" wrapText="1"/>
    </xf>
    <xf numFmtId="0" fontId="10" fillId="6" borderId="3" xfId="61" applyFont="1" applyFill="1" applyBorder="1" applyAlignment="1">
      <alignment horizontal="center" vertical="center" wrapText="1"/>
    </xf>
    <xf numFmtId="0" fontId="10" fillId="6" borderId="13" xfId="61" applyNumberFormat="1" applyFont="1" applyFill="1" applyBorder="1" applyAlignment="1" applyProtection="1">
      <alignment horizontal="center" vertical="center" wrapText="1"/>
    </xf>
    <xf numFmtId="0" fontId="10" fillId="6" borderId="43" xfId="61" applyFont="1" applyFill="1" applyBorder="1" applyAlignment="1">
      <alignment horizontal="center" vertical="center" wrapText="1"/>
    </xf>
    <xf numFmtId="0" fontId="10" fillId="6" borderId="44" xfId="61" applyFont="1" applyFill="1" applyBorder="1" applyAlignment="1">
      <alignment horizontal="center" vertical="center" wrapText="1"/>
    </xf>
    <xf numFmtId="0" fontId="10" fillId="6" borderId="25" xfId="61" applyFont="1" applyFill="1" applyBorder="1" applyAlignment="1">
      <alignment horizontal="center" vertical="center" wrapText="1"/>
    </xf>
    <xf numFmtId="0" fontId="10" fillId="6" borderId="13" xfId="61" applyFont="1" applyFill="1" applyBorder="1" applyAlignment="1">
      <alignment horizontal="center" vertical="center" wrapText="1"/>
    </xf>
    <xf numFmtId="0" fontId="6" fillId="6" borderId="8" xfId="61" applyFont="1" applyFill="1" applyBorder="1" applyAlignment="1">
      <alignment horizontal="right" vertical="center" wrapText="1"/>
    </xf>
    <xf numFmtId="169" fontId="6" fillId="6" borderId="8" xfId="61" applyNumberFormat="1" applyFont="1" applyFill="1" applyBorder="1" applyAlignment="1">
      <alignment vertical="center"/>
    </xf>
    <xf numFmtId="169" fontId="6" fillId="6" borderId="13" xfId="61" applyNumberFormat="1" applyFont="1" applyFill="1" applyBorder="1" applyAlignment="1">
      <alignment horizontal="center" vertical="center"/>
    </xf>
    <xf numFmtId="169" fontId="6" fillId="6" borderId="45" xfId="61" applyNumberFormat="1" applyFont="1" applyFill="1" applyBorder="1" applyAlignment="1">
      <alignment vertical="center"/>
    </xf>
    <xf numFmtId="169" fontId="6" fillId="6" borderId="46" xfId="61" applyNumberFormat="1" applyFont="1" applyFill="1" applyBorder="1" applyAlignment="1">
      <alignment vertical="center"/>
    </xf>
    <xf numFmtId="169" fontId="6" fillId="6" borderId="25" xfId="61" applyNumberFormat="1" applyFont="1" applyFill="1" applyBorder="1" applyAlignment="1">
      <alignment vertical="center"/>
    </xf>
    <xf numFmtId="169" fontId="6" fillId="6" borderId="13" xfId="61" applyNumberFormat="1" applyFont="1" applyFill="1" applyBorder="1" applyAlignment="1">
      <alignment vertical="center"/>
    </xf>
    <xf numFmtId="169" fontId="10" fillId="6" borderId="46" xfId="61" applyNumberFormat="1" applyFont="1" applyFill="1" applyBorder="1" applyAlignment="1">
      <alignment vertical="center"/>
    </xf>
    <xf numFmtId="0" fontId="10" fillId="6" borderId="8" xfId="61" applyFont="1" applyFill="1" applyBorder="1" applyAlignment="1">
      <alignment horizontal="right" vertical="center" wrapText="1"/>
    </xf>
    <xf numFmtId="169" fontId="10" fillId="6" borderId="8" xfId="61" applyNumberFormat="1" applyFont="1" applyFill="1" applyBorder="1" applyAlignment="1">
      <alignment vertical="center"/>
    </xf>
    <xf numFmtId="169" fontId="10" fillId="6" borderId="13" xfId="61" applyNumberFormat="1" applyFont="1" applyFill="1" applyBorder="1" applyAlignment="1">
      <alignment horizontal="center" vertical="center"/>
    </xf>
    <xf numFmtId="169" fontId="10" fillId="6" borderId="45" xfId="61" applyNumberFormat="1" applyFont="1" applyFill="1" applyBorder="1" applyAlignment="1">
      <alignment vertical="center"/>
    </xf>
    <xf numFmtId="169" fontId="10" fillId="6" borderId="25" xfId="61" applyNumberFormat="1" applyFont="1" applyFill="1" applyBorder="1" applyAlignment="1">
      <alignment vertical="center"/>
    </xf>
    <xf numFmtId="169" fontId="10" fillId="6" borderId="13" xfId="61" applyNumberFormat="1" applyFont="1" applyFill="1" applyBorder="1" applyAlignment="1">
      <alignment vertical="center"/>
    </xf>
    <xf numFmtId="1" fontId="10" fillId="6" borderId="13" xfId="61" applyNumberFormat="1" applyFont="1" applyFill="1" applyBorder="1" applyAlignment="1" applyProtection="1">
      <alignment horizontal="center" vertical="center" wrapText="1"/>
    </xf>
    <xf numFmtId="169" fontId="10" fillId="6" borderId="45" xfId="61" applyNumberFormat="1" applyFont="1" applyFill="1" applyBorder="1" applyAlignment="1">
      <alignment horizontal="right" vertical="center"/>
    </xf>
    <xf numFmtId="1" fontId="10" fillId="6" borderId="46" xfId="61" applyNumberFormat="1" applyFont="1" applyFill="1" applyBorder="1" applyAlignment="1" applyProtection="1">
      <alignment horizontal="center" vertical="center" wrapText="1"/>
    </xf>
    <xf numFmtId="169" fontId="10" fillId="6" borderId="25" xfId="61" applyNumberFormat="1" applyFont="1" applyFill="1" applyBorder="1" applyAlignment="1">
      <alignment horizontal="right" vertical="center"/>
    </xf>
    <xf numFmtId="0" fontId="10" fillId="6" borderId="10" xfId="61" applyFont="1" applyFill="1" applyBorder="1" applyAlignment="1">
      <alignment horizontal="left" vertical="center" wrapText="1"/>
    </xf>
    <xf numFmtId="0" fontId="10" fillId="6" borderId="10" xfId="61" applyFont="1" applyFill="1" applyBorder="1" applyAlignment="1">
      <alignment horizontal="right" vertical="center"/>
    </xf>
    <xf numFmtId="0" fontId="10" fillId="6" borderId="26" xfId="61" applyNumberFormat="1" applyFont="1" applyFill="1" applyBorder="1" applyAlignment="1" applyProtection="1"/>
    <xf numFmtId="0" fontId="10" fillId="6" borderId="34" xfId="61" applyFont="1" applyFill="1" applyBorder="1" applyAlignment="1">
      <alignment horizontal="right" vertical="center"/>
    </xf>
    <xf numFmtId="0" fontId="10" fillId="6" borderId="56" xfId="61" applyNumberFormat="1" applyFont="1" applyFill="1" applyBorder="1" applyAlignment="1" applyProtection="1"/>
    <xf numFmtId="0" fontId="10" fillId="6" borderId="27" xfId="61" applyFont="1" applyFill="1" applyBorder="1" applyAlignment="1">
      <alignment horizontal="right" vertical="center"/>
    </xf>
    <xf numFmtId="0" fontId="10" fillId="6" borderId="0" xfId="61" applyFont="1" applyFill="1" applyAlignment="1">
      <alignment horizontal="left" vertical="center" wrapText="1"/>
    </xf>
    <xf numFmtId="0" fontId="10" fillId="6" borderId="0" xfId="61" applyFont="1" applyFill="1" applyAlignment="1">
      <alignment horizontal="right" vertical="center"/>
    </xf>
    <xf numFmtId="0" fontId="10" fillId="6" borderId="41" xfId="61" applyNumberFormat="1" applyFont="1" applyFill="1" applyBorder="1" applyAlignment="1" applyProtection="1">
      <alignment horizontal="center" vertical="center" wrapText="1"/>
    </xf>
    <xf numFmtId="0" fontId="10" fillId="6" borderId="46" xfId="61" applyNumberFormat="1" applyFont="1" applyFill="1" applyBorder="1" applyAlignment="1" applyProtection="1">
      <alignment horizontal="center" vertical="center" wrapText="1"/>
    </xf>
    <xf numFmtId="0" fontId="10" fillId="6" borderId="46" xfId="61" applyFont="1" applyFill="1" applyBorder="1" applyAlignment="1">
      <alignment horizontal="center" vertical="center" wrapText="1"/>
    </xf>
    <xf numFmtId="169" fontId="6" fillId="6" borderId="46" xfId="61" applyNumberFormat="1" applyFont="1" applyFill="1" applyBorder="1" applyAlignment="1">
      <alignment horizontal="center" vertical="center"/>
    </xf>
    <xf numFmtId="169" fontId="10" fillId="6" borderId="46" xfId="61" applyNumberFormat="1" applyFont="1" applyFill="1" applyBorder="1" applyAlignment="1">
      <alignment horizontal="center" vertical="center"/>
    </xf>
    <xf numFmtId="0" fontId="10" fillId="6" borderId="27" xfId="61" applyNumberFormat="1" applyFont="1" applyFill="1" applyBorder="1" applyAlignment="1" applyProtection="1"/>
    <xf numFmtId="0" fontId="6" fillId="6" borderId="46" xfId="61" applyNumberFormat="1" applyFont="1" applyFill="1" applyBorder="1" applyAlignment="1" applyProtection="1">
      <alignment horizontal="center" vertical="center" wrapText="1"/>
    </xf>
    <xf numFmtId="0" fontId="6" fillId="6" borderId="25" xfId="61" applyFont="1" applyFill="1" applyBorder="1" applyAlignment="1">
      <alignment horizontal="center" vertical="center" wrapText="1"/>
    </xf>
    <xf numFmtId="0" fontId="6" fillId="6" borderId="46" xfId="61" applyFont="1" applyFill="1" applyBorder="1" applyAlignment="1">
      <alignment horizontal="center" vertical="center" wrapText="1"/>
    </xf>
    <xf numFmtId="169" fontId="10" fillId="6" borderId="27" xfId="61" applyNumberFormat="1" applyFont="1" applyFill="1" applyBorder="1" applyAlignment="1" applyProtection="1"/>
    <xf numFmtId="0" fontId="10" fillId="6" borderId="0" xfId="61" applyNumberFormat="1" applyFont="1" applyFill="1" applyBorder="1" applyAlignment="1" applyProtection="1">
      <alignment vertical="center" wrapText="1"/>
    </xf>
    <xf numFmtId="0" fontId="10" fillId="6" borderId="0" xfId="61" applyNumberFormat="1" applyFont="1" applyFill="1" applyBorder="1" applyAlignment="1" applyProtection="1">
      <alignment vertical="center"/>
    </xf>
    <xf numFmtId="41" fontId="10" fillId="6" borderId="0" xfId="61" applyNumberFormat="1" applyFont="1" applyFill="1" applyBorder="1" applyAlignment="1" applyProtection="1">
      <alignment vertical="center"/>
    </xf>
    <xf numFmtId="0" fontId="10" fillId="6" borderId="11" xfId="61" applyNumberFormat="1" applyFont="1" applyFill="1" applyBorder="1" applyAlignment="1" applyProtection="1">
      <alignment horizontal="center" vertical="center"/>
    </xf>
    <xf numFmtId="0" fontId="10" fillId="6" borderId="8" xfId="61" applyNumberFormat="1" applyFont="1" applyFill="1" applyBorder="1" applyAlignment="1" applyProtection="1">
      <alignment horizontal="center" vertical="center"/>
    </xf>
    <xf numFmtId="0" fontId="10" fillId="6" borderId="8" xfId="61" applyFont="1" applyFill="1" applyBorder="1" applyAlignment="1">
      <alignment vertical="center"/>
    </xf>
    <xf numFmtId="169" fontId="32" fillId="6" borderId="8" xfId="61" applyNumberFormat="1" applyFont="1" applyFill="1" applyBorder="1" applyAlignment="1">
      <alignment horizontal="right" vertical="center"/>
    </xf>
    <xf numFmtId="169" fontId="6" fillId="6" borderId="8" xfId="61" applyNumberFormat="1" applyFont="1" applyFill="1" applyBorder="1" applyAlignment="1">
      <alignment horizontal="right" vertical="center"/>
    </xf>
    <xf numFmtId="41" fontId="6" fillId="6" borderId="8" xfId="61" applyNumberFormat="1" applyFont="1" applyFill="1" applyBorder="1" applyAlignment="1">
      <alignment horizontal="center" vertical="center"/>
    </xf>
    <xf numFmtId="41" fontId="10" fillId="6" borderId="8" xfId="61" applyNumberFormat="1" applyFont="1" applyFill="1" applyBorder="1" applyAlignment="1">
      <alignment horizontal="center" vertical="center"/>
    </xf>
    <xf numFmtId="1" fontId="10" fillId="6" borderId="8" xfId="61" applyNumberFormat="1" applyFont="1" applyFill="1" applyBorder="1" applyAlignment="1" applyProtection="1">
      <alignment horizontal="center" vertical="center"/>
    </xf>
    <xf numFmtId="169" fontId="10" fillId="6" borderId="0" xfId="61" applyNumberFormat="1" applyFont="1" applyFill="1" applyAlignment="1">
      <alignment horizontal="right" vertical="center"/>
    </xf>
    <xf numFmtId="169" fontId="10" fillId="6" borderId="10" xfId="61" applyNumberFormat="1" applyFont="1" applyFill="1" applyBorder="1" applyAlignment="1">
      <alignment horizontal="right" vertical="center"/>
    </xf>
    <xf numFmtId="0" fontId="10" fillId="6" borderId="28" xfId="61" applyNumberFormat="1" applyFont="1" applyFill="1" applyBorder="1" applyAlignment="1" applyProtection="1">
      <alignment horizontal="center" vertical="center"/>
    </xf>
    <xf numFmtId="0" fontId="10" fillId="6" borderId="10" xfId="61" applyNumberFormat="1" applyFont="1" applyFill="1" applyBorder="1" applyAlignment="1" applyProtection="1">
      <alignment horizontal="center" vertical="center"/>
    </xf>
    <xf numFmtId="0" fontId="2" fillId="0" borderId="0" xfId="67" applyAlignment="1"/>
    <xf numFmtId="0" fontId="5" fillId="0" borderId="0" xfId="67" applyFont="1" applyAlignment="1">
      <alignment wrapText="1"/>
    </xf>
    <xf numFmtId="0" fontId="5" fillId="0" borderId="0" xfId="67" applyFont="1" applyAlignment="1"/>
    <xf numFmtId="0" fontId="2" fillId="0" borderId="0" xfId="2"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7" fillId="0" borderId="28" xfId="67" applyFont="1" applyBorder="1" applyAlignment="1">
      <alignment wrapText="1"/>
    </xf>
    <xf numFmtId="3" fontId="7" fillId="0" borderId="30" xfId="67" applyNumberFormat="1" applyFont="1" applyBorder="1" applyAlignment="1"/>
    <xf numFmtId="3" fontId="7" fillId="0" borderId="25" xfId="67" applyNumberFormat="1" applyFont="1" applyBorder="1" applyAlignment="1"/>
    <xf numFmtId="3" fontId="2" fillId="0" borderId="0" xfId="67" applyNumberFormat="1" applyAlignment="1"/>
    <xf numFmtId="0" fontId="10" fillId="0" borderId="8" xfId="67" applyFont="1" applyBorder="1" applyAlignment="1">
      <alignment wrapText="1"/>
    </xf>
    <xf numFmtId="3" fontId="10" fillId="0" borderId="13" xfId="67" applyNumberFormat="1" applyFont="1" applyBorder="1" applyAlignment="1"/>
    <xf numFmtId="0" fontId="10" fillId="0" borderId="8" xfId="67" applyFont="1" applyBorder="1" applyAlignment="1"/>
    <xf numFmtId="3" fontId="10" fillId="0" borderId="13" xfId="1" applyNumberFormat="1" applyFont="1" applyBorder="1" applyAlignment="1"/>
    <xf numFmtId="3" fontId="10" fillId="0" borderId="8" xfId="67" applyNumberFormat="1" applyFont="1" applyBorder="1" applyAlignment="1">
      <alignment horizontal="right" wrapText="1"/>
    </xf>
    <xf numFmtId="43" fontId="2" fillId="0" borderId="0" xfId="67" applyNumberFormat="1" applyAlignment="1"/>
    <xf numFmtId="0" fontId="17" fillId="0" borderId="8" xfId="67" applyFont="1" applyBorder="1" applyAlignment="1">
      <alignment wrapText="1"/>
    </xf>
    <xf numFmtId="3" fontId="7" fillId="0" borderId="25" xfId="1" applyNumberFormat="1" applyFont="1" applyBorder="1" applyAlignment="1"/>
    <xf numFmtId="3" fontId="7" fillId="0" borderId="8" xfId="67" applyNumberFormat="1" applyFont="1" applyBorder="1" applyAlignment="1">
      <alignment horizontal="right" wrapText="1"/>
    </xf>
    <xf numFmtId="3" fontId="10" fillId="0" borderId="13" xfId="1" applyNumberFormat="1" applyFont="1" applyFill="1" applyBorder="1" applyAlignment="1"/>
    <xf numFmtId="3" fontId="10" fillId="0" borderId="13" xfId="1" applyNumberFormat="1" applyFont="1" applyFill="1" applyBorder="1" applyAlignment="1">
      <alignment wrapText="1"/>
    </xf>
    <xf numFmtId="3" fontId="10" fillId="0" borderId="13" xfId="1" applyNumberFormat="1" applyFont="1" applyBorder="1" applyAlignment="1">
      <alignment wrapText="1"/>
    </xf>
    <xf numFmtId="43" fontId="0" fillId="0" borderId="0" xfId="1" applyFont="1" applyAlignment="1"/>
    <xf numFmtId="3" fontId="10" fillId="0" borderId="13" xfId="67" applyNumberFormat="1" applyFont="1" applyBorder="1" applyAlignment="1">
      <alignment wrapText="1"/>
    </xf>
    <xf numFmtId="0" fontId="2" fillId="0" borderId="10" xfId="67" applyFont="1" applyBorder="1" applyAlignment="1">
      <alignment wrapText="1"/>
    </xf>
    <xf numFmtId="3" fontId="2" fillId="0" borderId="26" xfId="67" applyNumberFormat="1" applyFont="1" applyBorder="1" applyAlignment="1"/>
    <xf numFmtId="0" fontId="2" fillId="0" borderId="10" xfId="67" applyFont="1" applyBorder="1" applyAlignment="1"/>
    <xf numFmtId="0" fontId="12" fillId="0" borderId="14" xfId="67" applyFont="1" applyBorder="1" applyAlignment="1"/>
    <xf numFmtId="0" fontId="12" fillId="0" borderId="0" xfId="67" applyFont="1" applyAlignment="1">
      <alignment wrapText="1"/>
    </xf>
    <xf numFmtId="0" fontId="12" fillId="0" borderId="0" xfId="67" applyFont="1" applyAlignment="1"/>
    <xf numFmtId="0" fontId="2" fillId="0" borderId="0" xfId="67" applyFont="1" applyAlignment="1">
      <alignment wrapText="1"/>
    </xf>
    <xf numFmtId="0" fontId="2" fillId="0" borderId="0" xfId="67" applyFont="1" applyAlignment="1"/>
    <xf numFmtId="0" fontId="2" fillId="0" borderId="0" xfId="67" applyAlignment="1">
      <alignment wrapText="1"/>
    </xf>
    <xf numFmtId="0" fontId="37" fillId="0" borderId="0" xfId="0" applyFont="1" applyAlignment="1">
      <alignment vertical="top" wrapText="1"/>
    </xf>
    <xf numFmtId="0" fontId="37" fillId="0" borderId="0" xfId="0" applyFont="1" applyFill="1" applyAlignment="1">
      <alignment horizontal="center" vertical="top" wrapText="1"/>
    </xf>
    <xf numFmtId="4" fontId="37" fillId="0" borderId="0" xfId="0" applyNumberFormat="1" applyFont="1" applyFill="1" applyAlignment="1">
      <alignment horizontal="center" vertical="top" wrapText="1"/>
    </xf>
    <xf numFmtId="0" fontId="37" fillId="0" borderId="0" xfId="0" applyFont="1" applyFill="1" applyAlignment="1">
      <alignment vertical="top" wrapText="1"/>
    </xf>
    <xf numFmtId="0" fontId="45" fillId="5" borderId="4" xfId="0" applyFont="1" applyFill="1" applyBorder="1" applyAlignment="1">
      <alignment horizontal="center" vertical="top" wrapText="1"/>
    </xf>
    <xf numFmtId="0" fontId="45" fillId="0" borderId="4" xfId="0" applyFont="1" applyFill="1" applyBorder="1" applyAlignment="1">
      <alignment horizontal="center" vertical="top" wrapText="1"/>
    </xf>
    <xf numFmtId="4" fontId="45" fillId="0" borderId="4" xfId="0" applyNumberFormat="1" applyFont="1" applyBorder="1" applyAlignment="1">
      <alignment vertical="top" wrapText="1"/>
    </xf>
    <xf numFmtId="4" fontId="37" fillId="0" borderId="0" xfId="0" applyNumberFormat="1" applyFont="1" applyAlignment="1">
      <alignment vertical="top" wrapText="1"/>
    </xf>
    <xf numFmtId="0" fontId="37" fillId="0" borderId="0" xfId="0" applyFont="1" applyFill="1" applyBorder="1" applyAlignment="1">
      <alignment vertical="top" wrapText="1"/>
    </xf>
    <xf numFmtId="0" fontId="37" fillId="0" borderId="0" xfId="0" applyFont="1" applyAlignment="1">
      <alignment horizontal="center" vertical="top" wrapText="1"/>
    </xf>
    <xf numFmtId="4" fontId="37" fillId="0" borderId="0" xfId="0" applyNumberFormat="1" applyFont="1" applyAlignment="1">
      <alignment horizontal="center" vertical="top" wrapText="1"/>
    </xf>
    <xf numFmtId="0" fontId="0" fillId="0" borderId="0" xfId="0" applyBorder="1"/>
    <xf numFmtId="0" fontId="46" fillId="0" borderId="0" xfId="0" applyFont="1" applyBorder="1" applyAlignment="1">
      <alignment vertical="center" wrapText="1"/>
    </xf>
    <xf numFmtId="0" fontId="47" fillId="0" borderId="0" xfId="0" applyFont="1" applyBorder="1" applyAlignment="1">
      <alignment vertical="center" wrapText="1"/>
    </xf>
    <xf numFmtId="0" fontId="47" fillId="0" borderId="0" xfId="0" applyFont="1" applyBorder="1" applyAlignment="1">
      <alignment horizontal="center" vertical="center" wrapText="1"/>
    </xf>
    <xf numFmtId="0" fontId="50" fillId="0" borderId="11" xfId="0" applyFont="1" applyBorder="1" applyAlignment="1">
      <alignment horizontal="center" vertical="center" wrapText="1"/>
    </xf>
    <xf numFmtId="0" fontId="49" fillId="0" borderId="11" xfId="0" applyFont="1" applyBorder="1" applyAlignment="1">
      <alignment horizontal="center" vertical="center" wrapText="1"/>
    </xf>
    <xf numFmtId="0" fontId="0" fillId="0" borderId="0" xfId="0" applyBorder="1" applyAlignment="1">
      <alignment horizontal="center"/>
    </xf>
    <xf numFmtId="0" fontId="50" fillId="0" borderId="4" xfId="0" applyFont="1" applyBorder="1" applyAlignment="1">
      <alignment horizontal="right" vertical="center" wrapText="1"/>
    </xf>
    <xf numFmtId="0" fontId="49" fillId="0" borderId="4" xfId="0" applyFont="1" applyBorder="1" applyAlignment="1">
      <alignment horizontal="center" vertical="center" wrapText="1"/>
    </xf>
    <xf numFmtId="0" fontId="49" fillId="0" borderId="4" xfId="0" applyFont="1" applyBorder="1" applyAlignment="1">
      <alignment vertical="center" wrapText="1"/>
    </xf>
    <xf numFmtId="4" fontId="50" fillId="0" borderId="11" xfId="0" applyNumberFormat="1" applyFont="1" applyBorder="1" applyAlignment="1">
      <alignment horizontal="center" vertical="center" wrapText="1"/>
    </xf>
    <xf numFmtId="0" fontId="50" fillId="0" borderId="11" xfId="0" applyFont="1" applyBorder="1" applyAlignment="1">
      <alignment vertical="center" wrapText="1"/>
    </xf>
    <xf numFmtId="4" fontId="50" fillId="0" borderId="11" xfId="0" applyNumberFormat="1" applyFont="1" applyBorder="1" applyAlignment="1">
      <alignment vertical="center" wrapText="1"/>
    </xf>
    <xf numFmtId="10" fontId="50" fillId="0" borderId="11"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50" fillId="0" borderId="0" xfId="0" applyFont="1" applyBorder="1" applyAlignment="1">
      <alignment vertical="center" wrapText="1"/>
    </xf>
    <xf numFmtId="0" fontId="50" fillId="0" borderId="4" xfId="0" applyFont="1" applyBorder="1" applyAlignment="1">
      <alignment horizontal="center" vertical="center" wrapText="1"/>
    </xf>
    <xf numFmtId="43" fontId="0" fillId="0" borderId="0" xfId="12" applyFont="1" applyAlignment="1">
      <alignment horizontal="right"/>
    </xf>
    <xf numFmtId="43" fontId="0" fillId="0" borderId="0" xfId="12" applyFont="1"/>
    <xf numFmtId="0" fontId="51" fillId="0" borderId="11" xfId="0" applyFont="1" applyBorder="1" applyAlignment="1">
      <alignment horizontal="center" vertical="center" wrapText="1"/>
    </xf>
    <xf numFmtId="0" fontId="52" fillId="0" borderId="0" xfId="0" applyFont="1" applyAlignment="1">
      <alignment horizontal="center" vertical="center"/>
    </xf>
    <xf numFmtId="0" fontId="51" fillId="0" borderId="14" xfId="0" applyFont="1" applyBorder="1" applyAlignment="1">
      <alignment horizontal="center" vertical="center" wrapText="1"/>
    </xf>
    <xf numFmtId="0" fontId="52" fillId="0" borderId="0" xfId="0" applyFont="1"/>
    <xf numFmtId="0" fontId="51" fillId="0" borderId="0" xfId="0" applyFont="1" applyBorder="1" applyAlignment="1">
      <alignment horizontal="center" wrapText="1"/>
    </xf>
    <xf numFmtId="0" fontId="52" fillId="0" borderId="58" xfId="0" applyFont="1" applyBorder="1" applyAlignment="1">
      <alignment vertical="top" wrapText="1"/>
    </xf>
    <xf numFmtId="8" fontId="52" fillId="0" borderId="58" xfId="0" applyNumberFormat="1" applyFont="1" applyBorder="1" applyAlignment="1">
      <alignment horizontal="center" vertical="top" wrapText="1"/>
    </xf>
    <xf numFmtId="15" fontId="52" fillId="0" borderId="58" xfId="0" applyNumberFormat="1" applyFont="1" applyBorder="1" applyAlignment="1">
      <alignment horizontal="center" vertical="top" wrapText="1"/>
    </xf>
    <xf numFmtId="0" fontId="52" fillId="0" borderId="0" xfId="0" applyFont="1" applyAlignment="1">
      <alignment vertical="top"/>
    </xf>
    <xf numFmtId="3" fontId="52" fillId="0" borderId="58" xfId="0" applyNumberFormat="1" applyFont="1" applyBorder="1" applyAlignment="1">
      <alignment horizontal="center" vertical="top" wrapText="1"/>
    </xf>
    <xf numFmtId="0" fontId="52" fillId="0" borderId="58" xfId="0" applyFont="1" applyBorder="1" applyAlignment="1">
      <alignment horizontal="center" vertical="top" wrapText="1"/>
    </xf>
    <xf numFmtId="6" fontId="52" fillId="0" borderId="58" xfId="0" applyNumberFormat="1" applyFont="1" applyBorder="1" applyAlignment="1">
      <alignment horizontal="center" vertical="top" wrapText="1"/>
    </xf>
    <xf numFmtId="14" fontId="52" fillId="0" borderId="58" xfId="0" applyNumberFormat="1" applyFont="1" applyBorder="1" applyAlignment="1">
      <alignment horizontal="center" vertical="top" wrapText="1"/>
    </xf>
    <xf numFmtId="0" fontId="52" fillId="0" borderId="58" xfId="0" applyFont="1" applyFill="1" applyBorder="1" applyAlignment="1">
      <alignment vertical="top" wrapText="1"/>
    </xf>
    <xf numFmtId="0" fontId="53" fillId="0" borderId="58" xfId="0" applyFont="1" applyFill="1" applyBorder="1" applyAlignment="1">
      <alignment vertical="top" wrapText="1"/>
    </xf>
    <xf numFmtId="14" fontId="52" fillId="0" borderId="58" xfId="0" applyNumberFormat="1" applyFont="1" applyFill="1" applyBorder="1" applyAlignment="1">
      <alignment horizontal="center" vertical="top" wrapText="1"/>
    </xf>
    <xf numFmtId="0" fontId="54" fillId="0" borderId="58" xfId="0" applyFont="1" applyBorder="1" applyAlignment="1">
      <alignment vertical="top" wrapText="1"/>
    </xf>
    <xf numFmtId="0" fontId="55" fillId="0" borderId="58" xfId="0" applyFont="1" applyBorder="1" applyAlignment="1">
      <alignment vertical="top" wrapText="1"/>
    </xf>
    <xf numFmtId="8" fontId="52" fillId="6" borderId="58" xfId="0" applyNumberFormat="1" applyFont="1" applyFill="1" applyBorder="1" applyAlignment="1">
      <alignment horizontal="center" vertical="top" wrapText="1"/>
    </xf>
    <xf numFmtId="0" fontId="52" fillId="6" borderId="58" xfId="0" applyFont="1" applyFill="1" applyBorder="1" applyAlignment="1">
      <alignment vertical="top" wrapText="1"/>
    </xf>
    <xf numFmtId="0" fontId="52" fillId="6" borderId="58" xfId="0" applyFont="1" applyFill="1" applyBorder="1" applyAlignment="1">
      <alignment horizontal="center" vertical="top" wrapText="1"/>
    </xf>
    <xf numFmtId="14" fontId="52" fillId="6" borderId="58" xfId="0" applyNumberFormat="1" applyFont="1" applyFill="1" applyBorder="1" applyAlignment="1">
      <alignment horizontal="center" vertical="top" wrapText="1"/>
    </xf>
    <xf numFmtId="0" fontId="52" fillId="0" borderId="58" xfId="0" applyFont="1" applyBorder="1" applyAlignment="1">
      <alignment vertical="top"/>
    </xf>
    <xf numFmtId="173" fontId="52" fillId="0" borderId="58" xfId="0" applyNumberFormat="1" applyFont="1" applyFill="1" applyBorder="1" applyAlignment="1">
      <alignment horizontal="center" vertical="top"/>
    </xf>
    <xf numFmtId="15" fontId="52" fillId="6" borderId="58" xfId="0" applyNumberFormat="1" applyFont="1" applyFill="1" applyBorder="1" applyAlignment="1">
      <alignment horizontal="center" vertical="top" wrapText="1"/>
    </xf>
    <xf numFmtId="8" fontId="52" fillId="0" borderId="58" xfId="0" applyNumberFormat="1" applyFont="1" applyBorder="1" applyAlignment="1">
      <alignment horizontal="center" vertical="top"/>
    </xf>
    <xf numFmtId="4" fontId="52" fillId="6" borderId="58" xfId="0" applyNumberFormat="1" applyFont="1" applyFill="1" applyBorder="1" applyAlignment="1">
      <alignment horizontal="center" vertical="top" wrapText="1"/>
    </xf>
    <xf numFmtId="0" fontId="52" fillId="0" borderId="58" xfId="0" applyFont="1" applyFill="1" applyBorder="1" applyAlignment="1">
      <alignment horizontal="center" vertical="top" wrapText="1"/>
    </xf>
    <xf numFmtId="1" fontId="52" fillId="0" borderId="58" xfId="0" applyNumberFormat="1" applyFont="1" applyFill="1" applyBorder="1" applyAlignment="1">
      <alignment vertical="top" wrapText="1"/>
    </xf>
    <xf numFmtId="44" fontId="52" fillId="0" borderId="58" xfId="72" applyFont="1" applyFill="1" applyBorder="1" applyAlignment="1">
      <alignment horizontal="center" vertical="top" wrapText="1"/>
    </xf>
    <xf numFmtId="0" fontId="52" fillId="0" borderId="58" xfId="0" applyFont="1" applyBorder="1" applyAlignment="1">
      <alignment horizontal="center" vertical="top"/>
    </xf>
    <xf numFmtId="14" fontId="52" fillId="0" borderId="58" xfId="0" applyNumberFormat="1" applyFont="1" applyBorder="1" applyAlignment="1">
      <alignment horizontal="center" vertical="top"/>
    </xf>
    <xf numFmtId="6" fontId="52" fillId="6" borderId="58" xfId="0" applyNumberFormat="1" applyFont="1" applyFill="1" applyBorder="1" applyAlignment="1">
      <alignment horizontal="center" vertical="top" wrapText="1"/>
    </xf>
    <xf numFmtId="44" fontId="53" fillId="0" borderId="58" xfId="72" applyFont="1" applyFill="1" applyBorder="1" applyAlignment="1">
      <alignment horizontal="center" vertical="top" wrapText="1"/>
    </xf>
    <xf numFmtId="0" fontId="53" fillId="0" borderId="58" xfId="0" applyFont="1" applyFill="1" applyBorder="1" applyAlignment="1">
      <alignment horizontal="center" vertical="top" wrapText="1"/>
    </xf>
    <xf numFmtId="0" fontId="52" fillId="0" borderId="58" xfId="0" applyFont="1" applyFill="1" applyBorder="1" applyAlignment="1">
      <alignment vertical="top"/>
    </xf>
    <xf numFmtId="0" fontId="52" fillId="0" borderId="58" xfId="0" applyFont="1" applyFill="1" applyBorder="1" applyAlignment="1">
      <alignment horizontal="center" vertical="top"/>
    </xf>
    <xf numFmtId="8" fontId="52" fillId="0" borderId="58" xfId="0" applyNumberFormat="1" applyFont="1" applyFill="1" applyBorder="1" applyAlignment="1">
      <alignment horizontal="center" vertical="top"/>
    </xf>
    <xf numFmtId="8" fontId="52" fillId="0" borderId="58" xfId="0" applyNumberFormat="1" applyFont="1" applyFill="1" applyBorder="1" applyAlignment="1">
      <alignment horizontal="center" vertical="top" wrapText="1"/>
    </xf>
    <xf numFmtId="15" fontId="52" fillId="0" borderId="58" xfId="0" applyNumberFormat="1" applyFont="1" applyFill="1" applyBorder="1" applyAlignment="1">
      <alignment horizontal="center" vertical="top" wrapText="1"/>
    </xf>
    <xf numFmtId="14" fontId="52" fillId="0" borderId="58" xfId="0" applyNumberFormat="1" applyFont="1" applyFill="1" applyBorder="1" applyAlignment="1">
      <alignment vertical="top" wrapText="1"/>
    </xf>
    <xf numFmtId="0" fontId="52" fillId="6" borderId="58" xfId="0" applyFont="1" applyFill="1" applyBorder="1" applyAlignment="1">
      <alignment vertical="top"/>
    </xf>
    <xf numFmtId="16" fontId="52" fillId="6" borderId="58" xfId="0" applyNumberFormat="1" applyFont="1" applyFill="1" applyBorder="1" applyAlignment="1">
      <alignment horizontal="center" vertical="top" wrapText="1"/>
    </xf>
    <xf numFmtId="0" fontId="53" fillId="0" borderId="0" xfId="37" applyFont="1" applyAlignment="1">
      <alignment horizontal="center" vertical="top" wrapText="1"/>
    </xf>
    <xf numFmtId="0" fontId="53" fillId="0" borderId="0" xfId="0" applyFont="1" applyAlignment="1">
      <alignment horizontal="left" vertical="top" wrapText="1"/>
    </xf>
    <xf numFmtId="0" fontId="53" fillId="0" borderId="0" xfId="37" applyFont="1" applyAlignment="1">
      <alignment vertical="top" wrapText="1"/>
    </xf>
    <xf numFmtId="0" fontId="53" fillId="0" borderId="0" xfId="37" applyFont="1" applyBorder="1" applyAlignment="1">
      <alignment horizontal="center" vertical="top" wrapText="1"/>
    </xf>
    <xf numFmtId="0" fontId="53" fillId="0" borderId="0" xfId="37" applyFont="1" applyBorder="1" applyAlignment="1">
      <alignment vertical="top" wrapText="1"/>
    </xf>
    <xf numFmtId="0" fontId="53" fillId="0" borderId="0" xfId="0" applyFont="1" applyAlignment="1">
      <alignment horizontal="center" vertical="top" wrapText="1"/>
    </xf>
    <xf numFmtId="0" fontId="53" fillId="0" borderId="0" xfId="0" applyFont="1" applyBorder="1" applyAlignment="1">
      <alignment horizontal="center" vertical="top" wrapText="1"/>
    </xf>
    <xf numFmtId="0" fontId="53" fillId="0" borderId="0" xfId="0" applyFont="1" applyFill="1" applyBorder="1" applyAlignment="1">
      <alignment horizontal="left" vertical="top" wrapText="1"/>
    </xf>
    <xf numFmtId="0" fontId="53" fillId="0" borderId="0" xfId="0" applyFont="1" applyFill="1" applyBorder="1" applyAlignment="1">
      <alignment vertical="top" wrapText="1"/>
    </xf>
    <xf numFmtId="0" fontId="53" fillId="0" borderId="0" xfId="0" applyFont="1" applyBorder="1" applyAlignment="1">
      <alignment vertical="top" wrapText="1"/>
    </xf>
    <xf numFmtId="0" fontId="53" fillId="0" borderId="0" xfId="0" applyFont="1" applyAlignment="1">
      <alignment vertical="top" wrapText="1"/>
    </xf>
    <xf numFmtId="0" fontId="57" fillId="9" borderId="11" xfId="37" applyFont="1" applyFill="1" applyBorder="1" applyAlignment="1">
      <alignment horizontal="center" vertical="top" wrapText="1"/>
    </xf>
    <xf numFmtId="0" fontId="53" fillId="0" borderId="0" xfId="37" applyFont="1" applyFill="1" applyBorder="1" applyAlignment="1">
      <alignment horizontal="center" vertical="top" wrapText="1"/>
    </xf>
    <xf numFmtId="0" fontId="53" fillId="0" borderId="7" xfId="37" applyFont="1" applyFill="1" applyBorder="1" applyAlignment="1">
      <alignment horizontal="center" vertical="top" wrapText="1"/>
    </xf>
    <xf numFmtId="0" fontId="53" fillId="0" borderId="11" xfId="37" applyFont="1" applyFill="1" applyBorder="1" applyAlignment="1">
      <alignment horizontal="center" vertical="top" wrapText="1"/>
    </xf>
    <xf numFmtId="0" fontId="53" fillId="9" borderId="11" xfId="37" applyFont="1" applyFill="1" applyBorder="1" applyAlignment="1">
      <alignment horizontal="center" vertical="top" wrapText="1"/>
    </xf>
    <xf numFmtId="0" fontId="53" fillId="0" borderId="11" xfId="0" applyFont="1" applyBorder="1" applyAlignment="1">
      <alignment horizontal="center" vertical="top" wrapText="1"/>
    </xf>
    <xf numFmtId="0" fontId="53" fillId="0" borderId="11" xfId="0" applyFont="1" applyFill="1" applyBorder="1" applyAlignment="1">
      <alignment horizontal="center" vertical="top" wrapText="1"/>
    </xf>
    <xf numFmtId="0" fontId="52" fillId="0" borderId="11" xfId="74" applyFont="1" applyFill="1" applyBorder="1" applyAlignment="1">
      <alignment horizontal="center" vertical="top" wrapText="1"/>
    </xf>
    <xf numFmtId="0" fontId="52" fillId="0" borderId="11" xfId="0" applyFont="1" applyFill="1" applyBorder="1" applyAlignment="1">
      <alignment horizontal="center" vertical="top" wrapText="1"/>
    </xf>
    <xf numFmtId="0" fontId="52" fillId="0" borderId="11" xfId="37" applyFont="1" applyFill="1" applyBorder="1" applyAlignment="1">
      <alignment horizontal="center" vertical="top" wrapText="1"/>
    </xf>
    <xf numFmtId="0" fontId="59" fillId="0" borderId="0" xfId="0" applyFont="1" applyFill="1" applyBorder="1" applyAlignment="1">
      <alignment horizontal="left" vertical="top" wrapText="1"/>
    </xf>
    <xf numFmtId="0" fontId="59" fillId="0" borderId="0" xfId="0" applyFont="1" applyFill="1" applyBorder="1" applyAlignment="1">
      <alignment vertical="top" wrapText="1"/>
    </xf>
    <xf numFmtId="0" fontId="53" fillId="0" borderId="11" xfId="0" applyFont="1" applyFill="1" applyBorder="1" applyAlignment="1">
      <alignment vertical="top" wrapText="1"/>
    </xf>
    <xf numFmtId="0" fontId="53" fillId="0" borderId="11" xfId="0" applyFont="1" applyFill="1" applyBorder="1" applyAlignment="1">
      <alignment horizontal="left" vertical="top" wrapText="1"/>
    </xf>
    <xf numFmtId="0" fontId="53" fillId="0" borderId="11" xfId="74" applyFont="1" applyFill="1" applyBorder="1" applyAlignment="1">
      <alignment vertical="top" wrapText="1"/>
    </xf>
    <xf numFmtId="0" fontId="53" fillId="0" borderId="14" xfId="0" applyFont="1" applyBorder="1" applyAlignment="1">
      <alignment horizontal="center" vertical="top" wrapText="1"/>
    </xf>
    <xf numFmtId="0" fontId="52" fillId="0" borderId="14" xfId="0" applyFont="1" applyBorder="1" applyAlignment="1">
      <alignment horizontal="center" vertical="top" wrapText="1"/>
    </xf>
    <xf numFmtId="0" fontId="53" fillId="0" borderId="14" xfId="74" applyFont="1" applyFill="1" applyBorder="1" applyAlignment="1">
      <alignment horizontal="center" vertical="top" wrapText="1"/>
    </xf>
    <xf numFmtId="0" fontId="53" fillId="0" borderId="14" xfId="37" applyFont="1" applyFill="1" applyBorder="1" applyAlignment="1">
      <alignment horizontal="center" vertical="top" wrapText="1"/>
    </xf>
    <xf numFmtId="0" fontId="53" fillId="0" borderId="14" xfId="0" applyFont="1" applyFill="1" applyBorder="1" applyAlignment="1">
      <alignment horizontal="center" vertical="top" wrapText="1"/>
    </xf>
    <xf numFmtId="0" fontId="60" fillId="0" borderId="0" xfId="0" applyFont="1" applyFill="1" applyBorder="1" applyAlignment="1">
      <alignment horizontal="left" vertical="top" wrapText="1"/>
    </xf>
    <xf numFmtId="0" fontId="60" fillId="0" borderId="0" xfId="0" applyFont="1" applyFill="1" applyBorder="1" applyAlignment="1">
      <alignment vertical="top" wrapText="1"/>
    </xf>
    <xf numFmtId="0" fontId="60" fillId="0" borderId="0" xfId="0" applyFont="1" applyBorder="1" applyAlignment="1">
      <alignment vertical="top" wrapText="1"/>
    </xf>
    <xf numFmtId="0" fontId="60" fillId="0" borderId="0" xfId="0" applyFont="1" applyAlignment="1">
      <alignment vertical="top" wrapText="1"/>
    </xf>
    <xf numFmtId="0" fontId="53" fillId="0" borderId="1" xfId="0" applyFont="1" applyBorder="1" applyAlignment="1">
      <alignment horizontal="center" vertical="top" wrapText="1"/>
    </xf>
    <xf numFmtId="0" fontId="52" fillId="0" borderId="1" xfId="0" applyFont="1" applyBorder="1" applyAlignment="1">
      <alignment horizontal="center" vertical="top" wrapText="1"/>
    </xf>
    <xf numFmtId="0" fontId="53" fillId="0" borderId="1" xfId="74" applyFont="1" applyFill="1" applyBorder="1" applyAlignment="1">
      <alignment horizontal="center" vertical="top" wrapText="1"/>
    </xf>
    <xf numFmtId="0" fontId="53" fillId="0" borderId="1" xfId="37" applyFont="1" applyFill="1" applyBorder="1" applyAlignment="1">
      <alignment horizontal="center" vertical="top" wrapText="1"/>
    </xf>
    <xf numFmtId="0" fontId="53" fillId="0" borderId="1" xfId="0" applyFont="1" applyFill="1" applyBorder="1" applyAlignment="1">
      <alignment horizontal="center" vertical="top" wrapText="1"/>
    </xf>
    <xf numFmtId="0" fontId="53" fillId="0" borderId="11" xfId="74" applyFont="1" applyFill="1" applyBorder="1" applyAlignment="1">
      <alignment horizontal="center" vertical="top" wrapText="1"/>
    </xf>
    <xf numFmtId="0" fontId="53" fillId="0" borderId="28" xfId="0" applyFont="1" applyFill="1" applyBorder="1" applyAlignment="1">
      <alignment horizontal="center" vertical="top" wrapText="1"/>
    </xf>
    <xf numFmtId="0" fontId="53" fillId="0" borderId="28" xfId="74" applyFont="1" applyFill="1" applyBorder="1" applyAlignment="1">
      <alignment horizontal="center" vertical="top" wrapText="1"/>
    </xf>
    <xf numFmtId="0" fontId="57" fillId="0" borderId="0" xfId="0" applyFont="1" applyFill="1" applyBorder="1" applyAlignment="1">
      <alignment horizontal="center" vertical="top" wrapText="1"/>
    </xf>
    <xf numFmtId="0" fontId="52" fillId="0" borderId="0" xfId="0" applyFont="1" applyFill="1" applyAlignment="1">
      <alignment vertical="top" wrapText="1"/>
    </xf>
    <xf numFmtId="0" fontId="53" fillId="6" borderId="0" xfId="0" applyFont="1" applyFill="1" applyBorder="1" applyAlignment="1">
      <alignment vertical="top" wrapText="1"/>
    </xf>
    <xf numFmtId="0" fontId="52" fillId="0" borderId="0" xfId="0" applyFont="1" applyAlignment="1">
      <alignment vertical="top" wrapText="1"/>
    </xf>
    <xf numFmtId="0" fontId="53" fillId="0" borderId="0" xfId="0" applyFont="1" applyFill="1" applyBorder="1" applyAlignment="1">
      <alignment horizontal="center" vertical="top" wrapText="1"/>
    </xf>
    <xf numFmtId="0" fontId="57" fillId="0" borderId="0" xfId="0" applyFont="1" applyFill="1" applyBorder="1" applyAlignment="1">
      <alignment vertical="top" wrapText="1"/>
    </xf>
    <xf numFmtId="0" fontId="53" fillId="0" borderId="11" xfId="0" applyFont="1" applyBorder="1" applyAlignment="1">
      <alignment vertical="top" wrapText="1"/>
    </xf>
    <xf numFmtId="14" fontId="57" fillId="0" borderId="0" xfId="0" applyNumberFormat="1" applyFont="1" applyFill="1" applyBorder="1" applyAlignment="1">
      <alignment vertical="top" wrapText="1"/>
    </xf>
    <xf numFmtId="0" fontId="52" fillId="0" borderId="11" xfId="0" applyFont="1" applyFill="1" applyBorder="1" applyAlignment="1">
      <alignment horizontal="left" vertical="top" wrapText="1"/>
    </xf>
    <xf numFmtId="0" fontId="53" fillId="0" borderId="11" xfId="0" applyFont="1" applyBorder="1" applyAlignment="1">
      <alignment horizontal="left" vertical="top" wrapText="1"/>
    </xf>
    <xf numFmtId="0" fontId="53" fillId="0" borderId="0" xfId="0" applyFont="1" applyBorder="1" applyAlignment="1">
      <alignment horizontal="left" vertical="top" wrapText="1"/>
    </xf>
    <xf numFmtId="0" fontId="57" fillId="0" borderId="0" xfId="0" applyFont="1" applyBorder="1" applyAlignment="1">
      <alignment horizontal="left" vertical="top" wrapText="1"/>
    </xf>
    <xf numFmtId="0" fontId="57" fillId="0" borderId="0" xfId="0" applyFont="1" applyAlignment="1">
      <alignment vertical="top" wrapText="1"/>
    </xf>
    <xf numFmtId="0" fontId="57" fillId="0" borderId="0" xfId="0" applyFont="1" applyAlignment="1">
      <alignment horizontal="right" vertical="top" wrapText="1"/>
    </xf>
    <xf numFmtId="0" fontId="57" fillId="0" borderId="0" xfId="0" applyFont="1" applyAlignment="1">
      <alignment horizontal="center" vertical="top" wrapText="1"/>
    </xf>
    <xf numFmtId="0" fontId="57" fillId="0" borderId="0" xfId="0" applyFont="1" applyBorder="1" applyAlignment="1">
      <alignment horizontal="center" vertical="top" wrapText="1"/>
    </xf>
    <xf numFmtId="0" fontId="53" fillId="0" borderId="10" xfId="0" applyFont="1" applyBorder="1" applyAlignment="1">
      <alignment horizontal="center" vertical="top" wrapText="1"/>
    </xf>
    <xf numFmtId="0" fontId="61" fillId="0" borderId="0" xfId="0" applyFont="1"/>
    <xf numFmtId="0" fontId="62" fillId="10" borderId="22"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1" fillId="0" borderId="20" xfId="0" applyFont="1" applyBorder="1" applyAlignment="1">
      <alignment horizontal="justify" vertical="center" wrapText="1"/>
    </xf>
    <xf numFmtId="0" fontId="61" fillId="0" borderId="18" xfId="0" applyFont="1" applyBorder="1" applyAlignment="1">
      <alignment horizontal="justify" vertical="center" wrapText="1"/>
    </xf>
    <xf numFmtId="0" fontId="63" fillId="0" borderId="20" xfId="0" applyFont="1" applyBorder="1" applyAlignment="1">
      <alignment horizontal="justify" vertical="center" wrapText="1"/>
    </xf>
    <xf numFmtId="0" fontId="63" fillId="0" borderId="18" xfId="0" applyFont="1" applyBorder="1" applyAlignment="1">
      <alignment horizontal="justify" vertical="center" wrapText="1"/>
    </xf>
    <xf numFmtId="17" fontId="63" fillId="0" borderId="18" xfId="0" applyNumberFormat="1" applyFont="1" applyBorder="1" applyAlignment="1">
      <alignment horizontal="justify" vertical="center" wrapText="1"/>
    </xf>
    <xf numFmtId="0" fontId="2" fillId="0" borderId="0" xfId="47" applyFont="1"/>
    <xf numFmtId="0" fontId="64" fillId="0" borderId="0" xfId="47" applyFont="1" applyAlignment="1"/>
    <xf numFmtId="0" fontId="66" fillId="0" borderId="0" xfId="47" applyFont="1" applyAlignment="1"/>
    <xf numFmtId="0" fontId="65" fillId="0" borderId="0" xfId="47" applyFont="1" applyAlignment="1">
      <alignment horizontal="left" indent="12"/>
    </xf>
    <xf numFmtId="0" fontId="57" fillId="0" borderId="0" xfId="47" applyFont="1" applyAlignment="1"/>
    <xf numFmtId="0" fontId="0" fillId="0" borderId="0" xfId="0" applyFill="1"/>
    <xf numFmtId="41" fontId="0" fillId="0" borderId="0" xfId="0" applyNumberFormat="1"/>
    <xf numFmtId="0" fontId="35" fillId="0" borderId="0" xfId="0" applyFont="1" applyFill="1" applyBorder="1" applyAlignment="1">
      <alignment horizontal="center" vertical="center"/>
    </xf>
    <xf numFmtId="41" fontId="35" fillId="0" borderId="0" xfId="12" applyNumberFormat="1" applyFont="1" applyFill="1" applyBorder="1" applyAlignment="1">
      <alignment horizontal="center" vertical="center"/>
    </xf>
    <xf numFmtId="0" fontId="68" fillId="0" borderId="0" xfId="0" applyFont="1"/>
    <xf numFmtId="0" fontId="0" fillId="0" borderId="0" xfId="0" applyAlignment="1">
      <alignment horizontal="center"/>
    </xf>
    <xf numFmtId="0" fontId="69" fillId="43" borderId="11" xfId="0" applyFont="1" applyFill="1" applyBorder="1"/>
    <xf numFmtId="0" fontId="69" fillId="43" borderId="11" xfId="0" applyFont="1" applyFill="1" applyBorder="1" applyAlignment="1">
      <alignment horizontal="center"/>
    </xf>
    <xf numFmtId="0" fontId="69" fillId="0" borderId="11" xfId="0" applyFont="1" applyFill="1" applyBorder="1" applyAlignment="1">
      <alignment horizontal="center"/>
    </xf>
    <xf numFmtId="0" fontId="70" fillId="0" borderId="11" xfId="0" applyFont="1" applyFill="1" applyBorder="1" applyAlignment="1">
      <alignment horizontal="left"/>
    </xf>
    <xf numFmtId="44" fontId="70" fillId="6" borderId="11" xfId="72" applyFont="1" applyFill="1" applyBorder="1" applyAlignment="1">
      <alignment horizontal="left"/>
    </xf>
    <xf numFmtId="174" fontId="70" fillId="6" borderId="11" xfId="72" applyNumberFormat="1" applyFont="1" applyFill="1" applyBorder="1" applyAlignment="1">
      <alignment horizontal="left"/>
    </xf>
    <xf numFmtId="0" fontId="35" fillId="6" borderId="0" xfId="0" applyFont="1" applyFill="1" applyAlignment="1">
      <alignment horizontal="left"/>
    </xf>
    <xf numFmtId="43" fontId="70" fillId="6" borderId="11" xfId="12" applyFont="1" applyFill="1" applyBorder="1" applyAlignment="1">
      <alignment horizontal="left"/>
    </xf>
    <xf numFmtId="174" fontId="70" fillId="6" borderId="11" xfId="12" applyNumberFormat="1" applyFont="1" applyFill="1" applyBorder="1" applyAlignment="1">
      <alignment horizontal="left"/>
    </xf>
    <xf numFmtId="0" fontId="0" fillId="0" borderId="11" xfId="0" applyBorder="1" applyAlignment="1">
      <alignment horizontal="left"/>
    </xf>
    <xf numFmtId="43" fontId="1" fillId="0" borderId="11" xfId="12" applyFont="1" applyBorder="1" applyAlignment="1">
      <alignment horizontal="center"/>
    </xf>
    <xf numFmtId="174" fontId="1" fillId="0" borderId="11" xfId="12" applyNumberFormat="1" applyFont="1" applyBorder="1" applyAlignment="1">
      <alignment horizontal="center"/>
    </xf>
    <xf numFmtId="174" fontId="0" fillId="0" borderId="0" xfId="0" applyNumberFormat="1" applyAlignment="1">
      <alignment horizontal="center"/>
    </xf>
    <xf numFmtId="0" fontId="69" fillId="0" borderId="11" xfId="0" applyFont="1" applyBorder="1" applyAlignment="1">
      <alignment horizontal="right"/>
    </xf>
    <xf numFmtId="174" fontId="69" fillId="0" borderId="11" xfId="72" applyNumberFormat="1" applyFont="1" applyBorder="1" applyAlignment="1">
      <alignment horizontal="center"/>
    </xf>
    <xf numFmtId="0" fontId="70" fillId="0" borderId="0" xfId="0" applyFont="1"/>
    <xf numFmtId="0" fontId="70" fillId="0" borderId="0" xfId="0" applyFont="1" applyAlignment="1">
      <alignment horizontal="center"/>
    </xf>
    <xf numFmtId="174" fontId="70" fillId="0" borderId="0" xfId="0" applyNumberFormat="1" applyFont="1" applyAlignment="1">
      <alignment horizontal="center"/>
    </xf>
    <xf numFmtId="0" fontId="70" fillId="0" borderId="11" xfId="0" applyFont="1" applyBorder="1"/>
    <xf numFmtId="43" fontId="70" fillId="0" borderId="11" xfId="12" applyFont="1" applyBorder="1" applyAlignment="1">
      <alignment horizontal="center"/>
    </xf>
    <xf numFmtId="174" fontId="70" fillId="0" borderId="11" xfId="12" applyNumberFormat="1" applyFont="1" applyBorder="1" applyAlignment="1">
      <alignment horizontal="center"/>
    </xf>
    <xf numFmtId="0" fontId="70" fillId="0" borderId="11" xfId="0" applyFont="1" applyBorder="1" applyAlignment="1">
      <alignment horizontal="right"/>
    </xf>
    <xf numFmtId="0" fontId="70" fillId="0" borderId="11" xfId="0" applyFont="1" applyBorder="1" applyAlignment="1">
      <alignment horizontal="center"/>
    </xf>
    <xf numFmtId="174" fontId="70" fillId="0" borderId="11" xfId="0" applyNumberFormat="1" applyFont="1" applyBorder="1" applyAlignment="1">
      <alignment horizontal="center"/>
    </xf>
    <xf numFmtId="168" fontId="70" fillId="0" borderId="11" xfId="12" applyNumberFormat="1" applyFont="1" applyFill="1" applyBorder="1" applyAlignment="1">
      <alignment horizontal="center"/>
    </xf>
    <xf numFmtId="168" fontId="0" fillId="0" borderId="0" xfId="0" applyNumberFormat="1" applyAlignment="1">
      <alignment horizontal="center"/>
    </xf>
    <xf numFmtId="168" fontId="69" fillId="0" borderId="11" xfId="72" applyNumberFormat="1" applyFont="1" applyBorder="1" applyAlignment="1">
      <alignment horizontal="center"/>
    </xf>
    <xf numFmtId="43" fontId="0" fillId="0" borderId="0" xfId="0" applyNumberFormat="1"/>
    <xf numFmtId="0" fontId="0" fillId="0" borderId="0" xfId="0" applyFill="1" applyAlignment="1">
      <alignment horizontal="center"/>
    </xf>
    <xf numFmtId="43" fontId="0" fillId="0" borderId="0" xfId="0" applyNumberFormat="1" applyFill="1"/>
    <xf numFmtId="168" fontId="0" fillId="0" borderId="0" xfId="0" applyNumberFormat="1" applyFill="1" applyAlignment="1">
      <alignment horizontal="center"/>
    </xf>
    <xf numFmtId="168" fontId="0" fillId="0" borderId="0" xfId="0" applyNumberFormat="1" applyFill="1"/>
    <xf numFmtId="168" fontId="70" fillId="0" borderId="11" xfId="12" applyNumberFormat="1" applyFont="1" applyBorder="1" applyAlignment="1">
      <alignment horizontal="center"/>
    </xf>
    <xf numFmtId="168" fontId="70" fillId="0" borderId="0" xfId="12" applyNumberFormat="1" applyFont="1" applyAlignment="1">
      <alignment horizontal="center"/>
    </xf>
    <xf numFmtId="168" fontId="70" fillId="0" borderId="11" xfId="72" applyNumberFormat="1" applyFont="1" applyBorder="1" applyAlignment="1">
      <alignment horizontal="center"/>
    </xf>
    <xf numFmtId="0" fontId="70" fillId="0" borderId="0" xfId="2520" applyFont="1"/>
    <xf numFmtId="0" fontId="69" fillId="0" borderId="0" xfId="2520" applyFont="1" applyAlignment="1">
      <alignment horizontal="right"/>
    </xf>
    <xf numFmtId="0" fontId="69" fillId="0" borderId="0" xfId="2520" applyFont="1" applyAlignment="1">
      <alignment horizontal="center"/>
    </xf>
    <xf numFmtId="0" fontId="74" fillId="70" borderId="80" xfId="2520" applyFont="1" applyFill="1" applyBorder="1" applyAlignment="1">
      <alignment horizontal="center" vertical="center" wrapText="1"/>
    </xf>
    <xf numFmtId="0" fontId="70" fillId="0" borderId="80" xfId="0" applyFont="1" applyBorder="1" applyAlignment="1">
      <alignment horizontal="center" vertical="center" wrapText="1"/>
    </xf>
    <xf numFmtId="3" fontId="70" fillId="0" borderId="80" xfId="0" applyNumberFormat="1" applyFont="1" applyBorder="1" applyAlignment="1">
      <alignment horizontal="center" vertical="center" wrapText="1"/>
    </xf>
    <xf numFmtId="44" fontId="70" fillId="0" borderId="80" xfId="72" applyFont="1" applyBorder="1" applyAlignment="1">
      <alignment horizontal="center" vertical="center" wrapText="1"/>
    </xf>
    <xf numFmtId="0" fontId="70" fillId="0" borderId="80" xfId="36" applyFont="1" applyBorder="1" applyAlignment="1">
      <alignment horizontal="left" vertical="center" wrapText="1"/>
    </xf>
    <xf numFmtId="0" fontId="70" fillId="0" borderId="80" xfId="36" applyFont="1" applyBorder="1" applyAlignment="1">
      <alignment horizontal="center" vertical="center" wrapText="1"/>
    </xf>
    <xf numFmtId="3" fontId="70" fillId="0" borderId="80" xfId="36" applyNumberFormat="1" applyFont="1" applyBorder="1" applyAlignment="1">
      <alignment horizontal="center" vertical="center" wrapText="1"/>
    </xf>
    <xf numFmtId="44" fontId="70" fillId="0" borderId="80" xfId="72" applyFont="1" applyBorder="1" applyAlignment="1">
      <alignment horizontal="center" vertical="center"/>
    </xf>
    <xf numFmtId="0" fontId="70" fillId="6" borderId="80" xfId="2520" applyFont="1" applyFill="1" applyBorder="1" applyAlignment="1">
      <alignment horizontal="left" vertical="center" wrapText="1"/>
    </xf>
    <xf numFmtId="0" fontId="70" fillId="6" borderId="80" xfId="2520" applyFont="1" applyFill="1" applyBorder="1" applyAlignment="1">
      <alignment horizontal="center" vertical="center" wrapText="1"/>
    </xf>
    <xf numFmtId="177" fontId="70" fillId="6" borderId="80" xfId="2520" applyNumberFormat="1" applyFont="1" applyFill="1" applyBorder="1" applyAlignment="1">
      <alignment horizontal="center" vertical="center" wrapText="1"/>
    </xf>
    <xf numFmtId="44" fontId="70" fillId="6" borderId="80" xfId="72" applyFont="1" applyFill="1" applyBorder="1" applyAlignment="1">
      <alignment horizontal="center" vertical="center" wrapText="1"/>
    </xf>
    <xf numFmtId="3" fontId="7" fillId="0" borderId="8" xfId="1" applyNumberFormat="1" applyFont="1" applyBorder="1" applyAlignment="1"/>
    <xf numFmtId="3" fontId="10" fillId="0" borderId="8" xfId="1" applyNumberFormat="1" applyFont="1" applyBorder="1" applyAlignment="1"/>
    <xf numFmtId="0" fontId="37" fillId="0" borderId="0" xfId="0" applyFont="1"/>
    <xf numFmtId="0" fontId="45" fillId="6" borderId="0" xfId="0" applyFont="1" applyFill="1" applyAlignment="1">
      <alignment horizontal="center"/>
    </xf>
    <xf numFmtId="0" fontId="37" fillId="6" borderId="0" xfId="0" applyFont="1" applyFill="1"/>
    <xf numFmtId="0" fontId="124" fillId="71" borderId="80" xfId="0" applyFont="1" applyFill="1" applyBorder="1" applyAlignment="1">
      <alignment horizontal="center"/>
    </xf>
    <xf numFmtId="0" fontId="124" fillId="71" borderId="81" xfId="0" applyFont="1" applyFill="1" applyBorder="1" applyAlignment="1">
      <alignment horizontal="center"/>
    </xf>
    <xf numFmtId="0" fontId="45" fillId="6" borderId="8" xfId="0" applyNumberFormat="1" applyFont="1" applyFill="1" applyBorder="1" applyAlignment="1" applyProtection="1">
      <alignment horizontal="center" vertical="justify" wrapText="1"/>
    </xf>
    <xf numFmtId="0" fontId="37" fillId="6" borderId="8" xfId="0" applyNumberFormat="1" applyFont="1" applyFill="1" applyBorder="1" applyAlignment="1" applyProtection="1">
      <alignment vertical="justify" wrapText="1"/>
    </xf>
    <xf numFmtId="3" fontId="37" fillId="6" borderId="8" xfId="0" applyNumberFormat="1" applyFont="1" applyFill="1" applyBorder="1" applyAlignment="1">
      <alignment vertical="justify" wrapText="1"/>
    </xf>
    <xf numFmtId="0" fontId="45" fillId="6" borderId="8" xfId="0" applyNumberFormat="1" applyFont="1" applyFill="1" applyBorder="1" applyAlignment="1" applyProtection="1">
      <alignment horizontal="center"/>
    </xf>
    <xf numFmtId="0" fontId="37" fillId="6" borderId="8" xfId="0" applyNumberFormat="1" applyFont="1" applyFill="1" applyBorder="1" applyAlignment="1" applyProtection="1"/>
    <xf numFmtId="3" fontId="37" fillId="6" borderId="8" xfId="0" applyNumberFormat="1" applyFont="1" applyFill="1" applyBorder="1"/>
    <xf numFmtId="0" fontId="45" fillId="6" borderId="8" xfId="0" applyNumberFormat="1" applyFont="1" applyFill="1" applyBorder="1" applyAlignment="1" applyProtection="1">
      <alignment horizontal="right"/>
    </xf>
    <xf numFmtId="3" fontId="45" fillId="6" borderId="82" xfId="0" applyNumberFormat="1" applyFont="1" applyFill="1" applyBorder="1"/>
    <xf numFmtId="0" fontId="45" fillId="6" borderId="8" xfId="0" applyFont="1" applyFill="1" applyBorder="1" applyAlignment="1">
      <alignment horizontal="center"/>
    </xf>
    <xf numFmtId="3" fontId="45" fillId="6" borderId="8" xfId="0" applyNumberFormat="1" applyFont="1" applyFill="1" applyBorder="1"/>
    <xf numFmtId="0" fontId="45" fillId="6" borderId="10" xfId="0" applyFont="1" applyFill="1" applyBorder="1" applyAlignment="1">
      <alignment horizontal="center"/>
    </xf>
    <xf numFmtId="0" fontId="37" fillId="6" borderId="10" xfId="0" applyFont="1" applyFill="1" applyBorder="1"/>
    <xf numFmtId="0" fontId="37" fillId="6" borderId="8" xfId="0" applyNumberFormat="1" applyFont="1" applyFill="1" applyBorder="1" applyAlignment="1" applyProtection="1">
      <alignment horizontal="center"/>
    </xf>
    <xf numFmtId="178" fontId="37" fillId="6" borderId="8" xfId="0" applyNumberFormat="1" applyFont="1" applyFill="1" applyBorder="1"/>
    <xf numFmtId="178" fontId="37" fillId="0" borderId="0" xfId="0" applyNumberFormat="1" applyFont="1"/>
    <xf numFmtId="0" fontId="102" fillId="0" borderId="0" xfId="2038" applyFont="1" applyAlignment="1">
      <alignment vertical="top"/>
    </xf>
    <xf numFmtId="0" fontId="125" fillId="72" borderId="0" xfId="67" applyFont="1" applyFill="1" applyAlignment="1">
      <alignment vertical="top"/>
    </xf>
    <xf numFmtId="0" fontId="125" fillId="72" borderId="0" xfId="67" applyFont="1" applyFill="1" applyAlignment="1">
      <alignment vertical="top" wrapText="1"/>
    </xf>
    <xf numFmtId="0" fontId="123" fillId="72" borderId="83" xfId="67" applyFont="1" applyFill="1" applyBorder="1" applyAlignment="1">
      <alignment horizontal="center" vertical="center" wrapText="1"/>
    </xf>
    <xf numFmtId="0" fontId="123" fillId="72" borderId="85" xfId="67" applyFont="1" applyFill="1" applyBorder="1" applyAlignment="1">
      <alignment horizontal="center" vertical="center" wrapText="1"/>
    </xf>
    <xf numFmtId="3" fontId="126" fillId="72" borderId="85" xfId="67" applyNumberFormat="1" applyFont="1" applyFill="1" applyBorder="1" applyAlignment="1">
      <alignment vertical="top"/>
    </xf>
    <xf numFmtId="0" fontId="127" fillId="72" borderId="13" xfId="67" applyFont="1" applyFill="1" applyBorder="1" applyAlignment="1">
      <alignment vertical="top"/>
    </xf>
    <xf numFmtId="0" fontId="128" fillId="72" borderId="25" xfId="67" applyFont="1" applyFill="1" applyBorder="1" applyAlignment="1">
      <alignment vertical="top" wrapText="1"/>
    </xf>
    <xf numFmtId="3" fontId="36" fillId="72" borderId="8" xfId="67" applyNumberFormat="1" applyFont="1" applyFill="1" applyBorder="1" applyAlignment="1">
      <alignment vertical="top"/>
    </xf>
    <xf numFmtId="0" fontId="126" fillId="72" borderId="13" xfId="67" applyFont="1" applyFill="1" applyBorder="1" applyAlignment="1">
      <alignment vertical="top"/>
    </xf>
    <xf numFmtId="3" fontId="126" fillId="72" borderId="8" xfId="67" applyNumberFormat="1" applyFont="1" applyFill="1" applyBorder="1" applyAlignment="1">
      <alignment vertical="top"/>
    </xf>
    <xf numFmtId="0" fontId="128" fillId="72" borderId="13" xfId="67" applyFont="1" applyFill="1" applyBorder="1" applyAlignment="1">
      <alignment vertical="top"/>
    </xf>
    <xf numFmtId="0" fontId="36" fillId="72" borderId="25" xfId="67" applyFont="1" applyFill="1" applyBorder="1" applyAlignment="1">
      <alignment vertical="top" wrapText="1"/>
    </xf>
    <xf numFmtId="0" fontId="36" fillId="72" borderId="0" xfId="67" applyFont="1" applyFill="1" applyBorder="1" applyAlignment="1">
      <alignment vertical="top" wrapText="1"/>
    </xf>
    <xf numFmtId="0" fontId="36" fillId="72" borderId="13" xfId="67" applyFont="1" applyFill="1" applyBorder="1" applyAlignment="1">
      <alignment vertical="top"/>
    </xf>
    <xf numFmtId="3" fontId="36" fillId="72" borderId="8" xfId="67" applyNumberFormat="1" applyFont="1" applyFill="1" applyBorder="1" applyAlignment="1">
      <alignment horizontal="right" vertical="top"/>
    </xf>
    <xf numFmtId="0" fontId="36" fillId="0" borderId="25" xfId="67" applyFont="1" applyBorder="1" applyAlignment="1">
      <alignment vertical="top" wrapText="1"/>
    </xf>
    <xf numFmtId="0" fontId="128" fillId="72" borderId="26" xfId="67" applyFont="1" applyFill="1" applyBorder="1" applyAlignment="1">
      <alignment vertical="top"/>
    </xf>
    <xf numFmtId="0" fontId="36" fillId="72" borderId="27" xfId="67" applyFont="1" applyFill="1" applyBorder="1" applyAlignment="1">
      <alignment vertical="top" wrapText="1"/>
    </xf>
    <xf numFmtId="3" fontId="36" fillId="72" borderId="10" xfId="67" applyNumberFormat="1" applyFont="1" applyFill="1" applyBorder="1" applyAlignment="1">
      <alignment horizontal="right" vertical="top"/>
    </xf>
    <xf numFmtId="3" fontId="129" fillId="72" borderId="10" xfId="67" applyNumberFormat="1" applyFont="1" applyFill="1" applyBorder="1" applyAlignment="1">
      <alignment horizontal="right" vertical="top"/>
    </xf>
    <xf numFmtId="0" fontId="128" fillId="0" borderId="0" xfId="67" applyFont="1" applyBorder="1" applyAlignment="1">
      <alignment vertical="top"/>
    </xf>
    <xf numFmtId="0" fontId="36" fillId="0" borderId="0" xfId="67" applyFont="1" applyBorder="1" applyAlignment="1">
      <alignment vertical="top" wrapText="1"/>
    </xf>
    <xf numFmtId="3" fontId="36" fillId="0" borderId="0" xfId="67" applyNumberFormat="1" applyFont="1" applyBorder="1" applyAlignment="1">
      <alignment horizontal="right" vertical="top"/>
    </xf>
    <xf numFmtId="3" fontId="129" fillId="0" borderId="0" xfId="67" applyNumberFormat="1" applyFont="1" applyBorder="1" applyAlignment="1">
      <alignment horizontal="right" vertical="top"/>
    </xf>
    <xf numFmtId="0" fontId="128" fillId="0" borderId="0" xfId="67" applyFont="1" applyAlignment="1">
      <alignment vertical="top"/>
    </xf>
    <xf numFmtId="0" fontId="128" fillId="0" borderId="0" xfId="67" applyFont="1" applyAlignment="1">
      <alignment vertical="top" wrapText="1"/>
    </xf>
    <xf numFmtId="0" fontId="37" fillId="0" borderId="0" xfId="2038" applyFont="1"/>
    <xf numFmtId="172" fontId="123" fillId="0" borderId="0" xfId="67" applyNumberFormat="1" applyFont="1" applyAlignment="1"/>
    <xf numFmtId="0" fontId="36" fillId="72" borderId="1" xfId="67" applyFont="1" applyFill="1" applyBorder="1" applyAlignment="1">
      <alignment wrapText="1"/>
    </xf>
    <xf numFmtId="0" fontId="36" fillId="72" borderId="1" xfId="67" applyFont="1" applyFill="1" applyBorder="1"/>
    <xf numFmtId="0" fontId="123" fillId="72" borderId="87" xfId="67" applyFont="1" applyFill="1" applyBorder="1" applyAlignment="1">
      <alignment horizontal="center" vertical="center" wrapText="1"/>
    </xf>
    <xf numFmtId="0" fontId="123" fillId="72" borderId="27" xfId="67" applyFont="1" applyFill="1" applyBorder="1" applyAlignment="1">
      <alignment horizontal="center" vertical="center" wrapText="1"/>
    </xf>
    <xf numFmtId="0" fontId="126" fillId="72" borderId="85" xfId="67" applyFont="1" applyFill="1" applyBorder="1" applyAlignment="1">
      <alignment wrapText="1"/>
    </xf>
    <xf numFmtId="3" fontId="126" fillId="72" borderId="85" xfId="67" applyNumberFormat="1" applyFont="1" applyFill="1" applyBorder="1" applyAlignment="1">
      <alignment horizontal="right"/>
    </xf>
    <xf numFmtId="169" fontId="130" fillId="0" borderId="0" xfId="2038" applyNumberFormat="1" applyFont="1" applyAlignment="1">
      <alignment horizontal="right" vertical="center"/>
    </xf>
    <xf numFmtId="0" fontId="36" fillId="72" borderId="8" xfId="67" applyFont="1" applyFill="1" applyBorder="1" applyAlignment="1">
      <alignment wrapText="1"/>
    </xf>
    <xf numFmtId="0" fontId="36" fillId="72" borderId="8" xfId="67" applyFont="1" applyFill="1" applyBorder="1" applyAlignment="1">
      <alignment horizontal="right"/>
    </xf>
    <xf numFmtId="0" fontId="126" fillId="72" borderId="8" xfId="67" applyFont="1" applyFill="1" applyBorder="1" applyAlignment="1">
      <alignment wrapText="1"/>
    </xf>
    <xf numFmtId="3" fontId="126" fillId="72" borderId="8" xfId="67" applyNumberFormat="1" applyFont="1" applyFill="1" applyBorder="1" applyAlignment="1">
      <alignment horizontal="right"/>
    </xf>
    <xf numFmtId="3" fontId="36" fillId="72" borderId="8" xfId="67" applyNumberFormat="1" applyFont="1" applyFill="1" applyBorder="1" applyAlignment="1">
      <alignment horizontal="right"/>
    </xf>
    <xf numFmtId="165" fontId="36" fillId="72" borderId="8" xfId="1934" applyNumberFormat="1" applyFont="1" applyFill="1" applyBorder="1" applyAlignment="1">
      <alignment horizontal="right"/>
    </xf>
    <xf numFmtId="0" fontId="131" fillId="72" borderId="13" xfId="2038" applyFont="1" applyFill="1" applyBorder="1" applyAlignment="1">
      <alignment vertical="center"/>
    </xf>
    <xf numFmtId="0" fontId="131" fillId="72" borderId="13" xfId="2038" applyFont="1" applyFill="1" applyBorder="1" applyAlignment="1">
      <alignment vertical="center" wrapText="1"/>
    </xf>
    <xf numFmtId="0" fontId="37" fillId="0" borderId="13" xfId="2038" applyFont="1" applyBorder="1"/>
    <xf numFmtId="0" fontId="131" fillId="72" borderId="26" xfId="2038" applyFont="1" applyFill="1" applyBorder="1" applyAlignment="1">
      <alignment vertical="center"/>
    </xf>
    <xf numFmtId="3" fontId="36" fillId="72" borderId="10" xfId="67" applyNumberFormat="1" applyFont="1" applyFill="1" applyBorder="1" applyAlignment="1">
      <alignment horizontal="right"/>
    </xf>
    <xf numFmtId="0" fontId="131" fillId="72" borderId="8" xfId="2038" applyFont="1" applyFill="1" applyBorder="1" applyAlignment="1">
      <alignment vertical="center"/>
    </xf>
    <xf numFmtId="0" fontId="131" fillId="72" borderId="14" xfId="2038" applyFont="1" applyFill="1" applyBorder="1" applyAlignment="1">
      <alignment vertical="center"/>
    </xf>
    <xf numFmtId="3" fontId="36" fillId="72" borderId="14" xfId="67" applyNumberFormat="1" applyFont="1" applyFill="1" applyBorder="1" applyAlignment="1">
      <alignment horizontal="right"/>
    </xf>
    <xf numFmtId="0" fontId="36" fillId="72" borderId="0" xfId="67" applyFont="1" applyFill="1" applyBorder="1" applyAlignment="1">
      <alignment wrapText="1"/>
    </xf>
    <xf numFmtId="3" fontId="36" fillId="72" borderId="0" xfId="67" applyNumberFormat="1" applyFont="1" applyFill="1" applyBorder="1" applyAlignment="1">
      <alignment horizontal="right"/>
    </xf>
    <xf numFmtId="0" fontId="123" fillId="72" borderId="85" xfId="67" applyFont="1" applyFill="1" applyBorder="1" applyAlignment="1">
      <alignment horizontal="right" vertical="center" wrapText="1"/>
    </xf>
    <xf numFmtId="0" fontId="123" fillId="72" borderId="10" xfId="67" applyFont="1" applyFill="1" applyBorder="1" applyAlignment="1">
      <alignment horizontal="right" vertical="center" wrapText="1"/>
    </xf>
    <xf numFmtId="3" fontId="36" fillId="72" borderId="25" xfId="67" applyNumberFormat="1" applyFont="1" applyFill="1" applyBorder="1" applyAlignment="1">
      <alignment horizontal="right"/>
    </xf>
    <xf numFmtId="3" fontId="126" fillId="72" borderId="8" xfId="67" applyNumberFormat="1" applyFont="1" applyFill="1" applyBorder="1"/>
    <xf numFmtId="0" fontId="36" fillId="72" borderId="10" xfId="67" applyFont="1" applyFill="1" applyBorder="1" applyAlignment="1">
      <alignment wrapText="1"/>
    </xf>
    <xf numFmtId="0" fontId="36" fillId="72" borderId="10" xfId="67" applyFont="1" applyFill="1" applyBorder="1" applyAlignment="1">
      <alignment horizontal="right"/>
    </xf>
    <xf numFmtId="0" fontId="62" fillId="11" borderId="80" xfId="0" applyFont="1" applyFill="1" applyBorder="1" applyAlignment="1">
      <alignment horizontal="center" vertical="center" wrapText="1"/>
    </xf>
    <xf numFmtId="0" fontId="62" fillId="11" borderId="80" xfId="0" quotePrefix="1" applyFont="1" applyFill="1" applyBorder="1" applyAlignment="1">
      <alignment horizontal="center" vertical="center" wrapText="1"/>
    </xf>
    <xf numFmtId="0" fontId="0" fillId="0" borderId="80" xfId="0" applyFont="1" applyFill="1" applyBorder="1"/>
    <xf numFmtId="0" fontId="61" fillId="0" borderId="80" xfId="0" applyFont="1" applyFill="1" applyBorder="1" applyAlignment="1">
      <alignment horizontal="left" vertical="center" wrapText="1"/>
    </xf>
    <xf numFmtId="41" fontId="1" fillId="0" borderId="80" xfId="12" applyNumberFormat="1" applyFont="1" applyFill="1" applyBorder="1" applyAlignment="1">
      <alignment vertical="center"/>
    </xf>
    <xf numFmtId="41" fontId="1" fillId="0" borderId="80" xfId="73" applyNumberFormat="1" applyFont="1" applyFill="1" applyBorder="1" applyAlignment="1">
      <alignment vertical="center"/>
    </xf>
    <xf numFmtId="41" fontId="1" fillId="0" borderId="80" xfId="12" applyNumberFormat="1" applyFont="1" applyFill="1" applyBorder="1" applyAlignment="1">
      <alignment horizontal="center" vertical="center"/>
    </xf>
    <xf numFmtId="0" fontId="61" fillId="0" borderId="80" xfId="0" applyFont="1" applyFill="1" applyBorder="1" applyAlignment="1">
      <alignment horizontal="left" vertical="center" wrapText="1" indent="2"/>
    </xf>
    <xf numFmtId="0" fontId="35" fillId="11" borderId="80" xfId="0" applyFont="1" applyFill="1" applyBorder="1" applyAlignment="1">
      <alignment horizontal="center"/>
    </xf>
    <xf numFmtId="41" fontId="35" fillId="11" borderId="80" xfId="12" applyNumberFormat="1" applyFont="1" applyFill="1" applyBorder="1" applyAlignment="1">
      <alignment vertical="center"/>
    </xf>
    <xf numFmtId="0" fontId="62" fillId="0" borderId="80" xfId="0" applyFont="1" applyFill="1" applyBorder="1" applyAlignment="1">
      <alignment horizontal="left" vertical="center" wrapText="1"/>
    </xf>
    <xf numFmtId="41" fontId="35" fillId="0" borderId="80" xfId="12" applyNumberFormat="1" applyFont="1" applyFill="1" applyBorder="1" applyAlignment="1">
      <alignment vertical="center"/>
    </xf>
    <xf numFmtId="0" fontId="61" fillId="0" borderId="80" xfId="0" applyFont="1" applyFill="1" applyBorder="1" applyAlignment="1">
      <alignment horizontal="left" vertical="center" wrapText="1" indent="4"/>
    </xf>
    <xf numFmtId="41" fontId="0" fillId="0" borderId="80" xfId="12" applyNumberFormat="1" applyFont="1" applyFill="1" applyBorder="1" applyAlignment="1">
      <alignment horizontal="center" vertical="center"/>
    </xf>
    <xf numFmtId="0" fontId="28" fillId="0" borderId="0" xfId="2" applyFont="1" applyFill="1" applyAlignment="1">
      <alignment horizontal="center"/>
    </xf>
    <xf numFmtId="0" fontId="12" fillId="0" borderId="14" xfId="2" applyFont="1" applyBorder="1"/>
    <xf numFmtId="0" fontId="12" fillId="0" borderId="0" xfId="2" applyFont="1"/>
    <xf numFmtId="0" fontId="3" fillId="0" borderId="0" xfId="2" applyFont="1" applyAlignment="1">
      <alignment horizontal="center"/>
    </xf>
    <xf numFmtId="0" fontId="4" fillId="0" borderId="0" xfId="2" applyFont="1" applyAlignment="1">
      <alignment horizontal="center"/>
    </xf>
    <xf numFmtId="0" fontId="6" fillId="0" borderId="2" xfId="2" applyFont="1" applyBorder="1" applyAlignment="1">
      <alignment horizontal="center" vertical="center"/>
    </xf>
    <xf numFmtId="0" fontId="2" fillId="0" borderId="8" xfId="2" applyBorder="1" applyAlignment="1">
      <alignment horizontal="center" vertical="center"/>
    </xf>
    <xf numFmtId="0" fontId="2" fillId="0" borderId="10" xfId="2" applyBorder="1" applyAlignment="1">
      <alignment horizontal="center" vertical="center"/>
    </xf>
    <xf numFmtId="0" fontId="6" fillId="0" borderId="3" xfId="2" applyFont="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28" xfId="2" applyFont="1" applyBorder="1" applyAlignment="1">
      <alignment horizontal="center" vertical="center" wrapText="1"/>
    </xf>
    <xf numFmtId="0" fontId="2" fillId="0" borderId="10" xfId="2" applyBorder="1" applyAlignment="1">
      <alignment horizontal="center" vertical="center" wrapText="1"/>
    </xf>
    <xf numFmtId="17" fontId="6" fillId="0" borderId="3" xfId="2" applyNumberFormat="1" applyFont="1" applyBorder="1" applyAlignment="1">
      <alignment horizontal="center"/>
    </xf>
    <xf numFmtId="0" fontId="6" fillId="0" borderId="16" xfId="2" applyFont="1" applyBorder="1" applyAlignment="1">
      <alignment horizontal="center"/>
    </xf>
    <xf numFmtId="0" fontId="6" fillId="0" borderId="19" xfId="2" applyFont="1" applyBorder="1" applyAlignment="1">
      <alignment horizontal="center"/>
    </xf>
    <xf numFmtId="0" fontId="6" fillId="0" borderId="18" xfId="2" applyFont="1" applyBorder="1" applyAlignment="1">
      <alignment horizontal="center"/>
    </xf>
    <xf numFmtId="0" fontId="6" fillId="0" borderId="29" xfId="2" applyFont="1" applyBorder="1" applyAlignment="1">
      <alignment horizontal="center" vertical="center"/>
    </xf>
    <xf numFmtId="0" fontId="6" fillId="0" borderId="24" xfId="2" applyFont="1" applyBorder="1" applyAlignment="1">
      <alignment horizontal="center" vertical="center"/>
    </xf>
    <xf numFmtId="0" fontId="6" fillId="0" borderId="22" xfId="2" applyFont="1" applyBorder="1" applyAlignment="1">
      <alignment horizontal="center" vertical="center"/>
    </xf>
    <xf numFmtId="0" fontId="6" fillId="0" borderId="17" xfId="2" applyFont="1" applyBorder="1" applyAlignment="1">
      <alignment horizontal="center" vertical="center"/>
    </xf>
    <xf numFmtId="0" fontId="3" fillId="0" borderId="0" xfId="2" applyFont="1" applyFill="1" applyAlignment="1">
      <alignment horizontal="center"/>
    </xf>
    <xf numFmtId="0" fontId="18" fillId="0" borderId="23" xfId="2" applyFont="1" applyBorder="1" applyAlignment="1">
      <alignment horizontal="center"/>
    </xf>
    <xf numFmtId="0" fontId="18" fillId="0" borderId="0" xfId="2" applyFont="1" applyBorder="1" applyAlignment="1">
      <alignment horizontal="center"/>
    </xf>
    <xf numFmtId="0" fontId="18" fillId="0" borderId="21" xfId="2" applyFont="1" applyBorder="1" applyAlignment="1">
      <alignment horizontal="center"/>
    </xf>
    <xf numFmtId="0" fontId="18" fillId="0" borderId="23" xfId="2" applyFont="1" applyBorder="1" applyAlignment="1">
      <alignment horizontal="left" wrapText="1"/>
    </xf>
    <xf numFmtId="0" fontId="18" fillId="0" borderId="0" xfId="2" applyFont="1" applyBorder="1" applyAlignment="1">
      <alignment horizontal="left" wrapText="1"/>
    </xf>
    <xf numFmtId="0" fontId="18" fillId="0" borderId="23" xfId="2" applyFont="1" applyFill="1" applyBorder="1" applyAlignment="1">
      <alignment horizontal="left" wrapText="1"/>
    </xf>
    <xf numFmtId="0" fontId="18" fillId="0" borderId="0" xfId="2" applyFont="1" applyFill="1" applyBorder="1" applyAlignment="1">
      <alignment horizontal="left" wrapText="1"/>
    </xf>
    <xf numFmtId="0" fontId="34" fillId="0" borderId="29" xfId="2" applyFont="1" applyBorder="1" applyAlignment="1">
      <alignment horizontal="center"/>
    </xf>
    <xf numFmtId="0" fontId="34" fillId="0" borderId="31" xfId="2" applyFont="1" applyBorder="1" applyAlignment="1">
      <alignment horizontal="center"/>
    </xf>
    <xf numFmtId="0" fontId="34" fillId="0" borderId="22" xfId="2" applyFont="1" applyBorder="1" applyAlignment="1">
      <alignment horizontal="center"/>
    </xf>
    <xf numFmtId="0" fontId="2" fillId="0" borderId="23" xfId="2" applyFont="1" applyBorder="1" applyAlignment="1">
      <alignment horizontal="center"/>
    </xf>
    <xf numFmtId="0" fontId="2" fillId="0" borderId="0" xfId="2" applyFont="1" applyBorder="1" applyAlignment="1">
      <alignment horizontal="center"/>
    </xf>
    <xf numFmtId="0" fontId="2" fillId="0" borderId="21" xfId="2" applyFont="1" applyBorder="1" applyAlignment="1">
      <alignment horizontal="center"/>
    </xf>
    <xf numFmtId="0" fontId="18" fillId="0" borderId="24" xfId="2" applyFont="1" applyBorder="1" applyAlignment="1">
      <alignment horizontal="center"/>
    </xf>
    <xf numFmtId="0" fontId="18" fillId="0" borderId="15" xfId="2" applyFont="1" applyBorder="1" applyAlignment="1">
      <alignment horizontal="center"/>
    </xf>
    <xf numFmtId="0" fontId="18" fillId="0" borderId="17" xfId="2" applyFont="1" applyBorder="1" applyAlignment="1">
      <alignment horizontal="center"/>
    </xf>
    <xf numFmtId="0" fontId="18" fillId="0" borderId="29" xfId="2" applyFont="1" applyBorder="1" applyAlignment="1">
      <alignment horizontal="center"/>
    </xf>
    <xf numFmtId="0" fontId="18" fillId="0" borderId="31" xfId="2" applyFont="1" applyBorder="1" applyAlignment="1">
      <alignment horizontal="center"/>
    </xf>
    <xf numFmtId="0" fontId="18" fillId="0" borderId="23" xfId="2" applyFont="1" applyBorder="1" applyAlignment="1">
      <alignment horizontal="justify"/>
    </xf>
    <xf numFmtId="0" fontId="18" fillId="0" borderId="0" xfId="2" applyFont="1" applyBorder="1" applyAlignment="1">
      <alignment horizontal="justify"/>
    </xf>
    <xf numFmtId="0" fontId="2" fillId="0" borderId="24" xfId="2" applyFont="1" applyBorder="1" applyAlignment="1">
      <alignment horizontal="center"/>
    </xf>
    <xf numFmtId="0" fontId="2" fillId="0" borderId="15" xfId="2" applyFont="1" applyBorder="1" applyAlignment="1">
      <alignment horizontal="center"/>
    </xf>
    <xf numFmtId="0" fontId="2" fillId="0" borderId="17" xfId="2" applyFont="1" applyBorder="1" applyAlignment="1">
      <alignment horizontal="center"/>
    </xf>
    <xf numFmtId="0" fontId="18" fillId="0" borderId="22" xfId="2" applyFont="1" applyBorder="1" applyAlignment="1">
      <alignment horizontal="center"/>
    </xf>
    <xf numFmtId="0" fontId="18" fillId="0" borderId="23" xfId="2" applyFont="1" applyBorder="1" applyAlignment="1">
      <alignment horizontal="center" vertical="justify"/>
    </xf>
    <xf numFmtId="0" fontId="18" fillId="0" borderId="0" xfId="2" applyFont="1" applyBorder="1" applyAlignment="1">
      <alignment horizontal="center" vertical="justify"/>
    </xf>
    <xf numFmtId="0" fontId="18" fillId="0" borderId="21" xfId="2" applyFont="1" applyBorder="1" applyAlignment="1">
      <alignment horizontal="center" vertical="justify"/>
    </xf>
    <xf numFmtId="0" fontId="2" fillId="0" borderId="0" xfId="2" applyAlignment="1">
      <alignment horizontal="center" vertical="center" wrapText="1"/>
    </xf>
    <xf numFmtId="0" fontId="27" fillId="0" borderId="0" xfId="0" applyFont="1" applyBorder="1" applyAlignme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45" fillId="4" borderId="0" xfId="0" applyFont="1" applyFill="1" applyAlignment="1">
      <alignment horizontal="center" vertical="top" wrapText="1"/>
    </xf>
    <xf numFmtId="0" fontId="24" fillId="0" borderId="11" xfId="58" applyFont="1" applyBorder="1" applyAlignment="1">
      <alignment horizontal="justify" vertical="center" wrapText="1"/>
    </xf>
    <xf numFmtId="0" fontId="24" fillId="0" borderId="12" xfId="58" applyFont="1" applyBorder="1" applyAlignment="1">
      <alignment horizontal="justify" vertical="center"/>
    </xf>
    <xf numFmtId="0" fontId="24" fillId="0" borderId="14" xfId="58" applyFont="1" applyBorder="1" applyAlignment="1">
      <alignment horizontal="justify" vertical="center"/>
    </xf>
    <xf numFmtId="0" fontId="24" fillId="0" borderId="30" xfId="58" applyFont="1" applyBorder="1" applyAlignment="1">
      <alignment horizontal="justify" vertical="center"/>
    </xf>
    <xf numFmtId="0" fontId="24" fillId="0" borderId="26" xfId="58" applyFont="1" applyBorder="1" applyAlignment="1">
      <alignment horizontal="justify" vertical="center"/>
    </xf>
    <xf numFmtId="0" fontId="24" fillId="0" borderId="1" xfId="58" applyFont="1" applyBorder="1" applyAlignment="1">
      <alignment horizontal="justify" vertical="center"/>
    </xf>
    <xf numFmtId="0" fontId="24" fillId="0" borderId="27" xfId="58" applyFont="1" applyBorder="1" applyAlignment="1">
      <alignment horizontal="justify" vertical="center"/>
    </xf>
    <xf numFmtId="0" fontId="39" fillId="6" borderId="0" xfId="59" applyNumberFormat="1" applyFont="1" applyFill="1" applyBorder="1" applyAlignment="1" applyProtection="1">
      <alignment horizontal="center" vertical="center"/>
    </xf>
    <xf numFmtId="0" fontId="10" fillId="0" borderId="2" xfId="59" applyNumberFormat="1" applyFont="1" applyFill="1" applyBorder="1" applyAlignment="1" applyProtection="1">
      <alignment horizontal="center" vertical="center" wrapText="1"/>
    </xf>
    <xf numFmtId="0" fontId="2" fillId="0" borderId="2" xfId="59" applyNumberFormat="1" applyFont="1" applyFill="1" applyBorder="1" applyAlignment="1" applyProtection="1">
      <alignment horizontal="center" vertical="center" wrapText="1"/>
    </xf>
    <xf numFmtId="0" fontId="2" fillId="0" borderId="10" xfId="59" applyNumberFormat="1" applyFont="1" applyFill="1" applyBorder="1" applyAlignment="1" applyProtection="1">
      <alignment horizontal="center" vertical="center" wrapText="1"/>
    </xf>
    <xf numFmtId="0" fontId="10" fillId="0" borderId="2" xfId="59" applyNumberFormat="1" applyFont="1" applyFill="1" applyBorder="1" applyAlignment="1" applyProtection="1">
      <alignment horizontal="center" vertical="center"/>
    </xf>
    <xf numFmtId="0" fontId="40" fillId="6" borderId="0" xfId="61" applyNumberFormat="1" applyFont="1" applyFill="1" applyBorder="1" applyAlignment="1" applyProtection="1">
      <alignment horizontal="center" vertical="center"/>
    </xf>
    <xf numFmtId="0" fontId="10" fillId="0" borderId="11" xfId="61" applyNumberFormat="1" applyFont="1" applyFill="1" applyBorder="1" applyAlignment="1" applyProtection="1">
      <alignment horizontal="center" vertical="center" wrapText="1"/>
    </xf>
    <xf numFmtId="0" fontId="2" fillId="0" borderId="11" xfId="61" applyNumberFormat="1" applyFont="1" applyFill="1" applyBorder="1" applyAlignment="1" applyProtection="1">
      <alignment horizontal="center" vertical="center" wrapText="1"/>
    </xf>
    <xf numFmtId="0" fontId="10" fillId="0" borderId="11" xfId="61" applyNumberFormat="1" applyFont="1" applyFill="1" applyBorder="1" applyAlignment="1" applyProtection="1">
      <alignment horizontal="center" vertical="center"/>
    </xf>
    <xf numFmtId="0" fontId="39" fillId="6" borderId="0" xfId="61" applyNumberFormat="1" applyFont="1" applyFill="1" applyBorder="1" applyAlignment="1" applyProtection="1">
      <alignment horizontal="center" vertical="center"/>
    </xf>
    <xf numFmtId="0" fontId="18" fillId="0" borderId="11" xfId="61" applyNumberFormat="1" applyFont="1" applyFill="1" applyBorder="1" applyAlignment="1" applyProtection="1">
      <alignment horizontal="center" vertical="center"/>
    </xf>
    <xf numFmtId="0" fontId="10" fillId="0" borderId="0" xfId="61" applyFont="1" applyFill="1" applyAlignment="1">
      <alignment horizontal="center" vertical="center" wrapText="1"/>
    </xf>
    <xf numFmtId="0" fontId="10" fillId="0" borderId="0" xfId="61" applyNumberFormat="1" applyFont="1" applyFill="1" applyBorder="1" applyAlignment="1" applyProtection="1">
      <alignment horizontal="center" vertical="center" wrapText="1"/>
    </xf>
    <xf numFmtId="0" fontId="10" fillId="0" borderId="11" xfId="61" applyFont="1" applyFill="1" applyBorder="1" applyAlignment="1">
      <alignment horizontal="center" vertical="center"/>
    </xf>
    <xf numFmtId="0" fontId="10" fillId="0" borderId="0" xfId="61" applyNumberFormat="1" applyFont="1" applyFill="1" applyBorder="1" applyAlignment="1" applyProtection="1">
      <alignment horizontal="center" vertical="center"/>
    </xf>
    <xf numFmtId="0" fontId="10" fillId="0" borderId="35" xfId="61" applyNumberFormat="1" applyFont="1" applyFill="1" applyBorder="1" applyAlignment="1" applyProtection="1">
      <alignment horizontal="center" vertical="center" wrapText="1"/>
    </xf>
    <xf numFmtId="0" fontId="10" fillId="0" borderId="39" xfId="61" applyNumberFormat="1" applyFont="1" applyFill="1" applyBorder="1" applyAlignment="1" applyProtection="1">
      <alignment horizontal="center" vertical="center" wrapText="1"/>
    </xf>
    <xf numFmtId="0" fontId="10" fillId="0" borderId="36" xfId="61" applyNumberFormat="1" applyFont="1" applyFill="1" applyBorder="1" applyAlignment="1" applyProtection="1">
      <alignment horizontal="center" vertical="center"/>
    </xf>
    <xf numFmtId="0" fontId="10" fillId="0" borderId="37" xfId="61" applyNumberFormat="1" applyFont="1" applyFill="1" applyBorder="1" applyAlignment="1" applyProtection="1">
      <alignment horizontal="center" vertical="center"/>
    </xf>
    <xf numFmtId="0" fontId="10" fillId="0" borderId="38" xfId="61" applyNumberFormat="1" applyFont="1" applyFill="1" applyBorder="1" applyAlignment="1" applyProtection="1">
      <alignment horizontal="center" vertical="center"/>
    </xf>
    <xf numFmtId="0" fontId="10" fillId="0" borderId="51" xfId="61" applyNumberFormat="1" applyFont="1" applyFill="1" applyBorder="1" applyAlignment="1" applyProtection="1">
      <alignment horizontal="center" vertical="center" wrapText="1"/>
    </xf>
    <xf numFmtId="0" fontId="10" fillId="0" borderId="52" xfId="61" applyNumberFormat="1" applyFont="1" applyFill="1" applyBorder="1" applyAlignment="1" applyProtection="1">
      <alignment horizontal="center" vertical="center" wrapText="1"/>
    </xf>
    <xf numFmtId="0" fontId="10" fillId="0" borderId="51" xfId="61" applyNumberFormat="1" applyFont="1" applyFill="1" applyBorder="1" applyAlignment="1" applyProtection="1">
      <alignment horizontal="center" vertical="center"/>
    </xf>
    <xf numFmtId="0" fontId="10" fillId="0" borderId="1" xfId="61" applyNumberFormat="1" applyFont="1" applyFill="1" applyBorder="1" applyAlignment="1" applyProtection="1">
      <alignment horizontal="center" vertical="center"/>
    </xf>
    <xf numFmtId="0" fontId="10" fillId="6" borderId="0" xfId="61" applyFont="1" applyFill="1" applyAlignment="1">
      <alignment horizontal="center" vertical="center" wrapText="1"/>
    </xf>
    <xf numFmtId="0" fontId="10" fillId="6" borderId="0" xfId="61" applyNumberFormat="1" applyFont="1" applyFill="1" applyBorder="1" applyAlignment="1" applyProtection="1">
      <alignment horizontal="center" vertical="center" wrapText="1"/>
    </xf>
    <xf numFmtId="0" fontId="10" fillId="6" borderId="11" xfId="61" applyNumberFormat="1" applyFont="1" applyFill="1" applyBorder="1" applyAlignment="1" applyProtection="1">
      <alignment horizontal="center" vertical="center" wrapText="1"/>
    </xf>
    <xf numFmtId="0" fontId="10" fillId="6" borderId="11" xfId="61" applyFont="1" applyFill="1" applyBorder="1" applyAlignment="1">
      <alignment horizontal="center" vertical="center" wrapText="1"/>
    </xf>
    <xf numFmtId="0" fontId="10" fillId="6" borderId="1" xfId="61" applyNumberFormat="1" applyFont="1" applyFill="1" applyBorder="1" applyAlignment="1" applyProtection="1">
      <alignment horizontal="center" vertical="center" wrapText="1"/>
    </xf>
    <xf numFmtId="0" fontId="10" fillId="6" borderId="0" xfId="61" applyNumberFormat="1" applyFont="1" applyFill="1" applyBorder="1" applyAlignment="1" applyProtection="1">
      <alignment horizontal="center" vertical="center"/>
    </xf>
    <xf numFmtId="0" fontId="10" fillId="6" borderId="11" xfId="61" applyNumberFormat="1" applyFont="1" applyFill="1" applyBorder="1" applyAlignment="1" applyProtection="1">
      <alignment horizontal="center" vertical="center"/>
    </xf>
    <xf numFmtId="0" fontId="10" fillId="6" borderId="28" xfId="61" applyNumberFormat="1" applyFont="1" applyFill="1" applyBorder="1" applyAlignment="1" applyProtection="1">
      <alignment horizontal="center" vertical="center" wrapText="1"/>
    </xf>
    <xf numFmtId="0" fontId="10" fillId="6" borderId="10" xfId="61" applyNumberFormat="1" applyFont="1" applyFill="1" applyBorder="1" applyAlignment="1" applyProtection="1">
      <alignment horizontal="center" vertical="center" wrapText="1"/>
    </xf>
    <xf numFmtId="0" fontId="3" fillId="0" borderId="0" xfId="67" applyFont="1" applyAlignment="1">
      <alignment horizontal="center"/>
    </xf>
    <xf numFmtId="172" fontId="3" fillId="0" borderId="0" xfId="67" applyNumberFormat="1" applyFont="1" applyAlignment="1">
      <alignment horizontal="center"/>
    </xf>
    <xf numFmtId="0" fontId="4" fillId="0" borderId="0" xfId="67" applyFont="1" applyAlignment="1">
      <alignment horizontal="center"/>
    </xf>
    <xf numFmtId="0" fontId="35" fillId="0" borderId="8" xfId="0" applyFont="1" applyBorder="1" applyAlignment="1">
      <alignment horizontal="center" vertical="center" wrapText="1"/>
    </xf>
    <xf numFmtId="0" fontId="35" fillId="0" borderId="10" xfId="0" applyFont="1" applyBorder="1" applyAlignment="1">
      <alignment horizontal="center" vertical="center" wrapText="1"/>
    </xf>
    <xf numFmtId="0" fontId="6" fillId="0" borderId="57" xfId="2" applyFont="1" applyBorder="1" applyAlignment="1">
      <alignment horizontal="center" vertical="center"/>
    </xf>
    <xf numFmtId="0" fontId="6" fillId="0" borderId="30" xfId="2" applyFont="1" applyBorder="1" applyAlignment="1">
      <alignment horizontal="center" vertical="center"/>
    </xf>
    <xf numFmtId="0" fontId="6" fillId="0" borderId="26" xfId="2" applyFont="1" applyBorder="1" applyAlignment="1">
      <alignment horizontal="center" vertical="center"/>
    </xf>
    <xf numFmtId="0" fontId="6" fillId="0" borderId="27" xfId="2" applyFont="1" applyBorder="1" applyAlignment="1">
      <alignment horizontal="center" vertical="center"/>
    </xf>
    <xf numFmtId="0" fontId="6" fillId="0" borderId="10" xfId="2" applyFont="1" applyBorder="1" applyAlignment="1">
      <alignment horizontal="center" vertical="center" wrapText="1"/>
    </xf>
    <xf numFmtId="0" fontId="48" fillId="0" borderId="0" xfId="0" applyFont="1" applyBorder="1" applyAlignment="1">
      <alignment horizontal="center" vertical="center" wrapText="1"/>
    </xf>
    <xf numFmtId="0" fontId="49" fillId="8" borderId="11" xfId="0" applyFont="1" applyFill="1" applyBorder="1" applyAlignment="1">
      <alignment horizontal="center" vertical="center" wrapText="1"/>
    </xf>
    <xf numFmtId="0" fontId="0" fillId="4" borderId="57" xfId="0" applyFill="1" applyBorder="1" applyAlignment="1">
      <alignment horizontal="center" vertical="top" wrapText="1"/>
    </xf>
    <xf numFmtId="0" fontId="0" fillId="4" borderId="14" xfId="0" applyFill="1" applyBorder="1" applyAlignment="1">
      <alignment horizontal="center" vertical="top" wrapText="1"/>
    </xf>
    <xf numFmtId="0" fontId="0" fillId="4" borderId="30" xfId="0" applyFill="1" applyBorder="1" applyAlignment="1">
      <alignment horizontal="center" vertical="top" wrapText="1"/>
    </xf>
    <xf numFmtId="0" fontId="0" fillId="4" borderId="13" xfId="0" applyFill="1" applyBorder="1" applyAlignment="1">
      <alignment horizontal="center" vertical="top" wrapText="1"/>
    </xf>
    <xf numFmtId="0" fontId="0" fillId="4" borderId="0"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wrapText="1"/>
    </xf>
    <xf numFmtId="0" fontId="0" fillId="4" borderId="1" xfId="0" applyFill="1" applyBorder="1" applyAlignment="1">
      <alignment horizontal="center" vertical="top" wrapText="1"/>
    </xf>
    <xf numFmtId="0" fontId="0" fillId="4" borderId="27" xfId="0" applyFill="1" applyBorder="1" applyAlignment="1">
      <alignment horizontal="center" vertical="top" wrapText="1"/>
    </xf>
    <xf numFmtId="0" fontId="35" fillId="0" borderId="4" xfId="0" applyFont="1" applyBorder="1" applyAlignment="1">
      <alignment horizontal="center"/>
    </xf>
    <xf numFmtId="0" fontId="0" fillId="0" borderId="4" xfId="0" applyBorder="1" applyAlignment="1">
      <alignment horizontal="center"/>
    </xf>
    <xf numFmtId="0" fontId="35" fillId="4" borderId="3" xfId="0" applyFont="1" applyFill="1" applyBorder="1" applyAlignment="1">
      <alignment horizontal="center"/>
    </xf>
    <xf numFmtId="0" fontId="35" fillId="4" borderId="4" xfId="0" applyFont="1" applyFill="1" applyBorder="1" applyAlignment="1">
      <alignment horizontal="center"/>
    </xf>
    <xf numFmtId="0" fontId="35" fillId="4" borderId="7" xfId="0" applyFont="1" applyFill="1" applyBorder="1" applyAlignment="1">
      <alignment horizontal="center"/>
    </xf>
    <xf numFmtId="0" fontId="35" fillId="0" borderId="3" xfId="0" applyFont="1" applyBorder="1" applyAlignment="1">
      <alignment horizontal="left"/>
    </xf>
    <xf numFmtId="0" fontId="35" fillId="0" borderId="4" xfId="0" applyFont="1" applyBorder="1" applyAlignment="1">
      <alignment horizontal="left"/>
    </xf>
    <xf numFmtId="0" fontId="35" fillId="0" borderId="7" xfId="0" applyFont="1" applyBorder="1" applyAlignment="1">
      <alignment horizontal="left"/>
    </xf>
    <xf numFmtId="3" fontId="0" fillId="0" borderId="3" xfId="12" applyNumberFormat="1" applyFont="1" applyBorder="1" applyAlignment="1">
      <alignment horizontal="right"/>
    </xf>
    <xf numFmtId="0" fontId="0" fillId="0" borderId="7" xfId="12" applyNumberFormat="1" applyFont="1" applyBorder="1" applyAlignment="1">
      <alignment horizontal="right"/>
    </xf>
    <xf numFmtId="43" fontId="0" fillId="0" borderId="3" xfId="12" applyFont="1" applyBorder="1" applyAlignment="1">
      <alignment horizontal="right"/>
    </xf>
    <xf numFmtId="43" fontId="0" fillId="0" borderId="7" xfId="12" applyFont="1" applyBorder="1" applyAlignment="1">
      <alignment horizontal="right"/>
    </xf>
    <xf numFmtId="0" fontId="0" fillId="0" borderId="3" xfId="0" applyBorder="1" applyAlignment="1">
      <alignment horizontal="center"/>
    </xf>
    <xf numFmtId="0" fontId="0" fillId="0" borderId="7" xfId="0" applyBorder="1" applyAlignment="1">
      <alignment horizontal="center"/>
    </xf>
    <xf numFmtId="43" fontId="35" fillId="4" borderId="3" xfId="12" applyFont="1" applyFill="1" applyBorder="1" applyAlignment="1">
      <alignment horizontal="center"/>
    </xf>
    <xf numFmtId="43" fontId="35" fillId="4" borderId="7" xfId="12" applyFont="1" applyFill="1" applyBorder="1" applyAlignment="1">
      <alignment horizontal="center"/>
    </xf>
    <xf numFmtId="168" fontId="0" fillId="0" borderId="3" xfId="12" applyNumberFormat="1" applyFont="1" applyBorder="1" applyAlignment="1">
      <alignment horizontal="right"/>
    </xf>
    <xf numFmtId="168" fontId="0" fillId="0" borderId="7" xfId="12" applyNumberFormat="1" applyFont="1" applyBorder="1" applyAlignment="1">
      <alignment horizontal="right"/>
    </xf>
    <xf numFmtId="168" fontId="0" fillId="0" borderId="3" xfId="12" applyNumberFormat="1" applyFont="1" applyBorder="1" applyAlignment="1">
      <alignment horizontal="center"/>
    </xf>
    <xf numFmtId="168" fontId="0" fillId="0" borderId="7" xfId="12" applyNumberFormat="1" applyFont="1" applyBorder="1" applyAlignment="1">
      <alignment horizontal="center"/>
    </xf>
    <xf numFmtId="0" fontId="0" fillId="0" borderId="0" xfId="0" applyAlignment="1">
      <alignment horizontal="justify" vertical="top"/>
    </xf>
    <xf numFmtId="0" fontId="0" fillId="0" borderId="0" xfId="0" applyAlignment="1">
      <alignment horizontal="justify"/>
    </xf>
    <xf numFmtId="165" fontId="0" fillId="0" borderId="3" xfId="12" applyNumberFormat="1" applyFont="1" applyBorder="1" applyAlignment="1">
      <alignment horizontal="right"/>
    </xf>
    <xf numFmtId="165" fontId="0" fillId="0" borderId="7" xfId="12" applyNumberFormat="1" applyFont="1" applyBorder="1" applyAlignment="1">
      <alignment horizontal="right"/>
    </xf>
    <xf numFmtId="0" fontId="51" fillId="8" borderId="0" xfId="0" applyFont="1" applyFill="1" applyBorder="1" applyAlignment="1">
      <alignment horizontal="center" wrapText="1"/>
    </xf>
    <xf numFmtId="0" fontId="56" fillId="0" borderId="0" xfId="37" applyFont="1" applyAlignment="1">
      <alignment horizontal="center" vertical="top" wrapText="1"/>
    </xf>
    <xf numFmtId="0" fontId="52" fillId="0" borderId="28" xfId="0" applyFont="1" applyFill="1" applyBorder="1" applyAlignment="1">
      <alignment horizontal="center" vertical="top" wrapText="1"/>
    </xf>
    <xf numFmtId="0" fontId="52" fillId="0" borderId="10" xfId="0" applyFont="1" applyFill="1" applyBorder="1" applyAlignment="1">
      <alignment horizontal="center" vertical="top" wrapText="1"/>
    </xf>
    <xf numFmtId="0" fontId="52" fillId="0" borderId="28" xfId="37" applyFont="1" applyFill="1" applyBorder="1" applyAlignment="1">
      <alignment horizontal="center" vertical="top" wrapText="1"/>
    </xf>
    <xf numFmtId="0" fontId="52" fillId="0" borderId="10" xfId="37" applyFont="1" applyFill="1" applyBorder="1" applyAlignment="1">
      <alignment horizontal="center" vertical="top" wrapText="1"/>
    </xf>
    <xf numFmtId="0" fontId="53" fillId="0" borderId="11" xfId="0" applyNumberFormat="1" applyFont="1" applyBorder="1" applyAlignment="1">
      <alignment vertical="top" wrapText="1" shrinkToFit="1"/>
    </xf>
    <xf numFmtId="0" fontId="52" fillId="0" borderId="11" xfId="0" applyNumberFormat="1" applyFont="1" applyBorder="1" applyAlignment="1">
      <alignment vertical="top" wrapText="1"/>
    </xf>
    <xf numFmtId="0" fontId="56" fillId="0" borderId="0" xfId="0" applyFont="1" applyFill="1" applyBorder="1" applyAlignment="1">
      <alignment horizontal="center" vertical="top" wrapText="1"/>
    </xf>
    <xf numFmtId="0" fontId="52" fillId="0" borderId="11" xfId="74" applyFont="1" applyFill="1" applyBorder="1" applyAlignment="1">
      <alignment horizontal="center" vertical="top" wrapText="1"/>
    </xf>
    <xf numFmtId="0" fontId="52" fillId="0" borderId="8" xfId="0" applyFont="1" applyFill="1" applyBorder="1" applyAlignment="1">
      <alignment horizontal="center" vertical="top" wrapText="1"/>
    </xf>
    <xf numFmtId="0" fontId="52" fillId="0" borderId="11" xfId="0" applyFont="1" applyFill="1" applyBorder="1" applyAlignment="1">
      <alignment horizontal="center" vertical="top" wrapText="1"/>
    </xf>
    <xf numFmtId="8" fontId="52" fillId="0" borderId="11" xfId="0" applyNumberFormat="1" applyFont="1" applyFill="1" applyBorder="1" applyAlignment="1">
      <alignment horizontal="center" vertical="top" wrapText="1"/>
    </xf>
    <xf numFmtId="0" fontId="52" fillId="0" borderId="28" xfId="74" applyFont="1" applyFill="1" applyBorder="1" applyAlignment="1">
      <alignment horizontal="center" vertical="top" wrapText="1"/>
    </xf>
    <xf numFmtId="0" fontId="52" fillId="0" borderId="10" xfId="74" applyFont="1" applyFill="1" applyBorder="1" applyAlignment="1">
      <alignment horizontal="center" vertical="top" wrapText="1"/>
    </xf>
    <xf numFmtId="41" fontId="35" fillId="11" borderId="85" xfId="12" applyNumberFormat="1" applyFont="1" applyFill="1" applyBorder="1" applyAlignment="1">
      <alignment horizontal="center" vertical="center"/>
    </xf>
    <xf numFmtId="41" fontId="35" fillId="11" borderId="10" xfId="12" applyNumberFormat="1" applyFont="1" applyFill="1" applyBorder="1" applyAlignment="1">
      <alignment horizontal="center" vertical="center"/>
    </xf>
    <xf numFmtId="0" fontId="35" fillId="11" borderId="83" xfId="0" applyFont="1" applyFill="1" applyBorder="1" applyAlignment="1">
      <alignment horizontal="center"/>
    </xf>
    <xf numFmtId="0" fontId="35" fillId="11" borderId="84" xfId="0" applyFont="1" applyFill="1" applyBorder="1" applyAlignment="1">
      <alignment horizontal="center"/>
    </xf>
    <xf numFmtId="0" fontId="35" fillId="11" borderId="85" xfId="0" applyFont="1" applyFill="1" applyBorder="1" applyAlignment="1">
      <alignment horizontal="center" vertical="center" wrapText="1"/>
    </xf>
    <xf numFmtId="0" fontId="35" fillId="11" borderId="8"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35" fillId="11" borderId="83" xfId="0" applyNumberFormat="1" applyFont="1" applyFill="1" applyBorder="1" applyAlignment="1">
      <alignment horizontal="center" vertical="center" wrapText="1"/>
    </xf>
    <xf numFmtId="0" fontId="35" fillId="11" borderId="81" xfId="0" applyNumberFormat="1" applyFont="1" applyFill="1" applyBorder="1" applyAlignment="1">
      <alignment horizontal="center" vertical="center" wrapText="1"/>
    </xf>
    <xf numFmtId="0" fontId="35" fillId="11" borderId="84" xfId="0" applyNumberFormat="1" applyFont="1" applyFill="1" applyBorder="1" applyAlignment="1">
      <alignment horizontal="center" vertical="center" wrapText="1"/>
    </xf>
    <xf numFmtId="0" fontId="35" fillId="11" borderId="83" xfId="0" applyFont="1" applyFill="1" applyBorder="1" applyAlignment="1">
      <alignment horizontal="center" vertical="center"/>
    </xf>
    <xf numFmtId="0" fontId="35" fillId="11" borderId="84" xfId="0" applyFont="1" applyFill="1" applyBorder="1" applyAlignment="1">
      <alignment horizontal="center" vertical="center"/>
    </xf>
    <xf numFmtId="0" fontId="56" fillId="0" borderId="0" xfId="47" applyFont="1" applyAlignment="1">
      <alignment horizontal="left" indent="15"/>
    </xf>
    <xf numFmtId="0" fontId="65" fillId="0" borderId="0" xfId="47" applyFont="1" applyAlignment="1">
      <alignment horizontal="left" indent="15"/>
    </xf>
    <xf numFmtId="0" fontId="67" fillId="0" borderId="0" xfId="47" applyFont="1" applyAlignment="1">
      <alignment horizontal="left" indent="15"/>
    </xf>
    <xf numFmtId="0" fontId="57" fillId="0" borderId="0" xfId="47" applyFont="1" applyAlignment="1">
      <alignment horizontal="center"/>
    </xf>
    <xf numFmtId="0" fontId="35" fillId="11" borderId="83" xfId="0" applyFont="1" applyFill="1" applyBorder="1" applyAlignment="1">
      <alignment horizontal="center" vertical="center" wrapText="1"/>
    </xf>
    <xf numFmtId="0" fontId="35" fillId="11" borderId="81" xfId="0" applyFont="1" applyFill="1" applyBorder="1" applyAlignment="1">
      <alignment horizontal="center" vertical="center" wrapText="1"/>
    </xf>
    <xf numFmtId="0" fontId="35" fillId="11" borderId="84" xfId="0" applyFont="1" applyFill="1" applyBorder="1" applyAlignment="1">
      <alignment horizontal="center" vertical="center" wrapText="1"/>
    </xf>
    <xf numFmtId="0" fontId="62" fillId="10" borderId="16"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1" fillId="0" borderId="16" xfId="0" applyFont="1" applyBorder="1" applyAlignment="1">
      <alignment horizontal="justify" vertical="center" wrapText="1"/>
    </xf>
    <xf numFmtId="0" fontId="61" fillId="0" borderId="18" xfId="0" applyFont="1" applyBorder="1" applyAlignment="1">
      <alignment horizontal="justify" vertical="center" wrapText="1"/>
    </xf>
    <xf numFmtId="0" fontId="69" fillId="43" borderId="11" xfId="0" applyFont="1" applyFill="1" applyBorder="1" applyAlignment="1">
      <alignment horizontal="center"/>
    </xf>
    <xf numFmtId="0" fontId="70" fillId="43" borderId="11" xfId="0" applyFont="1" applyFill="1" applyBorder="1" applyAlignment="1">
      <alignment horizontal="center"/>
    </xf>
    <xf numFmtId="0" fontId="69" fillId="0" borderId="0" xfId="2520" applyFont="1" applyAlignment="1">
      <alignment horizontal="center"/>
    </xf>
    <xf numFmtId="0" fontId="69" fillId="0" borderId="0" xfId="2520" applyFont="1" applyAlignment="1">
      <alignment horizontal="center" wrapText="1"/>
    </xf>
    <xf numFmtId="0" fontId="69" fillId="0" borderId="0" xfId="2520" applyFont="1" applyBorder="1" applyAlignment="1">
      <alignment horizontal="center"/>
    </xf>
    <xf numFmtId="0" fontId="70" fillId="0" borderId="80" xfId="2520" applyFont="1" applyFill="1" applyBorder="1" applyAlignment="1">
      <alignment horizontal="justify" vertical="center" wrapText="1"/>
    </xf>
    <xf numFmtId="0" fontId="74" fillId="70" borderId="80" xfId="2520" applyFont="1" applyFill="1" applyBorder="1" applyAlignment="1">
      <alignment horizontal="center" vertical="center"/>
    </xf>
    <xf numFmtId="0" fontId="74" fillId="70" borderId="80" xfId="2520" applyFont="1" applyFill="1" applyBorder="1" applyAlignment="1">
      <alignment horizontal="center" vertical="center" wrapText="1"/>
    </xf>
    <xf numFmtId="0" fontId="123" fillId="6" borderId="0" xfId="0" applyFont="1" applyFill="1" applyBorder="1" applyAlignment="1">
      <alignment horizontal="center"/>
    </xf>
    <xf numFmtId="0" fontId="126" fillId="72" borderId="86" xfId="67" applyFont="1" applyFill="1" applyBorder="1" applyAlignment="1">
      <alignment horizontal="center" vertical="top"/>
    </xf>
    <xf numFmtId="0" fontId="126" fillId="72" borderId="87" xfId="67" applyFont="1" applyFill="1" applyBorder="1" applyAlignment="1">
      <alignment horizontal="center" vertical="top"/>
    </xf>
    <xf numFmtId="0" fontId="57" fillId="72" borderId="0" xfId="67" applyFont="1" applyFill="1" applyAlignment="1">
      <alignment horizontal="center" vertical="top"/>
    </xf>
    <xf numFmtId="172" fontId="57" fillId="72" borderId="0" xfId="67" applyNumberFormat="1" applyFont="1" applyFill="1" applyAlignment="1">
      <alignment horizontal="center" vertical="top"/>
    </xf>
    <xf numFmtId="0" fontId="53" fillId="72" borderId="0" xfId="67" applyFont="1" applyFill="1" applyAlignment="1">
      <alignment horizontal="center" vertical="top"/>
    </xf>
    <xf numFmtId="0" fontId="123" fillId="72" borderId="83" xfId="67" applyFont="1" applyFill="1" applyBorder="1" applyAlignment="1">
      <alignment horizontal="center" vertical="center" wrapText="1"/>
    </xf>
    <xf numFmtId="0" fontId="123" fillId="72" borderId="84" xfId="67" applyFont="1" applyFill="1" applyBorder="1" applyAlignment="1">
      <alignment horizontal="center" vertical="center" wrapText="1"/>
    </xf>
    <xf numFmtId="0" fontId="123" fillId="72" borderId="85" xfId="67" applyFont="1" applyFill="1" applyBorder="1" applyAlignment="1">
      <alignment horizontal="center" vertical="center" wrapText="1"/>
    </xf>
    <xf numFmtId="0" fontId="123" fillId="72" borderId="10" xfId="67" applyFont="1" applyFill="1" applyBorder="1" applyAlignment="1">
      <alignment horizontal="center" vertical="center" wrapText="1"/>
    </xf>
    <xf numFmtId="0" fontId="123" fillId="72" borderId="87" xfId="67" applyFont="1" applyFill="1" applyBorder="1" applyAlignment="1">
      <alignment horizontal="right" vertical="center" wrapText="1"/>
    </xf>
    <xf numFmtId="0" fontId="123" fillId="72" borderId="27" xfId="67" applyFont="1" applyFill="1" applyBorder="1" applyAlignment="1">
      <alignment horizontal="right" vertical="center" wrapText="1"/>
    </xf>
    <xf numFmtId="0" fontId="123" fillId="72" borderId="0" xfId="67" applyFont="1" applyFill="1" applyBorder="1" applyAlignment="1">
      <alignment horizontal="center"/>
    </xf>
    <xf numFmtId="172" fontId="123" fillId="72" borderId="0" xfId="67" applyNumberFormat="1" applyFont="1" applyFill="1" applyBorder="1" applyAlignment="1">
      <alignment horizontal="center"/>
    </xf>
    <xf numFmtId="0" fontId="36" fillId="72" borderId="0" xfId="67" applyFont="1" applyFill="1" applyBorder="1" applyAlignment="1">
      <alignment horizontal="center"/>
    </xf>
  </cellXfs>
  <cellStyles count="2521">
    <cellStyle name="          _x000d__x000a_386grabber=VGA.3GR_x000d__x000a_" xfId="291"/>
    <cellStyle name="=C:\WINNT\SYSTEM32\COMMAND.COM" xfId="64"/>
    <cellStyle name="=C:\WINNT\SYSTEM32\COMMAND.COM 2" xfId="65"/>
    <cellStyle name="=C:\WINNT\SYSTEM32\COMMAND.COM 3" xfId="66"/>
    <cellStyle name="=C:\WINNT\SYSTEM32\COMMAND.COM_PEF por ramos y edos 100209b" xfId="292"/>
    <cellStyle name="20% - Accent1 2" xfId="293"/>
    <cellStyle name="20% - Accent2 2" xfId="294"/>
    <cellStyle name="20% - Accent3 2" xfId="295"/>
    <cellStyle name="20% - Accent4 2" xfId="296"/>
    <cellStyle name="20% - Accent5 2" xfId="297"/>
    <cellStyle name="20% - Accent6 2" xfId="298"/>
    <cellStyle name="20% - Énfasis1 2" xfId="299"/>
    <cellStyle name="20% - Énfasis1 2 10" xfId="300"/>
    <cellStyle name="20% - Énfasis1 2 11" xfId="301"/>
    <cellStyle name="20% - Énfasis1 2 12" xfId="302"/>
    <cellStyle name="20% - Énfasis1 2 13" xfId="303"/>
    <cellStyle name="20% - Énfasis1 2 2" xfId="304"/>
    <cellStyle name="20% - Énfasis1 2 2 2" xfId="305"/>
    <cellStyle name="20% - Énfasis1 2 3" xfId="306"/>
    <cellStyle name="20% - Énfasis1 2 4" xfId="307"/>
    <cellStyle name="20% - Énfasis1 2 5" xfId="308"/>
    <cellStyle name="20% - Énfasis1 2 6" xfId="309"/>
    <cellStyle name="20% - Énfasis1 2 7" xfId="310"/>
    <cellStyle name="20% - Énfasis1 2 8" xfId="311"/>
    <cellStyle name="20% - Énfasis1 2 9" xfId="312"/>
    <cellStyle name="20% - Énfasis1 3" xfId="313"/>
    <cellStyle name="20% - Énfasis1 3 10" xfId="314"/>
    <cellStyle name="20% - Énfasis1 3 11" xfId="315"/>
    <cellStyle name="20% - Énfasis1 3 12" xfId="316"/>
    <cellStyle name="20% - Énfasis1 3 13" xfId="317"/>
    <cellStyle name="20% - Énfasis1 3 2" xfId="318"/>
    <cellStyle name="20% - Énfasis1 3 3" xfId="319"/>
    <cellStyle name="20% - Énfasis1 3 4" xfId="320"/>
    <cellStyle name="20% - Énfasis1 3 5" xfId="321"/>
    <cellStyle name="20% - Énfasis1 3 6" xfId="322"/>
    <cellStyle name="20% - Énfasis1 3 7" xfId="323"/>
    <cellStyle name="20% - Énfasis1 3 8" xfId="324"/>
    <cellStyle name="20% - Énfasis1 3 9" xfId="325"/>
    <cellStyle name="20% - Énfasis1 4 10" xfId="326"/>
    <cellStyle name="20% - Énfasis1 4 11" xfId="327"/>
    <cellStyle name="20% - Énfasis1 4 12" xfId="328"/>
    <cellStyle name="20% - Énfasis1 4 13" xfId="329"/>
    <cellStyle name="20% - Énfasis1 4 2" xfId="330"/>
    <cellStyle name="20% - Énfasis1 4 3" xfId="331"/>
    <cellStyle name="20% - Énfasis1 4 4" xfId="332"/>
    <cellStyle name="20% - Énfasis1 4 5" xfId="333"/>
    <cellStyle name="20% - Énfasis1 4 6" xfId="334"/>
    <cellStyle name="20% - Énfasis1 4 7" xfId="335"/>
    <cellStyle name="20% - Énfasis1 4 8" xfId="336"/>
    <cellStyle name="20% - Énfasis1 4 9" xfId="337"/>
    <cellStyle name="20% - Énfasis1 5 10" xfId="338"/>
    <cellStyle name="20% - Énfasis1 5 11" xfId="339"/>
    <cellStyle name="20% - Énfasis1 5 12" xfId="340"/>
    <cellStyle name="20% - Énfasis1 5 2" xfId="341"/>
    <cellStyle name="20% - Énfasis1 5 3" xfId="342"/>
    <cellStyle name="20% - Énfasis1 5 4" xfId="343"/>
    <cellStyle name="20% - Énfasis1 5 5" xfId="344"/>
    <cellStyle name="20% - Énfasis1 5 6" xfId="345"/>
    <cellStyle name="20% - Énfasis1 5 7" xfId="346"/>
    <cellStyle name="20% - Énfasis1 5 8" xfId="347"/>
    <cellStyle name="20% - Énfasis1 5 9" xfId="348"/>
    <cellStyle name="20% - Énfasis2 2" xfId="349"/>
    <cellStyle name="20% - Énfasis2 2 10" xfId="350"/>
    <cellStyle name="20% - Énfasis2 2 11" xfId="351"/>
    <cellStyle name="20% - Énfasis2 2 12" xfId="352"/>
    <cellStyle name="20% - Énfasis2 2 13" xfId="353"/>
    <cellStyle name="20% - Énfasis2 2 2" xfId="354"/>
    <cellStyle name="20% - Énfasis2 2 2 2" xfId="355"/>
    <cellStyle name="20% - Énfasis2 2 3" xfId="356"/>
    <cellStyle name="20% - Énfasis2 2 4" xfId="357"/>
    <cellStyle name="20% - Énfasis2 2 5" xfId="358"/>
    <cellStyle name="20% - Énfasis2 2 6" xfId="359"/>
    <cellStyle name="20% - Énfasis2 2 7" xfId="360"/>
    <cellStyle name="20% - Énfasis2 2 8" xfId="361"/>
    <cellStyle name="20% - Énfasis2 2 9" xfId="362"/>
    <cellStyle name="20% - Énfasis2 3" xfId="363"/>
    <cellStyle name="20% - Énfasis2 3 10" xfId="364"/>
    <cellStyle name="20% - Énfasis2 3 11" xfId="365"/>
    <cellStyle name="20% - Énfasis2 3 12" xfId="366"/>
    <cellStyle name="20% - Énfasis2 3 13" xfId="367"/>
    <cellStyle name="20% - Énfasis2 3 2" xfId="368"/>
    <cellStyle name="20% - Énfasis2 3 3" xfId="369"/>
    <cellStyle name="20% - Énfasis2 3 4" xfId="370"/>
    <cellStyle name="20% - Énfasis2 3 5" xfId="371"/>
    <cellStyle name="20% - Énfasis2 3 6" xfId="372"/>
    <cellStyle name="20% - Énfasis2 3 7" xfId="373"/>
    <cellStyle name="20% - Énfasis2 3 8" xfId="374"/>
    <cellStyle name="20% - Énfasis2 3 9" xfId="375"/>
    <cellStyle name="20% - Énfasis2 4 10" xfId="376"/>
    <cellStyle name="20% - Énfasis2 4 11" xfId="377"/>
    <cellStyle name="20% - Énfasis2 4 12" xfId="378"/>
    <cellStyle name="20% - Énfasis2 4 13" xfId="379"/>
    <cellStyle name="20% - Énfasis2 4 2" xfId="380"/>
    <cellStyle name="20% - Énfasis2 4 3" xfId="381"/>
    <cellStyle name="20% - Énfasis2 4 4" xfId="382"/>
    <cellStyle name="20% - Énfasis2 4 5" xfId="383"/>
    <cellStyle name="20% - Énfasis2 4 6" xfId="384"/>
    <cellStyle name="20% - Énfasis2 4 7" xfId="385"/>
    <cellStyle name="20% - Énfasis2 4 8" xfId="386"/>
    <cellStyle name="20% - Énfasis2 4 9" xfId="387"/>
    <cellStyle name="20% - Énfasis2 5 10" xfId="388"/>
    <cellStyle name="20% - Énfasis2 5 11" xfId="389"/>
    <cellStyle name="20% - Énfasis2 5 12" xfId="390"/>
    <cellStyle name="20% - Énfasis2 5 2" xfId="391"/>
    <cellStyle name="20% - Énfasis2 5 3" xfId="392"/>
    <cellStyle name="20% - Énfasis2 5 4" xfId="393"/>
    <cellStyle name="20% - Énfasis2 5 5" xfId="394"/>
    <cellStyle name="20% - Énfasis2 5 6" xfId="395"/>
    <cellStyle name="20% - Énfasis2 5 7" xfId="396"/>
    <cellStyle name="20% - Énfasis2 5 8" xfId="397"/>
    <cellStyle name="20% - Énfasis2 5 9" xfId="398"/>
    <cellStyle name="20% - Énfasis3 2" xfId="399"/>
    <cellStyle name="20% - Énfasis3 2 10" xfId="400"/>
    <cellStyle name="20% - Énfasis3 2 11" xfId="401"/>
    <cellStyle name="20% - Énfasis3 2 12" xfId="402"/>
    <cellStyle name="20% - Énfasis3 2 13" xfId="403"/>
    <cellStyle name="20% - Énfasis3 2 2" xfId="404"/>
    <cellStyle name="20% - Énfasis3 2 2 2" xfId="405"/>
    <cellStyle name="20% - Énfasis3 2 3" xfId="406"/>
    <cellStyle name="20% - Énfasis3 2 4" xfId="407"/>
    <cellStyle name="20% - Énfasis3 2 5" xfId="408"/>
    <cellStyle name="20% - Énfasis3 2 6" xfId="409"/>
    <cellStyle name="20% - Énfasis3 2 7" xfId="410"/>
    <cellStyle name="20% - Énfasis3 2 8" xfId="411"/>
    <cellStyle name="20% - Énfasis3 2 9" xfId="412"/>
    <cellStyle name="20% - Énfasis3 3" xfId="413"/>
    <cellStyle name="20% - Énfasis3 3 10" xfId="414"/>
    <cellStyle name="20% - Énfasis3 3 11" xfId="415"/>
    <cellStyle name="20% - Énfasis3 3 12" xfId="416"/>
    <cellStyle name="20% - Énfasis3 3 13" xfId="417"/>
    <cellStyle name="20% - Énfasis3 3 2" xfId="418"/>
    <cellStyle name="20% - Énfasis3 3 3" xfId="419"/>
    <cellStyle name="20% - Énfasis3 3 4" xfId="420"/>
    <cellStyle name="20% - Énfasis3 3 5" xfId="421"/>
    <cellStyle name="20% - Énfasis3 3 6" xfId="422"/>
    <cellStyle name="20% - Énfasis3 3 7" xfId="423"/>
    <cellStyle name="20% - Énfasis3 3 8" xfId="424"/>
    <cellStyle name="20% - Énfasis3 3 9" xfId="425"/>
    <cellStyle name="20% - Énfasis3 4 10" xfId="426"/>
    <cellStyle name="20% - Énfasis3 4 11" xfId="427"/>
    <cellStyle name="20% - Énfasis3 4 12" xfId="428"/>
    <cellStyle name="20% - Énfasis3 4 13" xfId="429"/>
    <cellStyle name="20% - Énfasis3 4 2" xfId="430"/>
    <cellStyle name="20% - Énfasis3 4 3" xfId="431"/>
    <cellStyle name="20% - Énfasis3 4 4" xfId="432"/>
    <cellStyle name="20% - Énfasis3 4 5" xfId="433"/>
    <cellStyle name="20% - Énfasis3 4 6" xfId="434"/>
    <cellStyle name="20% - Énfasis3 4 7" xfId="435"/>
    <cellStyle name="20% - Énfasis3 4 8" xfId="436"/>
    <cellStyle name="20% - Énfasis3 4 9" xfId="437"/>
    <cellStyle name="20% - Énfasis3 5 10" xfId="438"/>
    <cellStyle name="20% - Énfasis3 5 11" xfId="439"/>
    <cellStyle name="20% - Énfasis3 5 12" xfId="440"/>
    <cellStyle name="20% - Énfasis3 5 2" xfId="441"/>
    <cellStyle name="20% - Énfasis3 5 3" xfId="442"/>
    <cellStyle name="20% - Énfasis3 5 4" xfId="443"/>
    <cellStyle name="20% - Énfasis3 5 5" xfId="444"/>
    <cellStyle name="20% - Énfasis3 5 6" xfId="445"/>
    <cellStyle name="20% - Énfasis3 5 7" xfId="446"/>
    <cellStyle name="20% - Énfasis3 5 8" xfId="447"/>
    <cellStyle name="20% - Énfasis3 5 9" xfId="448"/>
    <cellStyle name="20% - Énfasis4 2" xfId="449"/>
    <cellStyle name="20% - Énfasis4 2 10" xfId="450"/>
    <cellStyle name="20% - Énfasis4 2 11" xfId="451"/>
    <cellStyle name="20% - Énfasis4 2 12" xfId="452"/>
    <cellStyle name="20% - Énfasis4 2 13" xfId="453"/>
    <cellStyle name="20% - Énfasis4 2 2" xfId="454"/>
    <cellStyle name="20% - Énfasis4 2 2 2" xfId="455"/>
    <cellStyle name="20% - Énfasis4 2 3" xfId="456"/>
    <cellStyle name="20% - Énfasis4 2 4" xfId="457"/>
    <cellStyle name="20% - Énfasis4 2 5" xfId="458"/>
    <cellStyle name="20% - Énfasis4 2 6" xfId="459"/>
    <cellStyle name="20% - Énfasis4 2 7" xfId="460"/>
    <cellStyle name="20% - Énfasis4 2 8" xfId="461"/>
    <cellStyle name="20% - Énfasis4 2 9" xfId="462"/>
    <cellStyle name="20% - Énfasis4 3" xfId="463"/>
    <cellStyle name="20% - Énfasis4 3 10" xfId="464"/>
    <cellStyle name="20% - Énfasis4 3 11" xfId="465"/>
    <cellStyle name="20% - Énfasis4 3 12" xfId="466"/>
    <cellStyle name="20% - Énfasis4 3 13" xfId="467"/>
    <cellStyle name="20% - Énfasis4 3 2" xfId="468"/>
    <cellStyle name="20% - Énfasis4 3 3" xfId="469"/>
    <cellStyle name="20% - Énfasis4 3 4" xfId="470"/>
    <cellStyle name="20% - Énfasis4 3 5" xfId="471"/>
    <cellStyle name="20% - Énfasis4 3 6" xfId="472"/>
    <cellStyle name="20% - Énfasis4 3 7" xfId="473"/>
    <cellStyle name="20% - Énfasis4 3 8" xfId="474"/>
    <cellStyle name="20% - Énfasis4 3 9" xfId="475"/>
    <cellStyle name="20% - Énfasis4 4 10" xfId="476"/>
    <cellStyle name="20% - Énfasis4 4 11" xfId="477"/>
    <cellStyle name="20% - Énfasis4 4 12" xfId="478"/>
    <cellStyle name="20% - Énfasis4 4 13" xfId="479"/>
    <cellStyle name="20% - Énfasis4 4 2" xfId="480"/>
    <cellStyle name="20% - Énfasis4 4 3" xfId="481"/>
    <cellStyle name="20% - Énfasis4 4 4" xfId="482"/>
    <cellStyle name="20% - Énfasis4 4 5" xfId="483"/>
    <cellStyle name="20% - Énfasis4 4 6" xfId="484"/>
    <cellStyle name="20% - Énfasis4 4 7" xfId="485"/>
    <cellStyle name="20% - Énfasis4 4 8" xfId="486"/>
    <cellStyle name="20% - Énfasis4 4 9" xfId="487"/>
    <cellStyle name="20% - Énfasis4 5 10" xfId="488"/>
    <cellStyle name="20% - Énfasis4 5 11" xfId="489"/>
    <cellStyle name="20% - Énfasis4 5 12" xfId="490"/>
    <cellStyle name="20% - Énfasis4 5 2" xfId="491"/>
    <cellStyle name="20% - Énfasis4 5 3" xfId="492"/>
    <cellStyle name="20% - Énfasis4 5 4" xfId="493"/>
    <cellStyle name="20% - Énfasis4 5 5" xfId="494"/>
    <cellStyle name="20% - Énfasis4 5 6" xfId="495"/>
    <cellStyle name="20% - Énfasis4 5 7" xfId="496"/>
    <cellStyle name="20% - Énfasis4 5 8" xfId="497"/>
    <cellStyle name="20% - Énfasis4 5 9" xfId="498"/>
    <cellStyle name="20% - Énfasis5 2" xfId="499"/>
    <cellStyle name="20% - Énfasis5 2 10" xfId="500"/>
    <cellStyle name="20% - Énfasis5 2 11" xfId="501"/>
    <cellStyle name="20% - Énfasis5 2 12" xfId="502"/>
    <cellStyle name="20% - Énfasis5 2 13" xfId="503"/>
    <cellStyle name="20% - Énfasis5 2 2" xfId="504"/>
    <cellStyle name="20% - Énfasis5 2 2 2" xfId="505"/>
    <cellStyle name="20% - Énfasis5 2 3" xfId="506"/>
    <cellStyle name="20% - Énfasis5 2 4" xfId="507"/>
    <cellStyle name="20% - Énfasis5 2 5" xfId="508"/>
    <cellStyle name="20% - Énfasis5 2 6" xfId="509"/>
    <cellStyle name="20% - Énfasis5 2 7" xfId="510"/>
    <cellStyle name="20% - Énfasis5 2 8" xfId="511"/>
    <cellStyle name="20% - Énfasis5 2 9" xfId="512"/>
    <cellStyle name="20% - Énfasis5 3" xfId="513"/>
    <cellStyle name="20% - Énfasis5 3 10" xfId="514"/>
    <cellStyle name="20% - Énfasis5 3 11" xfId="515"/>
    <cellStyle name="20% - Énfasis5 3 12" xfId="516"/>
    <cellStyle name="20% - Énfasis5 3 13" xfId="517"/>
    <cellStyle name="20% - Énfasis5 3 2" xfId="518"/>
    <cellStyle name="20% - Énfasis5 3 3" xfId="519"/>
    <cellStyle name="20% - Énfasis5 3 4" xfId="520"/>
    <cellStyle name="20% - Énfasis5 3 5" xfId="521"/>
    <cellStyle name="20% - Énfasis5 3 6" xfId="522"/>
    <cellStyle name="20% - Énfasis5 3 7" xfId="523"/>
    <cellStyle name="20% - Énfasis5 3 8" xfId="524"/>
    <cellStyle name="20% - Énfasis5 3 9" xfId="525"/>
    <cellStyle name="20% - Énfasis5 4 10" xfId="526"/>
    <cellStyle name="20% - Énfasis5 4 11" xfId="527"/>
    <cellStyle name="20% - Énfasis5 4 12" xfId="528"/>
    <cellStyle name="20% - Énfasis5 4 13" xfId="529"/>
    <cellStyle name="20% - Énfasis5 4 2" xfId="530"/>
    <cellStyle name="20% - Énfasis5 4 3" xfId="531"/>
    <cellStyle name="20% - Énfasis5 4 4" xfId="532"/>
    <cellStyle name="20% - Énfasis5 4 5" xfId="533"/>
    <cellStyle name="20% - Énfasis5 4 6" xfId="534"/>
    <cellStyle name="20% - Énfasis5 4 7" xfId="535"/>
    <cellStyle name="20% - Énfasis5 4 8" xfId="536"/>
    <cellStyle name="20% - Énfasis5 4 9" xfId="537"/>
    <cellStyle name="20% - Énfasis5 5 10" xfId="538"/>
    <cellStyle name="20% - Énfasis5 5 11" xfId="539"/>
    <cellStyle name="20% - Énfasis5 5 12" xfId="540"/>
    <cellStyle name="20% - Énfasis5 5 2" xfId="541"/>
    <cellStyle name="20% - Énfasis5 5 3" xfId="542"/>
    <cellStyle name="20% - Énfasis5 5 4" xfId="543"/>
    <cellStyle name="20% - Énfasis5 5 5" xfId="544"/>
    <cellStyle name="20% - Énfasis5 5 6" xfId="545"/>
    <cellStyle name="20% - Énfasis5 5 7" xfId="546"/>
    <cellStyle name="20% - Énfasis5 5 8" xfId="547"/>
    <cellStyle name="20% - Énfasis5 5 9" xfId="548"/>
    <cellStyle name="20% - Énfasis6 2" xfId="549"/>
    <cellStyle name="20% - Énfasis6 2 10" xfId="550"/>
    <cellStyle name="20% - Énfasis6 2 11" xfId="551"/>
    <cellStyle name="20% - Énfasis6 2 12" xfId="552"/>
    <cellStyle name="20% - Énfasis6 2 13" xfId="553"/>
    <cellStyle name="20% - Énfasis6 2 2" xfId="554"/>
    <cellStyle name="20% - Énfasis6 2 2 2" xfId="555"/>
    <cellStyle name="20% - Énfasis6 2 3" xfId="556"/>
    <cellStyle name="20% - Énfasis6 2 4" xfId="557"/>
    <cellStyle name="20% - Énfasis6 2 5" xfId="558"/>
    <cellStyle name="20% - Énfasis6 2 6" xfId="559"/>
    <cellStyle name="20% - Énfasis6 2 7" xfId="560"/>
    <cellStyle name="20% - Énfasis6 2 8" xfId="561"/>
    <cellStyle name="20% - Énfasis6 2 9" xfId="562"/>
    <cellStyle name="20% - Énfasis6 3" xfId="563"/>
    <cellStyle name="20% - Énfasis6 3 10" xfId="564"/>
    <cellStyle name="20% - Énfasis6 3 11" xfId="565"/>
    <cellStyle name="20% - Énfasis6 3 12" xfId="566"/>
    <cellStyle name="20% - Énfasis6 3 13" xfId="567"/>
    <cellStyle name="20% - Énfasis6 3 2" xfId="568"/>
    <cellStyle name="20% - Énfasis6 3 3" xfId="569"/>
    <cellStyle name="20% - Énfasis6 3 4" xfId="570"/>
    <cellStyle name="20% - Énfasis6 3 5" xfId="571"/>
    <cellStyle name="20% - Énfasis6 3 6" xfId="572"/>
    <cellStyle name="20% - Énfasis6 3 7" xfId="573"/>
    <cellStyle name="20% - Énfasis6 3 8" xfId="574"/>
    <cellStyle name="20% - Énfasis6 3 9" xfId="575"/>
    <cellStyle name="20% - Énfasis6 4 10" xfId="576"/>
    <cellStyle name="20% - Énfasis6 4 11" xfId="577"/>
    <cellStyle name="20% - Énfasis6 4 12" xfId="578"/>
    <cellStyle name="20% - Énfasis6 4 13" xfId="579"/>
    <cellStyle name="20% - Énfasis6 4 2" xfId="580"/>
    <cellStyle name="20% - Énfasis6 4 3" xfId="581"/>
    <cellStyle name="20% - Énfasis6 4 4" xfId="582"/>
    <cellStyle name="20% - Énfasis6 4 5" xfId="583"/>
    <cellStyle name="20% - Énfasis6 4 6" xfId="584"/>
    <cellStyle name="20% - Énfasis6 4 7" xfId="585"/>
    <cellStyle name="20% - Énfasis6 4 8" xfId="586"/>
    <cellStyle name="20% - Énfasis6 4 9" xfId="587"/>
    <cellStyle name="20% - Énfasis6 5 10" xfId="588"/>
    <cellStyle name="20% - Énfasis6 5 11" xfId="589"/>
    <cellStyle name="20% - Énfasis6 5 12" xfId="590"/>
    <cellStyle name="20% - Énfasis6 5 2" xfId="591"/>
    <cellStyle name="20% - Énfasis6 5 3" xfId="592"/>
    <cellStyle name="20% - Énfasis6 5 4" xfId="593"/>
    <cellStyle name="20% - Énfasis6 5 5" xfId="594"/>
    <cellStyle name="20% - Énfasis6 5 6" xfId="595"/>
    <cellStyle name="20% - Énfasis6 5 7" xfId="596"/>
    <cellStyle name="20% - Énfasis6 5 8" xfId="597"/>
    <cellStyle name="20% - Énfasis6 5 9" xfId="598"/>
    <cellStyle name="40% - Accent1 2" xfId="599"/>
    <cellStyle name="40% - Accent2 2" xfId="600"/>
    <cellStyle name="40% - Accent3 2" xfId="601"/>
    <cellStyle name="40% - Accent4 2" xfId="602"/>
    <cellStyle name="40% - Accent5 2" xfId="603"/>
    <cellStyle name="40% - Accent6 2" xfId="604"/>
    <cellStyle name="40% - Énfasis1 2" xfId="605"/>
    <cellStyle name="40% - Énfasis1 2 10" xfId="606"/>
    <cellStyle name="40% - Énfasis1 2 11" xfId="607"/>
    <cellStyle name="40% - Énfasis1 2 12" xfId="608"/>
    <cellStyle name="40% - Énfasis1 2 13" xfId="609"/>
    <cellStyle name="40% - Énfasis1 2 2" xfId="610"/>
    <cellStyle name="40% - Énfasis1 2 2 2" xfId="611"/>
    <cellStyle name="40% - Énfasis1 2 3" xfId="612"/>
    <cellStyle name="40% - Énfasis1 2 4" xfId="613"/>
    <cellStyle name="40% - Énfasis1 2 5" xfId="614"/>
    <cellStyle name="40% - Énfasis1 2 6" xfId="615"/>
    <cellStyle name="40% - Énfasis1 2 7" xfId="616"/>
    <cellStyle name="40% - Énfasis1 2 8" xfId="617"/>
    <cellStyle name="40% - Énfasis1 2 9" xfId="618"/>
    <cellStyle name="40% - Énfasis1 3" xfId="619"/>
    <cellStyle name="40% - Énfasis1 3 10" xfId="620"/>
    <cellStyle name="40% - Énfasis1 3 11" xfId="621"/>
    <cellStyle name="40% - Énfasis1 3 12" xfId="622"/>
    <cellStyle name="40% - Énfasis1 3 13" xfId="623"/>
    <cellStyle name="40% - Énfasis1 3 2" xfId="624"/>
    <cellStyle name="40% - Énfasis1 3 3" xfId="625"/>
    <cellStyle name="40% - Énfasis1 3 4" xfId="626"/>
    <cellStyle name="40% - Énfasis1 3 5" xfId="627"/>
    <cellStyle name="40% - Énfasis1 3 6" xfId="628"/>
    <cellStyle name="40% - Énfasis1 3 7" xfId="629"/>
    <cellStyle name="40% - Énfasis1 3 8" xfId="630"/>
    <cellStyle name="40% - Énfasis1 3 9" xfId="631"/>
    <cellStyle name="40% - Énfasis1 4 10" xfId="632"/>
    <cellStyle name="40% - Énfasis1 4 11" xfId="633"/>
    <cellStyle name="40% - Énfasis1 4 12" xfId="634"/>
    <cellStyle name="40% - Énfasis1 4 13" xfId="635"/>
    <cellStyle name="40% - Énfasis1 4 2" xfId="636"/>
    <cellStyle name="40% - Énfasis1 4 3" xfId="637"/>
    <cellStyle name="40% - Énfasis1 4 4" xfId="638"/>
    <cellStyle name="40% - Énfasis1 4 5" xfId="639"/>
    <cellStyle name="40% - Énfasis1 4 6" xfId="640"/>
    <cellStyle name="40% - Énfasis1 4 7" xfId="641"/>
    <cellStyle name="40% - Énfasis1 4 8" xfId="642"/>
    <cellStyle name="40% - Énfasis1 4 9" xfId="643"/>
    <cellStyle name="40% - Énfasis1 5 10" xfId="644"/>
    <cellStyle name="40% - Énfasis1 5 11" xfId="645"/>
    <cellStyle name="40% - Énfasis1 5 12" xfId="646"/>
    <cellStyle name="40% - Énfasis1 5 2" xfId="647"/>
    <cellStyle name="40% - Énfasis1 5 3" xfId="648"/>
    <cellStyle name="40% - Énfasis1 5 4" xfId="649"/>
    <cellStyle name="40% - Énfasis1 5 5" xfId="650"/>
    <cellStyle name="40% - Énfasis1 5 6" xfId="651"/>
    <cellStyle name="40% - Énfasis1 5 7" xfId="652"/>
    <cellStyle name="40% - Énfasis1 5 8" xfId="653"/>
    <cellStyle name="40% - Énfasis1 5 9" xfId="654"/>
    <cellStyle name="40% - Énfasis2 2" xfId="655"/>
    <cellStyle name="40% - Énfasis2 2 10" xfId="656"/>
    <cellStyle name="40% - Énfasis2 2 11" xfId="657"/>
    <cellStyle name="40% - Énfasis2 2 12" xfId="658"/>
    <cellStyle name="40% - Énfasis2 2 13" xfId="659"/>
    <cellStyle name="40% - Énfasis2 2 2" xfId="660"/>
    <cellStyle name="40% - Énfasis2 2 2 2" xfId="661"/>
    <cellStyle name="40% - Énfasis2 2 3" xfId="662"/>
    <cellStyle name="40% - Énfasis2 2 4" xfId="663"/>
    <cellStyle name="40% - Énfasis2 2 5" xfId="664"/>
    <cellStyle name="40% - Énfasis2 2 6" xfId="665"/>
    <cellStyle name="40% - Énfasis2 2 7" xfId="666"/>
    <cellStyle name="40% - Énfasis2 2 8" xfId="667"/>
    <cellStyle name="40% - Énfasis2 2 9" xfId="668"/>
    <cellStyle name="40% - Énfasis2 3" xfId="669"/>
    <cellStyle name="40% - Énfasis2 3 10" xfId="670"/>
    <cellStyle name="40% - Énfasis2 3 11" xfId="671"/>
    <cellStyle name="40% - Énfasis2 3 12" xfId="672"/>
    <cellStyle name="40% - Énfasis2 3 13" xfId="673"/>
    <cellStyle name="40% - Énfasis2 3 2" xfId="674"/>
    <cellStyle name="40% - Énfasis2 3 3" xfId="675"/>
    <cellStyle name="40% - Énfasis2 3 4" xfId="676"/>
    <cellStyle name="40% - Énfasis2 3 5" xfId="677"/>
    <cellStyle name="40% - Énfasis2 3 6" xfId="678"/>
    <cellStyle name="40% - Énfasis2 3 7" xfId="679"/>
    <cellStyle name="40% - Énfasis2 3 8" xfId="680"/>
    <cellStyle name="40% - Énfasis2 3 9" xfId="681"/>
    <cellStyle name="40% - Énfasis2 4 10" xfId="682"/>
    <cellStyle name="40% - Énfasis2 4 11" xfId="683"/>
    <cellStyle name="40% - Énfasis2 4 12" xfId="684"/>
    <cellStyle name="40% - Énfasis2 4 13" xfId="685"/>
    <cellStyle name="40% - Énfasis2 4 2" xfId="686"/>
    <cellStyle name="40% - Énfasis2 4 3" xfId="687"/>
    <cellStyle name="40% - Énfasis2 4 4" xfId="688"/>
    <cellStyle name="40% - Énfasis2 4 5" xfId="689"/>
    <cellStyle name="40% - Énfasis2 4 6" xfId="690"/>
    <cellStyle name="40% - Énfasis2 4 7" xfId="691"/>
    <cellStyle name="40% - Énfasis2 4 8" xfId="692"/>
    <cellStyle name="40% - Énfasis2 4 9" xfId="693"/>
    <cellStyle name="40% - Énfasis2 5 10" xfId="694"/>
    <cellStyle name="40% - Énfasis2 5 11" xfId="695"/>
    <cellStyle name="40% - Énfasis2 5 12" xfId="696"/>
    <cellStyle name="40% - Énfasis2 5 2" xfId="697"/>
    <cellStyle name="40% - Énfasis2 5 3" xfId="698"/>
    <cellStyle name="40% - Énfasis2 5 4" xfId="699"/>
    <cellStyle name="40% - Énfasis2 5 5" xfId="700"/>
    <cellStyle name="40% - Énfasis2 5 6" xfId="701"/>
    <cellStyle name="40% - Énfasis2 5 7" xfId="702"/>
    <cellStyle name="40% - Énfasis2 5 8" xfId="703"/>
    <cellStyle name="40% - Énfasis2 5 9" xfId="704"/>
    <cellStyle name="40% - Énfasis3 2" xfId="705"/>
    <cellStyle name="40% - Énfasis3 2 10" xfId="706"/>
    <cellStyle name="40% - Énfasis3 2 11" xfId="707"/>
    <cellStyle name="40% - Énfasis3 2 12" xfId="708"/>
    <cellStyle name="40% - Énfasis3 2 13" xfId="709"/>
    <cellStyle name="40% - Énfasis3 2 2" xfId="710"/>
    <cellStyle name="40% - Énfasis3 2 2 2" xfId="711"/>
    <cellStyle name="40% - Énfasis3 2 3" xfId="712"/>
    <cellStyle name="40% - Énfasis3 2 4" xfId="713"/>
    <cellStyle name="40% - Énfasis3 2 5" xfId="714"/>
    <cellStyle name="40% - Énfasis3 2 6" xfId="715"/>
    <cellStyle name="40% - Énfasis3 2 7" xfId="716"/>
    <cellStyle name="40% - Énfasis3 2 8" xfId="717"/>
    <cellStyle name="40% - Énfasis3 2 9" xfId="718"/>
    <cellStyle name="40% - Énfasis3 3" xfId="719"/>
    <cellStyle name="40% - Énfasis3 3 10" xfId="720"/>
    <cellStyle name="40% - Énfasis3 3 11" xfId="721"/>
    <cellStyle name="40% - Énfasis3 3 12" xfId="722"/>
    <cellStyle name="40% - Énfasis3 3 13" xfId="723"/>
    <cellStyle name="40% - Énfasis3 3 2" xfId="724"/>
    <cellStyle name="40% - Énfasis3 3 3" xfId="725"/>
    <cellStyle name="40% - Énfasis3 3 4" xfId="726"/>
    <cellStyle name="40% - Énfasis3 3 5" xfId="727"/>
    <cellStyle name="40% - Énfasis3 3 6" xfId="728"/>
    <cellStyle name="40% - Énfasis3 3 7" xfId="729"/>
    <cellStyle name="40% - Énfasis3 3 8" xfId="730"/>
    <cellStyle name="40% - Énfasis3 3 9" xfId="731"/>
    <cellStyle name="40% - Énfasis3 4 10" xfId="732"/>
    <cellStyle name="40% - Énfasis3 4 11" xfId="733"/>
    <cellStyle name="40% - Énfasis3 4 12" xfId="734"/>
    <cellStyle name="40% - Énfasis3 4 13" xfId="735"/>
    <cellStyle name="40% - Énfasis3 4 2" xfId="736"/>
    <cellStyle name="40% - Énfasis3 4 3" xfId="737"/>
    <cellStyle name="40% - Énfasis3 4 4" xfId="738"/>
    <cellStyle name="40% - Énfasis3 4 5" xfId="739"/>
    <cellStyle name="40% - Énfasis3 4 6" xfId="740"/>
    <cellStyle name="40% - Énfasis3 4 7" xfId="741"/>
    <cellStyle name="40% - Énfasis3 4 8" xfId="742"/>
    <cellStyle name="40% - Énfasis3 4 9" xfId="743"/>
    <cellStyle name="40% - Énfasis3 5 10" xfId="744"/>
    <cellStyle name="40% - Énfasis3 5 11" xfId="745"/>
    <cellStyle name="40% - Énfasis3 5 12" xfId="746"/>
    <cellStyle name="40% - Énfasis3 5 2" xfId="747"/>
    <cellStyle name="40% - Énfasis3 5 3" xfId="748"/>
    <cellStyle name="40% - Énfasis3 5 4" xfId="749"/>
    <cellStyle name="40% - Énfasis3 5 5" xfId="750"/>
    <cellStyle name="40% - Énfasis3 5 6" xfId="751"/>
    <cellStyle name="40% - Énfasis3 5 7" xfId="752"/>
    <cellStyle name="40% - Énfasis3 5 8" xfId="753"/>
    <cellStyle name="40% - Énfasis3 5 9" xfId="754"/>
    <cellStyle name="40% - Énfasis4 2" xfId="755"/>
    <cellStyle name="40% - Énfasis4 2 10" xfId="756"/>
    <cellStyle name="40% - Énfasis4 2 11" xfId="757"/>
    <cellStyle name="40% - Énfasis4 2 12" xfId="758"/>
    <cellStyle name="40% - Énfasis4 2 13" xfId="759"/>
    <cellStyle name="40% - Énfasis4 2 2" xfId="760"/>
    <cellStyle name="40% - Énfasis4 2 2 2" xfId="761"/>
    <cellStyle name="40% - Énfasis4 2 3" xfId="762"/>
    <cellStyle name="40% - Énfasis4 2 4" xfId="763"/>
    <cellStyle name="40% - Énfasis4 2 5" xfId="764"/>
    <cellStyle name="40% - Énfasis4 2 6" xfId="765"/>
    <cellStyle name="40% - Énfasis4 2 7" xfId="766"/>
    <cellStyle name="40% - Énfasis4 2 8" xfId="767"/>
    <cellStyle name="40% - Énfasis4 2 9" xfId="768"/>
    <cellStyle name="40% - Énfasis4 3" xfId="769"/>
    <cellStyle name="40% - Énfasis4 3 10" xfId="770"/>
    <cellStyle name="40% - Énfasis4 3 11" xfId="771"/>
    <cellStyle name="40% - Énfasis4 3 12" xfId="772"/>
    <cellStyle name="40% - Énfasis4 3 13" xfId="773"/>
    <cellStyle name="40% - Énfasis4 3 2" xfId="774"/>
    <cellStyle name="40% - Énfasis4 3 3" xfId="775"/>
    <cellStyle name="40% - Énfasis4 3 4" xfId="776"/>
    <cellStyle name="40% - Énfasis4 3 5" xfId="777"/>
    <cellStyle name="40% - Énfasis4 3 6" xfId="778"/>
    <cellStyle name="40% - Énfasis4 3 7" xfId="779"/>
    <cellStyle name="40% - Énfasis4 3 8" xfId="780"/>
    <cellStyle name="40% - Énfasis4 3 9" xfId="781"/>
    <cellStyle name="40% - Énfasis4 4 10" xfId="782"/>
    <cellStyle name="40% - Énfasis4 4 11" xfId="783"/>
    <cellStyle name="40% - Énfasis4 4 12" xfId="784"/>
    <cellStyle name="40% - Énfasis4 4 13" xfId="785"/>
    <cellStyle name="40% - Énfasis4 4 2" xfId="786"/>
    <cellStyle name="40% - Énfasis4 4 3" xfId="787"/>
    <cellStyle name="40% - Énfasis4 4 4" xfId="788"/>
    <cellStyle name="40% - Énfasis4 4 5" xfId="789"/>
    <cellStyle name="40% - Énfasis4 4 6" xfId="790"/>
    <cellStyle name="40% - Énfasis4 4 7" xfId="791"/>
    <cellStyle name="40% - Énfasis4 4 8" xfId="792"/>
    <cellStyle name="40% - Énfasis4 4 9" xfId="793"/>
    <cellStyle name="40% - Énfasis4 5 10" xfId="794"/>
    <cellStyle name="40% - Énfasis4 5 11" xfId="795"/>
    <cellStyle name="40% - Énfasis4 5 12" xfId="796"/>
    <cellStyle name="40% - Énfasis4 5 2" xfId="797"/>
    <cellStyle name="40% - Énfasis4 5 3" xfId="798"/>
    <cellStyle name="40% - Énfasis4 5 4" xfId="799"/>
    <cellStyle name="40% - Énfasis4 5 5" xfId="800"/>
    <cellStyle name="40% - Énfasis4 5 6" xfId="801"/>
    <cellStyle name="40% - Énfasis4 5 7" xfId="802"/>
    <cellStyle name="40% - Énfasis4 5 8" xfId="803"/>
    <cellStyle name="40% - Énfasis4 5 9" xfId="804"/>
    <cellStyle name="40% - Énfasis5 2" xfId="805"/>
    <cellStyle name="40% - Énfasis5 2 10" xfId="806"/>
    <cellStyle name="40% - Énfasis5 2 11" xfId="807"/>
    <cellStyle name="40% - Énfasis5 2 12" xfId="808"/>
    <cellStyle name="40% - Énfasis5 2 13" xfId="809"/>
    <cellStyle name="40% - Énfasis5 2 2" xfId="810"/>
    <cellStyle name="40% - Énfasis5 2 2 2" xfId="811"/>
    <cellStyle name="40% - Énfasis5 2 3" xfId="812"/>
    <cellStyle name="40% - Énfasis5 2 4" xfId="813"/>
    <cellStyle name="40% - Énfasis5 2 5" xfId="814"/>
    <cellStyle name="40% - Énfasis5 2 6" xfId="815"/>
    <cellStyle name="40% - Énfasis5 2 7" xfId="816"/>
    <cellStyle name="40% - Énfasis5 2 8" xfId="817"/>
    <cellStyle name="40% - Énfasis5 2 9" xfId="818"/>
    <cellStyle name="40% - Énfasis5 3" xfId="819"/>
    <cellStyle name="40% - Énfasis5 3 10" xfId="820"/>
    <cellStyle name="40% - Énfasis5 3 11" xfId="821"/>
    <cellStyle name="40% - Énfasis5 3 12" xfId="822"/>
    <cellStyle name="40% - Énfasis5 3 13" xfId="823"/>
    <cellStyle name="40% - Énfasis5 3 2" xfId="824"/>
    <cellStyle name="40% - Énfasis5 3 3" xfId="825"/>
    <cellStyle name="40% - Énfasis5 3 4" xfId="826"/>
    <cellStyle name="40% - Énfasis5 3 5" xfId="827"/>
    <cellStyle name="40% - Énfasis5 3 6" xfId="828"/>
    <cellStyle name="40% - Énfasis5 3 7" xfId="829"/>
    <cellStyle name="40% - Énfasis5 3 8" xfId="830"/>
    <cellStyle name="40% - Énfasis5 3 9" xfId="831"/>
    <cellStyle name="40% - Énfasis5 4 10" xfId="832"/>
    <cellStyle name="40% - Énfasis5 4 11" xfId="833"/>
    <cellStyle name="40% - Énfasis5 4 12" xfId="834"/>
    <cellStyle name="40% - Énfasis5 4 13" xfId="835"/>
    <cellStyle name="40% - Énfasis5 4 2" xfId="836"/>
    <cellStyle name="40% - Énfasis5 4 3" xfId="837"/>
    <cellStyle name="40% - Énfasis5 4 4" xfId="838"/>
    <cellStyle name="40% - Énfasis5 4 5" xfId="839"/>
    <cellStyle name="40% - Énfasis5 4 6" xfId="840"/>
    <cellStyle name="40% - Énfasis5 4 7" xfId="841"/>
    <cellStyle name="40% - Énfasis5 4 8" xfId="842"/>
    <cellStyle name="40% - Énfasis5 4 9" xfId="843"/>
    <cellStyle name="40% - Énfasis5 5 10" xfId="844"/>
    <cellStyle name="40% - Énfasis5 5 11" xfId="845"/>
    <cellStyle name="40% - Énfasis5 5 12" xfId="846"/>
    <cellStyle name="40% - Énfasis5 5 2" xfId="847"/>
    <cellStyle name="40% - Énfasis5 5 3" xfId="848"/>
    <cellStyle name="40% - Énfasis5 5 4" xfId="849"/>
    <cellStyle name="40% - Énfasis5 5 5" xfId="850"/>
    <cellStyle name="40% - Énfasis5 5 6" xfId="851"/>
    <cellStyle name="40% - Énfasis5 5 7" xfId="852"/>
    <cellStyle name="40% - Énfasis5 5 8" xfId="853"/>
    <cellStyle name="40% - Énfasis5 5 9" xfId="854"/>
    <cellStyle name="40% - Énfasis6 2" xfId="855"/>
    <cellStyle name="40% - Énfasis6 2 10" xfId="856"/>
    <cellStyle name="40% - Énfasis6 2 11" xfId="857"/>
    <cellStyle name="40% - Énfasis6 2 12" xfId="858"/>
    <cellStyle name="40% - Énfasis6 2 13" xfId="859"/>
    <cellStyle name="40% - Énfasis6 2 2" xfId="860"/>
    <cellStyle name="40% - Énfasis6 2 2 2" xfId="861"/>
    <cellStyle name="40% - Énfasis6 2 2 2 2" xfId="862"/>
    <cellStyle name="40% - Énfasis6 2 3" xfId="863"/>
    <cellStyle name="40% - Énfasis6 2 4" xfId="864"/>
    <cellStyle name="40% - Énfasis6 2 5" xfId="865"/>
    <cellStyle name="40% - Énfasis6 2 6" xfId="866"/>
    <cellStyle name="40% - Énfasis6 2 7" xfId="867"/>
    <cellStyle name="40% - Énfasis6 2 8" xfId="868"/>
    <cellStyle name="40% - Énfasis6 2 9" xfId="869"/>
    <cellStyle name="40% - Énfasis6 3" xfId="870"/>
    <cellStyle name="40% - Énfasis6 3 10" xfId="871"/>
    <cellStyle name="40% - Énfasis6 3 11" xfId="872"/>
    <cellStyle name="40% - Énfasis6 3 12" xfId="873"/>
    <cellStyle name="40% - Énfasis6 3 13" xfId="874"/>
    <cellStyle name="40% - Énfasis6 3 2" xfId="875"/>
    <cellStyle name="40% - Énfasis6 3 3" xfId="876"/>
    <cellStyle name="40% - Énfasis6 3 4" xfId="877"/>
    <cellStyle name="40% - Énfasis6 3 5" xfId="878"/>
    <cellStyle name="40% - Énfasis6 3 6" xfId="879"/>
    <cellStyle name="40% - Énfasis6 3 7" xfId="880"/>
    <cellStyle name="40% - Énfasis6 3 8" xfId="881"/>
    <cellStyle name="40% - Énfasis6 3 9" xfId="882"/>
    <cellStyle name="40% - Énfasis6 4 10" xfId="883"/>
    <cellStyle name="40% - Énfasis6 4 11" xfId="884"/>
    <cellStyle name="40% - Énfasis6 4 12" xfId="885"/>
    <cellStyle name="40% - Énfasis6 4 13" xfId="886"/>
    <cellStyle name="40% - Énfasis6 4 2" xfId="887"/>
    <cellStyle name="40% - Énfasis6 4 3" xfId="888"/>
    <cellStyle name="40% - Énfasis6 4 4" xfId="889"/>
    <cellStyle name="40% - Énfasis6 4 5" xfId="890"/>
    <cellStyle name="40% - Énfasis6 4 6" xfId="891"/>
    <cellStyle name="40% - Énfasis6 4 7" xfId="892"/>
    <cellStyle name="40% - Énfasis6 4 8" xfId="893"/>
    <cellStyle name="40% - Énfasis6 4 9" xfId="894"/>
    <cellStyle name="40% - Énfasis6 5 10" xfId="895"/>
    <cellStyle name="40% - Énfasis6 5 11" xfId="896"/>
    <cellStyle name="40% - Énfasis6 5 12" xfId="897"/>
    <cellStyle name="40% - Énfasis6 5 2" xfId="898"/>
    <cellStyle name="40% - Énfasis6 5 3" xfId="899"/>
    <cellStyle name="40% - Énfasis6 5 4" xfId="900"/>
    <cellStyle name="40% - Énfasis6 5 5" xfId="901"/>
    <cellStyle name="40% - Énfasis6 5 6" xfId="902"/>
    <cellStyle name="40% - Énfasis6 5 7" xfId="903"/>
    <cellStyle name="40% - Énfasis6 5 8" xfId="904"/>
    <cellStyle name="40% - Énfasis6 5 9" xfId="905"/>
    <cellStyle name="60% - Accent1 2" xfId="906"/>
    <cellStyle name="60% - Accent2 2" xfId="907"/>
    <cellStyle name="60% - Accent3 2" xfId="908"/>
    <cellStyle name="60% - Accent4 2" xfId="909"/>
    <cellStyle name="60% - Accent5 2" xfId="910"/>
    <cellStyle name="60% - Accent6 2" xfId="911"/>
    <cellStyle name="60% - Énfasis1 2" xfId="912"/>
    <cellStyle name="60% - Énfasis1 2 10" xfId="913"/>
    <cellStyle name="60% - Énfasis1 2 11" xfId="914"/>
    <cellStyle name="60% - Énfasis1 2 12" xfId="915"/>
    <cellStyle name="60% - Énfasis1 2 13" xfId="916"/>
    <cellStyle name="60% - Énfasis1 2 2" xfId="917"/>
    <cellStyle name="60% - Énfasis1 2 2 2" xfId="918"/>
    <cellStyle name="60% - Énfasis1 2 3" xfId="919"/>
    <cellStyle name="60% - Énfasis1 2 4" xfId="920"/>
    <cellStyle name="60% - Énfasis1 2 5" xfId="921"/>
    <cellStyle name="60% - Énfasis1 2 6" xfId="922"/>
    <cellStyle name="60% - Énfasis1 2 7" xfId="923"/>
    <cellStyle name="60% - Énfasis1 2 8" xfId="924"/>
    <cellStyle name="60% - Énfasis1 2 9" xfId="925"/>
    <cellStyle name="60% - Énfasis1 3" xfId="926"/>
    <cellStyle name="60% - Énfasis1 3 10" xfId="927"/>
    <cellStyle name="60% - Énfasis1 3 11" xfId="928"/>
    <cellStyle name="60% - Énfasis1 3 12" xfId="929"/>
    <cellStyle name="60% - Énfasis1 3 13" xfId="930"/>
    <cellStyle name="60% - Énfasis1 3 2" xfId="931"/>
    <cellStyle name="60% - Énfasis1 3 3" xfId="932"/>
    <cellStyle name="60% - Énfasis1 3 4" xfId="933"/>
    <cellStyle name="60% - Énfasis1 3 5" xfId="934"/>
    <cellStyle name="60% - Énfasis1 3 6" xfId="935"/>
    <cellStyle name="60% - Énfasis1 3 7" xfId="936"/>
    <cellStyle name="60% - Énfasis1 3 8" xfId="937"/>
    <cellStyle name="60% - Énfasis1 3 9" xfId="938"/>
    <cellStyle name="60% - Énfasis1 4 10" xfId="939"/>
    <cellStyle name="60% - Énfasis1 4 11" xfId="940"/>
    <cellStyle name="60% - Énfasis1 4 12" xfId="941"/>
    <cellStyle name="60% - Énfasis1 4 13" xfId="942"/>
    <cellStyle name="60% - Énfasis1 4 2" xfId="943"/>
    <cellStyle name="60% - Énfasis1 4 3" xfId="944"/>
    <cellStyle name="60% - Énfasis1 4 4" xfId="945"/>
    <cellStyle name="60% - Énfasis1 4 5" xfId="946"/>
    <cellStyle name="60% - Énfasis1 4 6" xfId="947"/>
    <cellStyle name="60% - Énfasis1 4 7" xfId="948"/>
    <cellStyle name="60% - Énfasis1 4 8" xfId="949"/>
    <cellStyle name="60% - Énfasis1 4 9" xfId="950"/>
    <cellStyle name="60% - Énfasis1 5 10" xfId="951"/>
    <cellStyle name="60% - Énfasis1 5 11" xfId="952"/>
    <cellStyle name="60% - Énfasis1 5 12" xfId="953"/>
    <cellStyle name="60% - Énfasis1 5 2" xfId="954"/>
    <cellStyle name="60% - Énfasis1 5 3" xfId="955"/>
    <cellStyle name="60% - Énfasis1 5 4" xfId="956"/>
    <cellStyle name="60% - Énfasis1 5 5" xfId="957"/>
    <cellStyle name="60% - Énfasis1 5 6" xfId="958"/>
    <cellStyle name="60% - Énfasis1 5 7" xfId="959"/>
    <cellStyle name="60% - Énfasis1 5 8" xfId="960"/>
    <cellStyle name="60% - Énfasis1 5 9" xfId="961"/>
    <cellStyle name="60% - Énfasis2 2" xfId="962"/>
    <cellStyle name="60% - Énfasis2 2 10" xfId="963"/>
    <cellStyle name="60% - Énfasis2 2 11" xfId="964"/>
    <cellStyle name="60% - Énfasis2 2 12" xfId="965"/>
    <cellStyle name="60% - Énfasis2 2 13" xfId="966"/>
    <cellStyle name="60% - Énfasis2 2 2" xfId="967"/>
    <cellStyle name="60% - Énfasis2 2 2 2" xfId="968"/>
    <cellStyle name="60% - Énfasis2 2 3" xfId="969"/>
    <cellStyle name="60% - Énfasis2 2 4" xfId="970"/>
    <cellStyle name="60% - Énfasis2 2 5" xfId="971"/>
    <cellStyle name="60% - Énfasis2 2 6" xfId="972"/>
    <cellStyle name="60% - Énfasis2 2 7" xfId="973"/>
    <cellStyle name="60% - Énfasis2 2 8" xfId="974"/>
    <cellStyle name="60% - Énfasis2 2 9" xfId="975"/>
    <cellStyle name="60% - Énfasis2 3" xfId="976"/>
    <cellStyle name="60% - Énfasis2 3 10" xfId="977"/>
    <cellStyle name="60% - Énfasis2 3 11" xfId="978"/>
    <cellStyle name="60% - Énfasis2 3 12" xfId="979"/>
    <cellStyle name="60% - Énfasis2 3 13" xfId="980"/>
    <cellStyle name="60% - Énfasis2 3 2" xfId="981"/>
    <cellStyle name="60% - Énfasis2 3 3" xfId="982"/>
    <cellStyle name="60% - Énfasis2 3 4" xfId="983"/>
    <cellStyle name="60% - Énfasis2 3 5" xfId="984"/>
    <cellStyle name="60% - Énfasis2 3 6" xfId="985"/>
    <cellStyle name="60% - Énfasis2 3 7" xfId="986"/>
    <cellStyle name="60% - Énfasis2 3 8" xfId="987"/>
    <cellStyle name="60% - Énfasis2 3 9" xfId="988"/>
    <cellStyle name="60% - Énfasis2 4 10" xfId="989"/>
    <cellStyle name="60% - Énfasis2 4 11" xfId="990"/>
    <cellStyle name="60% - Énfasis2 4 12" xfId="991"/>
    <cellStyle name="60% - Énfasis2 4 13" xfId="992"/>
    <cellStyle name="60% - Énfasis2 4 2" xfId="993"/>
    <cellStyle name="60% - Énfasis2 4 3" xfId="994"/>
    <cellStyle name="60% - Énfasis2 4 4" xfId="995"/>
    <cellStyle name="60% - Énfasis2 4 5" xfId="996"/>
    <cellStyle name="60% - Énfasis2 4 6" xfId="997"/>
    <cellStyle name="60% - Énfasis2 4 7" xfId="998"/>
    <cellStyle name="60% - Énfasis2 4 8" xfId="999"/>
    <cellStyle name="60% - Énfasis2 4 9" xfId="1000"/>
    <cellStyle name="60% - Énfasis2 5 10" xfId="1001"/>
    <cellStyle name="60% - Énfasis2 5 11" xfId="1002"/>
    <cellStyle name="60% - Énfasis2 5 12" xfId="1003"/>
    <cellStyle name="60% - Énfasis2 5 2" xfId="1004"/>
    <cellStyle name="60% - Énfasis2 5 3" xfId="1005"/>
    <cellStyle name="60% - Énfasis2 5 4" xfId="1006"/>
    <cellStyle name="60% - Énfasis2 5 5" xfId="1007"/>
    <cellStyle name="60% - Énfasis2 5 6" xfId="1008"/>
    <cellStyle name="60% - Énfasis2 5 7" xfId="1009"/>
    <cellStyle name="60% - Énfasis2 5 8" xfId="1010"/>
    <cellStyle name="60% - Énfasis2 5 9" xfId="1011"/>
    <cellStyle name="60% - Énfasis3 2" xfId="1012"/>
    <cellStyle name="60% - Énfasis3 2 10" xfId="1013"/>
    <cellStyle name="60% - Énfasis3 2 11" xfId="1014"/>
    <cellStyle name="60% - Énfasis3 2 12" xfId="1015"/>
    <cellStyle name="60% - Énfasis3 2 13" xfId="1016"/>
    <cellStyle name="60% - Énfasis3 2 2" xfId="1017"/>
    <cellStyle name="60% - Énfasis3 2 2 2" xfId="1018"/>
    <cellStyle name="60% - Énfasis3 2 3" xfId="1019"/>
    <cellStyle name="60% - Énfasis3 2 4" xfId="1020"/>
    <cellStyle name="60% - Énfasis3 2 5" xfId="1021"/>
    <cellStyle name="60% - Énfasis3 2 6" xfId="1022"/>
    <cellStyle name="60% - Énfasis3 2 7" xfId="1023"/>
    <cellStyle name="60% - Énfasis3 2 8" xfId="1024"/>
    <cellStyle name="60% - Énfasis3 2 9" xfId="1025"/>
    <cellStyle name="60% - Énfasis3 3" xfId="1026"/>
    <cellStyle name="60% - Énfasis3 3 10" xfId="1027"/>
    <cellStyle name="60% - Énfasis3 3 11" xfId="1028"/>
    <cellStyle name="60% - Énfasis3 3 12" xfId="1029"/>
    <cellStyle name="60% - Énfasis3 3 13" xfId="1030"/>
    <cellStyle name="60% - Énfasis3 3 2" xfId="1031"/>
    <cellStyle name="60% - Énfasis3 3 3" xfId="1032"/>
    <cellStyle name="60% - Énfasis3 3 4" xfId="1033"/>
    <cellStyle name="60% - Énfasis3 3 5" xfId="1034"/>
    <cellStyle name="60% - Énfasis3 3 6" xfId="1035"/>
    <cellStyle name="60% - Énfasis3 3 7" xfId="1036"/>
    <cellStyle name="60% - Énfasis3 3 8" xfId="1037"/>
    <cellStyle name="60% - Énfasis3 3 9" xfId="1038"/>
    <cellStyle name="60% - Énfasis3 4 10" xfId="1039"/>
    <cellStyle name="60% - Énfasis3 4 11" xfId="1040"/>
    <cellStyle name="60% - Énfasis3 4 12" xfId="1041"/>
    <cellStyle name="60% - Énfasis3 4 13" xfId="1042"/>
    <cellStyle name="60% - Énfasis3 4 2" xfId="1043"/>
    <cellStyle name="60% - Énfasis3 4 3" xfId="1044"/>
    <cellStyle name="60% - Énfasis3 4 4" xfId="1045"/>
    <cellStyle name="60% - Énfasis3 4 5" xfId="1046"/>
    <cellStyle name="60% - Énfasis3 4 6" xfId="1047"/>
    <cellStyle name="60% - Énfasis3 4 7" xfId="1048"/>
    <cellStyle name="60% - Énfasis3 4 8" xfId="1049"/>
    <cellStyle name="60% - Énfasis3 4 9" xfId="1050"/>
    <cellStyle name="60% - Énfasis3 5 10" xfId="1051"/>
    <cellStyle name="60% - Énfasis3 5 11" xfId="1052"/>
    <cellStyle name="60% - Énfasis3 5 12" xfId="1053"/>
    <cellStyle name="60% - Énfasis3 5 2" xfId="1054"/>
    <cellStyle name="60% - Énfasis3 5 3" xfId="1055"/>
    <cellStyle name="60% - Énfasis3 5 4" xfId="1056"/>
    <cellStyle name="60% - Énfasis3 5 5" xfId="1057"/>
    <cellStyle name="60% - Énfasis3 5 6" xfId="1058"/>
    <cellStyle name="60% - Énfasis3 5 7" xfId="1059"/>
    <cellStyle name="60% - Énfasis3 5 8" xfId="1060"/>
    <cellStyle name="60% - Énfasis3 5 9" xfId="1061"/>
    <cellStyle name="60% - Énfasis4 2" xfId="1062"/>
    <cellStyle name="60% - Énfasis4 2 10" xfId="1063"/>
    <cellStyle name="60% - Énfasis4 2 11" xfId="1064"/>
    <cellStyle name="60% - Énfasis4 2 12" xfId="1065"/>
    <cellStyle name="60% - Énfasis4 2 13" xfId="1066"/>
    <cellStyle name="60% - Énfasis4 2 2" xfId="1067"/>
    <cellStyle name="60% - Énfasis4 2 2 2" xfId="1068"/>
    <cellStyle name="60% - Énfasis4 2 3" xfId="1069"/>
    <cellStyle name="60% - Énfasis4 2 4" xfId="1070"/>
    <cellStyle name="60% - Énfasis4 2 5" xfId="1071"/>
    <cellStyle name="60% - Énfasis4 2 6" xfId="1072"/>
    <cellStyle name="60% - Énfasis4 2 7" xfId="1073"/>
    <cellStyle name="60% - Énfasis4 2 8" xfId="1074"/>
    <cellStyle name="60% - Énfasis4 2 9" xfId="1075"/>
    <cellStyle name="60% - Énfasis4 3" xfId="1076"/>
    <cellStyle name="60% - Énfasis4 3 10" xfId="1077"/>
    <cellStyle name="60% - Énfasis4 3 11" xfId="1078"/>
    <cellStyle name="60% - Énfasis4 3 12" xfId="1079"/>
    <cellStyle name="60% - Énfasis4 3 13" xfId="1080"/>
    <cellStyle name="60% - Énfasis4 3 2" xfId="1081"/>
    <cellStyle name="60% - Énfasis4 3 3" xfId="1082"/>
    <cellStyle name="60% - Énfasis4 3 4" xfId="1083"/>
    <cellStyle name="60% - Énfasis4 3 5" xfId="1084"/>
    <cellStyle name="60% - Énfasis4 3 6" xfId="1085"/>
    <cellStyle name="60% - Énfasis4 3 7" xfId="1086"/>
    <cellStyle name="60% - Énfasis4 3 8" xfId="1087"/>
    <cellStyle name="60% - Énfasis4 3 9" xfId="1088"/>
    <cellStyle name="60% - Énfasis4 4 10" xfId="1089"/>
    <cellStyle name="60% - Énfasis4 4 11" xfId="1090"/>
    <cellStyle name="60% - Énfasis4 4 12" xfId="1091"/>
    <cellStyle name="60% - Énfasis4 4 13" xfId="1092"/>
    <cellStyle name="60% - Énfasis4 4 2" xfId="1093"/>
    <cellStyle name="60% - Énfasis4 4 3" xfId="1094"/>
    <cellStyle name="60% - Énfasis4 4 4" xfId="1095"/>
    <cellStyle name="60% - Énfasis4 4 5" xfId="1096"/>
    <cellStyle name="60% - Énfasis4 4 6" xfId="1097"/>
    <cellStyle name="60% - Énfasis4 4 7" xfId="1098"/>
    <cellStyle name="60% - Énfasis4 4 8" xfId="1099"/>
    <cellStyle name="60% - Énfasis4 4 9" xfId="1100"/>
    <cellStyle name="60% - Énfasis4 5 10" xfId="1101"/>
    <cellStyle name="60% - Énfasis4 5 11" xfId="1102"/>
    <cellStyle name="60% - Énfasis4 5 12" xfId="1103"/>
    <cellStyle name="60% - Énfasis4 5 2" xfId="1104"/>
    <cellStyle name="60% - Énfasis4 5 3" xfId="1105"/>
    <cellStyle name="60% - Énfasis4 5 4" xfId="1106"/>
    <cellStyle name="60% - Énfasis4 5 5" xfId="1107"/>
    <cellStyle name="60% - Énfasis4 5 6" xfId="1108"/>
    <cellStyle name="60% - Énfasis4 5 7" xfId="1109"/>
    <cellStyle name="60% - Énfasis4 5 8" xfId="1110"/>
    <cellStyle name="60% - Énfasis4 5 9" xfId="1111"/>
    <cellStyle name="60% - Énfasis5 2" xfId="1112"/>
    <cellStyle name="60% - Énfasis5 2 10" xfId="1113"/>
    <cellStyle name="60% - Énfasis5 2 11" xfId="1114"/>
    <cellStyle name="60% - Énfasis5 2 12" xfId="1115"/>
    <cellStyle name="60% - Énfasis5 2 13" xfId="1116"/>
    <cellStyle name="60% - Énfasis5 2 2" xfId="1117"/>
    <cellStyle name="60% - Énfasis5 2 2 2" xfId="1118"/>
    <cellStyle name="60% - Énfasis5 2 3" xfId="1119"/>
    <cellStyle name="60% - Énfasis5 2 4" xfId="1120"/>
    <cellStyle name="60% - Énfasis5 2 5" xfId="1121"/>
    <cellStyle name="60% - Énfasis5 2 6" xfId="1122"/>
    <cellStyle name="60% - Énfasis5 2 7" xfId="1123"/>
    <cellStyle name="60% - Énfasis5 2 8" xfId="1124"/>
    <cellStyle name="60% - Énfasis5 2 9" xfId="1125"/>
    <cellStyle name="60% - Énfasis5 3" xfId="1126"/>
    <cellStyle name="60% - Énfasis5 3 10" xfId="1127"/>
    <cellStyle name="60% - Énfasis5 3 11" xfId="1128"/>
    <cellStyle name="60% - Énfasis5 3 12" xfId="1129"/>
    <cellStyle name="60% - Énfasis5 3 13" xfId="1130"/>
    <cellStyle name="60% - Énfasis5 3 2" xfId="1131"/>
    <cellStyle name="60% - Énfasis5 3 3" xfId="1132"/>
    <cellStyle name="60% - Énfasis5 3 4" xfId="1133"/>
    <cellStyle name="60% - Énfasis5 3 5" xfId="1134"/>
    <cellStyle name="60% - Énfasis5 3 6" xfId="1135"/>
    <cellStyle name="60% - Énfasis5 3 7" xfId="1136"/>
    <cellStyle name="60% - Énfasis5 3 8" xfId="1137"/>
    <cellStyle name="60% - Énfasis5 3 9" xfId="1138"/>
    <cellStyle name="60% - Énfasis5 4 10" xfId="1139"/>
    <cellStyle name="60% - Énfasis5 4 11" xfId="1140"/>
    <cellStyle name="60% - Énfasis5 4 12" xfId="1141"/>
    <cellStyle name="60% - Énfasis5 4 13" xfId="1142"/>
    <cellStyle name="60% - Énfasis5 4 2" xfId="1143"/>
    <cellStyle name="60% - Énfasis5 4 3" xfId="1144"/>
    <cellStyle name="60% - Énfasis5 4 4" xfId="1145"/>
    <cellStyle name="60% - Énfasis5 4 5" xfId="1146"/>
    <cellStyle name="60% - Énfasis5 4 6" xfId="1147"/>
    <cellStyle name="60% - Énfasis5 4 7" xfId="1148"/>
    <cellStyle name="60% - Énfasis5 4 8" xfId="1149"/>
    <cellStyle name="60% - Énfasis5 4 9" xfId="1150"/>
    <cellStyle name="60% - Énfasis5 5 10" xfId="1151"/>
    <cellStyle name="60% - Énfasis5 5 11" xfId="1152"/>
    <cellStyle name="60% - Énfasis5 5 12" xfId="1153"/>
    <cellStyle name="60% - Énfasis5 5 2" xfId="1154"/>
    <cellStyle name="60% - Énfasis5 5 3" xfId="1155"/>
    <cellStyle name="60% - Énfasis5 5 4" xfId="1156"/>
    <cellStyle name="60% - Énfasis5 5 5" xfId="1157"/>
    <cellStyle name="60% - Énfasis5 5 6" xfId="1158"/>
    <cellStyle name="60% - Énfasis5 5 7" xfId="1159"/>
    <cellStyle name="60% - Énfasis5 5 8" xfId="1160"/>
    <cellStyle name="60% - Énfasis5 5 9" xfId="1161"/>
    <cellStyle name="60% - Énfasis6 2" xfId="1162"/>
    <cellStyle name="60% - Énfasis6 2 10" xfId="1163"/>
    <cellStyle name="60% - Énfasis6 2 11" xfId="1164"/>
    <cellStyle name="60% - Énfasis6 2 12" xfId="1165"/>
    <cellStyle name="60% - Énfasis6 2 13" xfId="1166"/>
    <cellStyle name="60% - Énfasis6 2 2" xfId="1167"/>
    <cellStyle name="60% - Énfasis6 2 2 2" xfId="1168"/>
    <cellStyle name="60% - Énfasis6 2 3" xfId="1169"/>
    <cellStyle name="60% - Énfasis6 2 4" xfId="1170"/>
    <cellStyle name="60% - Énfasis6 2 5" xfId="1171"/>
    <cellStyle name="60% - Énfasis6 2 6" xfId="1172"/>
    <cellStyle name="60% - Énfasis6 2 7" xfId="1173"/>
    <cellStyle name="60% - Énfasis6 2 8" xfId="1174"/>
    <cellStyle name="60% - Énfasis6 2 9" xfId="1175"/>
    <cellStyle name="60% - Énfasis6 3" xfId="1176"/>
    <cellStyle name="60% - Énfasis6 3 10" xfId="1177"/>
    <cellStyle name="60% - Énfasis6 3 11" xfId="1178"/>
    <cellStyle name="60% - Énfasis6 3 12" xfId="1179"/>
    <cellStyle name="60% - Énfasis6 3 13" xfId="1180"/>
    <cellStyle name="60% - Énfasis6 3 2" xfId="1181"/>
    <cellStyle name="60% - Énfasis6 3 3" xfId="1182"/>
    <cellStyle name="60% - Énfasis6 3 4" xfId="1183"/>
    <cellStyle name="60% - Énfasis6 3 5" xfId="1184"/>
    <cellStyle name="60% - Énfasis6 3 6" xfId="1185"/>
    <cellStyle name="60% - Énfasis6 3 7" xfId="1186"/>
    <cellStyle name="60% - Énfasis6 3 8" xfId="1187"/>
    <cellStyle name="60% - Énfasis6 3 9" xfId="1188"/>
    <cellStyle name="60% - Énfasis6 4 10" xfId="1189"/>
    <cellStyle name="60% - Énfasis6 4 11" xfId="1190"/>
    <cellStyle name="60% - Énfasis6 4 12" xfId="1191"/>
    <cellStyle name="60% - Énfasis6 4 13" xfId="1192"/>
    <cellStyle name="60% - Énfasis6 4 2" xfId="1193"/>
    <cellStyle name="60% - Énfasis6 4 3" xfId="1194"/>
    <cellStyle name="60% - Énfasis6 4 4" xfId="1195"/>
    <cellStyle name="60% - Énfasis6 4 5" xfId="1196"/>
    <cellStyle name="60% - Énfasis6 4 6" xfId="1197"/>
    <cellStyle name="60% - Énfasis6 4 7" xfId="1198"/>
    <cellStyle name="60% - Énfasis6 4 8" xfId="1199"/>
    <cellStyle name="60% - Énfasis6 4 9" xfId="1200"/>
    <cellStyle name="60% - Énfasis6 5 10" xfId="1201"/>
    <cellStyle name="60% - Énfasis6 5 11" xfId="1202"/>
    <cellStyle name="60% - Énfasis6 5 12" xfId="1203"/>
    <cellStyle name="60% - Énfasis6 5 2" xfId="1204"/>
    <cellStyle name="60% - Énfasis6 5 3" xfId="1205"/>
    <cellStyle name="60% - Énfasis6 5 4" xfId="1206"/>
    <cellStyle name="60% - Énfasis6 5 5" xfId="1207"/>
    <cellStyle name="60% - Énfasis6 5 6" xfId="1208"/>
    <cellStyle name="60% - Énfasis6 5 7" xfId="1209"/>
    <cellStyle name="60% - Énfasis6 5 8" xfId="1210"/>
    <cellStyle name="60% - Énfasis6 5 9" xfId="1211"/>
    <cellStyle name="Accent1 2" xfId="1212"/>
    <cellStyle name="Accent2 2" xfId="1213"/>
    <cellStyle name="Accent3 2" xfId="1214"/>
    <cellStyle name="Accent4 2" xfId="1215"/>
    <cellStyle name="Accent5 2" xfId="1216"/>
    <cellStyle name="Accent6 2" xfId="1217"/>
    <cellStyle name="Bad 2" xfId="1218"/>
    <cellStyle name="Buena 2" xfId="1219"/>
    <cellStyle name="Buena 2 10" xfId="1220"/>
    <cellStyle name="Buena 2 11" xfId="1221"/>
    <cellStyle name="Buena 2 12" xfId="1222"/>
    <cellStyle name="Buena 2 13" xfId="1223"/>
    <cellStyle name="Buena 2 2" xfId="1224"/>
    <cellStyle name="Buena 2 2 2" xfId="1225"/>
    <cellStyle name="Buena 2 3" xfId="1226"/>
    <cellStyle name="Buena 2 4" xfId="1227"/>
    <cellStyle name="Buena 2 5" xfId="1228"/>
    <cellStyle name="Buena 2 6" xfId="1229"/>
    <cellStyle name="Buena 2 7" xfId="1230"/>
    <cellStyle name="Buena 2 8" xfId="1231"/>
    <cellStyle name="Buena 2 9" xfId="1232"/>
    <cellStyle name="Buena 3" xfId="1233"/>
    <cellStyle name="Buena 3 10" xfId="1234"/>
    <cellStyle name="Buena 3 11" xfId="1235"/>
    <cellStyle name="Buena 3 12" xfId="1236"/>
    <cellStyle name="Buena 3 13" xfId="1237"/>
    <cellStyle name="Buena 3 2" xfId="1238"/>
    <cellStyle name="Buena 3 3" xfId="1239"/>
    <cellStyle name="Buena 3 4" xfId="1240"/>
    <cellStyle name="Buena 3 5" xfId="1241"/>
    <cellStyle name="Buena 3 6" xfId="1242"/>
    <cellStyle name="Buena 3 7" xfId="1243"/>
    <cellStyle name="Buena 3 8" xfId="1244"/>
    <cellStyle name="Buena 3 9" xfId="1245"/>
    <cellStyle name="Buena 4 10" xfId="1246"/>
    <cellStyle name="Buena 4 11" xfId="1247"/>
    <cellStyle name="Buena 4 12" xfId="1248"/>
    <cellStyle name="Buena 4 13" xfId="1249"/>
    <cellStyle name="Buena 4 2" xfId="1250"/>
    <cellStyle name="Buena 4 3" xfId="1251"/>
    <cellStyle name="Buena 4 4" xfId="1252"/>
    <cellStyle name="Buena 4 5" xfId="1253"/>
    <cellStyle name="Buena 4 6" xfId="1254"/>
    <cellStyle name="Buena 4 7" xfId="1255"/>
    <cellStyle name="Buena 4 8" xfId="1256"/>
    <cellStyle name="Buena 4 9" xfId="1257"/>
    <cellStyle name="Buena 5 10" xfId="1258"/>
    <cellStyle name="Buena 5 11" xfId="1259"/>
    <cellStyle name="Buena 5 12" xfId="1260"/>
    <cellStyle name="Buena 5 2" xfId="1261"/>
    <cellStyle name="Buena 5 3" xfId="1262"/>
    <cellStyle name="Buena 5 4" xfId="1263"/>
    <cellStyle name="Buena 5 5" xfId="1264"/>
    <cellStyle name="Buena 5 6" xfId="1265"/>
    <cellStyle name="Buena 5 7" xfId="1266"/>
    <cellStyle name="Buena 5 8" xfId="1267"/>
    <cellStyle name="Buena 5 9" xfId="1268"/>
    <cellStyle name="Calculation 2" xfId="1269"/>
    <cellStyle name="Cálculo 2" xfId="1270"/>
    <cellStyle name="Cálculo 2 10" xfId="1271"/>
    <cellStyle name="Cálculo 2 11" xfId="1272"/>
    <cellStyle name="Cálculo 2 12" xfId="1273"/>
    <cellStyle name="Cálculo 2 13" xfId="1274"/>
    <cellStyle name="Cálculo 2 2" xfId="1275"/>
    <cellStyle name="Cálculo 2 2 2" xfId="1276"/>
    <cellStyle name="Cálculo 2 3" xfId="1277"/>
    <cellStyle name="Cálculo 2 4" xfId="1278"/>
    <cellStyle name="Cálculo 2 5" xfId="1279"/>
    <cellStyle name="Cálculo 2 6" xfId="1280"/>
    <cellStyle name="Cálculo 2 7" xfId="1281"/>
    <cellStyle name="Cálculo 2 8" xfId="1282"/>
    <cellStyle name="Cálculo 2 9" xfId="1283"/>
    <cellStyle name="Cálculo 3" xfId="1284"/>
    <cellStyle name="Cálculo 3 10" xfId="1285"/>
    <cellStyle name="Cálculo 3 11" xfId="1286"/>
    <cellStyle name="Cálculo 3 12" xfId="1287"/>
    <cellStyle name="Cálculo 3 13" xfId="1288"/>
    <cellStyle name="Cálculo 3 2" xfId="1289"/>
    <cellStyle name="Cálculo 3 3" xfId="1290"/>
    <cellStyle name="Cálculo 3 4" xfId="1291"/>
    <cellStyle name="Cálculo 3 5" xfId="1292"/>
    <cellStyle name="Cálculo 3 6" xfId="1293"/>
    <cellStyle name="Cálculo 3 7" xfId="1294"/>
    <cellStyle name="Cálculo 3 8" xfId="1295"/>
    <cellStyle name="Cálculo 3 9" xfId="1296"/>
    <cellStyle name="Cálculo 4 10" xfId="1297"/>
    <cellStyle name="Cálculo 4 11" xfId="1298"/>
    <cellStyle name="Cálculo 4 12" xfId="1299"/>
    <cellStyle name="Cálculo 4 13" xfId="1300"/>
    <cellStyle name="Cálculo 4 2" xfId="1301"/>
    <cellStyle name="Cálculo 4 3" xfId="1302"/>
    <cellStyle name="Cálculo 4 4" xfId="1303"/>
    <cellStyle name="Cálculo 4 5" xfId="1304"/>
    <cellStyle name="Cálculo 4 6" xfId="1305"/>
    <cellStyle name="Cálculo 4 7" xfId="1306"/>
    <cellStyle name="Cálculo 4 8" xfId="1307"/>
    <cellStyle name="Cálculo 4 9" xfId="1308"/>
    <cellStyle name="Cálculo 5 10" xfId="1309"/>
    <cellStyle name="Cálculo 5 11" xfId="1310"/>
    <cellStyle name="Cálculo 5 12" xfId="1311"/>
    <cellStyle name="Cálculo 5 2" xfId="1312"/>
    <cellStyle name="Cálculo 5 3" xfId="1313"/>
    <cellStyle name="Cálculo 5 4" xfId="1314"/>
    <cellStyle name="Cálculo 5 5" xfId="1315"/>
    <cellStyle name="Cálculo 5 6" xfId="1316"/>
    <cellStyle name="Cálculo 5 7" xfId="1317"/>
    <cellStyle name="Cálculo 5 8" xfId="1318"/>
    <cellStyle name="Cálculo 5 9" xfId="1319"/>
    <cellStyle name="Celda de comprobación 2" xfId="1320"/>
    <cellStyle name="Celda de comprobación 2 10" xfId="1321"/>
    <cellStyle name="Celda de comprobación 2 11" xfId="1322"/>
    <cellStyle name="Celda de comprobación 2 12" xfId="1323"/>
    <cellStyle name="Celda de comprobación 2 13" xfId="1324"/>
    <cellStyle name="Celda de comprobación 2 2" xfId="1325"/>
    <cellStyle name="Celda de comprobación 2 2 2" xfId="1326"/>
    <cellStyle name="Celda de comprobación 2 3" xfId="1327"/>
    <cellStyle name="Celda de comprobación 2 4" xfId="1328"/>
    <cellStyle name="Celda de comprobación 2 5" xfId="1329"/>
    <cellStyle name="Celda de comprobación 2 6" xfId="1330"/>
    <cellStyle name="Celda de comprobación 2 7" xfId="1331"/>
    <cellStyle name="Celda de comprobación 2 8" xfId="1332"/>
    <cellStyle name="Celda de comprobación 2 9" xfId="1333"/>
    <cellStyle name="Celda de comprobación 3" xfId="1334"/>
    <cellStyle name="Celda de comprobación 3 10" xfId="1335"/>
    <cellStyle name="Celda de comprobación 3 11" xfId="1336"/>
    <cellStyle name="Celda de comprobación 3 12" xfId="1337"/>
    <cellStyle name="Celda de comprobación 3 13" xfId="1338"/>
    <cellStyle name="Celda de comprobación 3 2" xfId="1339"/>
    <cellStyle name="Celda de comprobación 3 3" xfId="1340"/>
    <cellStyle name="Celda de comprobación 3 4" xfId="1341"/>
    <cellStyle name="Celda de comprobación 3 5" xfId="1342"/>
    <cellStyle name="Celda de comprobación 3 6" xfId="1343"/>
    <cellStyle name="Celda de comprobación 3 7" xfId="1344"/>
    <cellStyle name="Celda de comprobación 3 8" xfId="1345"/>
    <cellStyle name="Celda de comprobación 3 9" xfId="1346"/>
    <cellStyle name="Celda de comprobación 4 10" xfId="1347"/>
    <cellStyle name="Celda de comprobación 4 11" xfId="1348"/>
    <cellStyle name="Celda de comprobación 4 12" xfId="1349"/>
    <cellStyle name="Celda de comprobación 4 13" xfId="1350"/>
    <cellStyle name="Celda de comprobación 4 2" xfId="1351"/>
    <cellStyle name="Celda de comprobación 4 3" xfId="1352"/>
    <cellStyle name="Celda de comprobación 4 4" xfId="1353"/>
    <cellStyle name="Celda de comprobación 4 5" xfId="1354"/>
    <cellStyle name="Celda de comprobación 4 6" xfId="1355"/>
    <cellStyle name="Celda de comprobación 4 7" xfId="1356"/>
    <cellStyle name="Celda de comprobación 4 8" xfId="1357"/>
    <cellStyle name="Celda de comprobación 4 9" xfId="1358"/>
    <cellStyle name="Celda de comprobación 5 10" xfId="1359"/>
    <cellStyle name="Celda de comprobación 5 11" xfId="1360"/>
    <cellStyle name="Celda de comprobación 5 12" xfId="1361"/>
    <cellStyle name="Celda de comprobación 5 2" xfId="1362"/>
    <cellStyle name="Celda de comprobación 5 3" xfId="1363"/>
    <cellStyle name="Celda de comprobación 5 4" xfId="1364"/>
    <cellStyle name="Celda de comprobación 5 5" xfId="1365"/>
    <cellStyle name="Celda de comprobación 5 6" xfId="1366"/>
    <cellStyle name="Celda de comprobación 5 7" xfId="1367"/>
    <cellStyle name="Celda de comprobación 5 8" xfId="1368"/>
    <cellStyle name="Celda de comprobación 5 9" xfId="1369"/>
    <cellStyle name="Celda vinculada 2" xfId="1370"/>
    <cellStyle name="Celda vinculada 2 10" xfId="1371"/>
    <cellStyle name="Celda vinculada 2 11" xfId="1372"/>
    <cellStyle name="Celda vinculada 2 12" xfId="1373"/>
    <cellStyle name="Celda vinculada 2 13" xfId="1374"/>
    <cellStyle name="Celda vinculada 2 2" xfId="1375"/>
    <cellStyle name="Celda vinculada 2 2 2" xfId="1376"/>
    <cellStyle name="Celda vinculada 2 3" xfId="1377"/>
    <cellStyle name="Celda vinculada 2 4" xfId="1378"/>
    <cellStyle name="Celda vinculada 2 5" xfId="1379"/>
    <cellStyle name="Celda vinculada 2 6" xfId="1380"/>
    <cellStyle name="Celda vinculada 2 7" xfId="1381"/>
    <cellStyle name="Celda vinculada 2 8" xfId="1382"/>
    <cellStyle name="Celda vinculada 2 9" xfId="1383"/>
    <cellStyle name="Celda vinculada 3" xfId="1384"/>
    <cellStyle name="Celda vinculada 3 10" xfId="1385"/>
    <cellStyle name="Celda vinculada 3 11" xfId="1386"/>
    <cellStyle name="Celda vinculada 3 12" xfId="1387"/>
    <cellStyle name="Celda vinculada 3 13" xfId="1388"/>
    <cellStyle name="Celda vinculada 3 2" xfId="1389"/>
    <cellStyle name="Celda vinculada 3 3" xfId="1390"/>
    <cellStyle name="Celda vinculada 3 4" xfId="1391"/>
    <cellStyle name="Celda vinculada 3 5" xfId="1392"/>
    <cellStyle name="Celda vinculada 3 6" xfId="1393"/>
    <cellStyle name="Celda vinculada 3 7" xfId="1394"/>
    <cellStyle name="Celda vinculada 3 8" xfId="1395"/>
    <cellStyle name="Celda vinculada 3 9" xfId="1396"/>
    <cellStyle name="Celda vinculada 4 10" xfId="1397"/>
    <cellStyle name="Celda vinculada 4 11" xfId="1398"/>
    <cellStyle name="Celda vinculada 4 12" xfId="1399"/>
    <cellStyle name="Celda vinculada 4 13" xfId="1400"/>
    <cellStyle name="Celda vinculada 4 2" xfId="1401"/>
    <cellStyle name="Celda vinculada 4 3" xfId="1402"/>
    <cellStyle name="Celda vinculada 4 4" xfId="1403"/>
    <cellStyle name="Celda vinculada 4 5" xfId="1404"/>
    <cellStyle name="Celda vinculada 4 6" xfId="1405"/>
    <cellStyle name="Celda vinculada 4 7" xfId="1406"/>
    <cellStyle name="Celda vinculada 4 8" xfId="1407"/>
    <cellStyle name="Celda vinculada 4 9" xfId="1408"/>
    <cellStyle name="Celda vinculada 5 10" xfId="1409"/>
    <cellStyle name="Celda vinculada 5 11" xfId="1410"/>
    <cellStyle name="Celda vinculada 5 12" xfId="1411"/>
    <cellStyle name="Celda vinculada 5 2" xfId="1412"/>
    <cellStyle name="Celda vinculada 5 3" xfId="1413"/>
    <cellStyle name="Celda vinculada 5 4" xfId="1414"/>
    <cellStyle name="Celda vinculada 5 5" xfId="1415"/>
    <cellStyle name="Celda vinculada 5 6" xfId="1416"/>
    <cellStyle name="Celda vinculada 5 7" xfId="1417"/>
    <cellStyle name="Celda vinculada 5 8" xfId="1418"/>
    <cellStyle name="Celda vinculada 5 9" xfId="1419"/>
    <cellStyle name="Check Cell 2" xfId="1420"/>
    <cellStyle name="Comma 2" xfId="1421"/>
    <cellStyle name="Comma 2 2" xfId="1422"/>
    <cellStyle name="Encabezado 4 2" xfId="1423"/>
    <cellStyle name="Encabezado 4 2 10" xfId="1424"/>
    <cellStyle name="Encabezado 4 2 11" xfId="1425"/>
    <cellStyle name="Encabezado 4 2 12" xfId="1426"/>
    <cellStyle name="Encabezado 4 2 13" xfId="1427"/>
    <cellStyle name="Encabezado 4 2 2" xfId="1428"/>
    <cellStyle name="Encabezado 4 2 2 2" xfId="1429"/>
    <cellStyle name="Encabezado 4 2 3" xfId="1430"/>
    <cellStyle name="Encabezado 4 2 4" xfId="1431"/>
    <cellStyle name="Encabezado 4 2 5" xfId="1432"/>
    <cellStyle name="Encabezado 4 2 6" xfId="1433"/>
    <cellStyle name="Encabezado 4 2 7" xfId="1434"/>
    <cellStyle name="Encabezado 4 2 8" xfId="1435"/>
    <cellStyle name="Encabezado 4 2 9" xfId="1436"/>
    <cellStyle name="Encabezado 4 3" xfId="1437"/>
    <cellStyle name="Encabezado 4 3 10" xfId="1438"/>
    <cellStyle name="Encabezado 4 3 11" xfId="1439"/>
    <cellStyle name="Encabezado 4 3 12" xfId="1440"/>
    <cellStyle name="Encabezado 4 3 13" xfId="1441"/>
    <cellStyle name="Encabezado 4 3 2" xfId="1442"/>
    <cellStyle name="Encabezado 4 3 3" xfId="1443"/>
    <cellStyle name="Encabezado 4 3 4" xfId="1444"/>
    <cellStyle name="Encabezado 4 3 5" xfId="1445"/>
    <cellStyle name="Encabezado 4 3 6" xfId="1446"/>
    <cellStyle name="Encabezado 4 3 7" xfId="1447"/>
    <cellStyle name="Encabezado 4 3 8" xfId="1448"/>
    <cellStyle name="Encabezado 4 3 9" xfId="1449"/>
    <cellStyle name="Encabezado 4 4 10" xfId="1450"/>
    <cellStyle name="Encabezado 4 4 11" xfId="1451"/>
    <cellStyle name="Encabezado 4 4 12" xfId="1452"/>
    <cellStyle name="Encabezado 4 4 13" xfId="1453"/>
    <cellStyle name="Encabezado 4 4 2" xfId="1454"/>
    <cellStyle name="Encabezado 4 4 3" xfId="1455"/>
    <cellStyle name="Encabezado 4 4 4" xfId="1456"/>
    <cellStyle name="Encabezado 4 4 5" xfId="1457"/>
    <cellStyle name="Encabezado 4 4 6" xfId="1458"/>
    <cellStyle name="Encabezado 4 4 7" xfId="1459"/>
    <cellStyle name="Encabezado 4 4 8" xfId="1460"/>
    <cellStyle name="Encabezado 4 4 9" xfId="1461"/>
    <cellStyle name="Encabezado 4 5 10" xfId="1462"/>
    <cellStyle name="Encabezado 4 5 11" xfId="1463"/>
    <cellStyle name="Encabezado 4 5 12" xfId="1464"/>
    <cellStyle name="Encabezado 4 5 2" xfId="1465"/>
    <cellStyle name="Encabezado 4 5 3" xfId="1466"/>
    <cellStyle name="Encabezado 4 5 4" xfId="1467"/>
    <cellStyle name="Encabezado 4 5 5" xfId="1468"/>
    <cellStyle name="Encabezado 4 5 6" xfId="1469"/>
    <cellStyle name="Encabezado 4 5 7" xfId="1470"/>
    <cellStyle name="Encabezado 4 5 8" xfId="1471"/>
    <cellStyle name="Encabezado 4 5 9" xfId="1472"/>
    <cellStyle name="Énfasis1 2" xfId="1473"/>
    <cellStyle name="Énfasis1 2 10" xfId="1474"/>
    <cellStyle name="Énfasis1 2 11" xfId="1475"/>
    <cellStyle name="Énfasis1 2 12" xfId="1476"/>
    <cellStyle name="Énfasis1 2 13" xfId="1477"/>
    <cellStyle name="Énfasis1 2 2" xfId="1478"/>
    <cellStyle name="Énfasis1 2 2 2" xfId="1479"/>
    <cellStyle name="Énfasis1 2 3" xfId="1480"/>
    <cellStyle name="Énfasis1 2 4" xfId="1481"/>
    <cellStyle name="Énfasis1 2 5" xfId="1482"/>
    <cellStyle name="Énfasis1 2 6" xfId="1483"/>
    <cellStyle name="Énfasis1 2 7" xfId="1484"/>
    <cellStyle name="Énfasis1 2 8" xfId="1485"/>
    <cellStyle name="Énfasis1 2 9" xfId="1486"/>
    <cellStyle name="Énfasis1 3" xfId="1487"/>
    <cellStyle name="Énfasis1 3 10" xfId="1488"/>
    <cellStyle name="Énfasis1 3 11" xfId="1489"/>
    <cellStyle name="Énfasis1 3 12" xfId="1490"/>
    <cellStyle name="Énfasis1 3 13" xfId="1491"/>
    <cellStyle name="Énfasis1 3 2" xfId="1492"/>
    <cellStyle name="Énfasis1 3 3" xfId="1493"/>
    <cellStyle name="Énfasis1 3 4" xfId="1494"/>
    <cellStyle name="Énfasis1 3 5" xfId="1495"/>
    <cellStyle name="Énfasis1 3 6" xfId="1496"/>
    <cellStyle name="Énfasis1 3 7" xfId="1497"/>
    <cellStyle name="Énfasis1 3 8" xfId="1498"/>
    <cellStyle name="Énfasis1 3 9" xfId="1499"/>
    <cellStyle name="Énfasis1 4 10" xfId="1500"/>
    <cellStyle name="Énfasis1 4 11" xfId="1501"/>
    <cellStyle name="Énfasis1 4 12" xfId="1502"/>
    <cellStyle name="Énfasis1 4 13" xfId="1503"/>
    <cellStyle name="Énfasis1 4 2" xfId="1504"/>
    <cellStyle name="Énfasis1 4 3" xfId="1505"/>
    <cellStyle name="Énfasis1 4 4" xfId="1506"/>
    <cellStyle name="Énfasis1 4 5" xfId="1507"/>
    <cellStyle name="Énfasis1 4 6" xfId="1508"/>
    <cellStyle name="Énfasis1 4 7" xfId="1509"/>
    <cellStyle name="Énfasis1 4 8" xfId="1510"/>
    <cellStyle name="Énfasis1 4 9" xfId="1511"/>
    <cellStyle name="Énfasis1 5 10" xfId="1512"/>
    <cellStyle name="Énfasis1 5 11" xfId="1513"/>
    <cellStyle name="Énfasis1 5 12" xfId="1514"/>
    <cellStyle name="Énfasis1 5 2" xfId="1515"/>
    <cellStyle name="Énfasis1 5 3" xfId="1516"/>
    <cellStyle name="Énfasis1 5 4" xfId="1517"/>
    <cellStyle name="Énfasis1 5 5" xfId="1518"/>
    <cellStyle name="Énfasis1 5 6" xfId="1519"/>
    <cellStyle name="Énfasis1 5 7" xfId="1520"/>
    <cellStyle name="Énfasis1 5 8" xfId="1521"/>
    <cellStyle name="Énfasis1 5 9" xfId="1522"/>
    <cellStyle name="Énfasis2 2" xfId="1523"/>
    <cellStyle name="Énfasis2 2 10" xfId="1524"/>
    <cellStyle name="Énfasis2 2 11" xfId="1525"/>
    <cellStyle name="Énfasis2 2 12" xfId="1526"/>
    <cellStyle name="Énfasis2 2 13" xfId="1527"/>
    <cellStyle name="Énfasis2 2 2" xfId="1528"/>
    <cellStyle name="Énfasis2 2 2 2" xfId="1529"/>
    <cellStyle name="Énfasis2 2 3" xfId="1530"/>
    <cellStyle name="Énfasis2 2 4" xfId="1531"/>
    <cellStyle name="Énfasis2 2 5" xfId="1532"/>
    <cellStyle name="Énfasis2 2 6" xfId="1533"/>
    <cellStyle name="Énfasis2 2 7" xfId="1534"/>
    <cellStyle name="Énfasis2 2 8" xfId="1535"/>
    <cellStyle name="Énfasis2 2 9" xfId="1536"/>
    <cellStyle name="Énfasis2 3" xfId="1537"/>
    <cellStyle name="Énfasis2 3 10" xfId="1538"/>
    <cellStyle name="Énfasis2 3 11" xfId="1539"/>
    <cellStyle name="Énfasis2 3 12" xfId="1540"/>
    <cellStyle name="Énfasis2 3 13" xfId="1541"/>
    <cellStyle name="Énfasis2 3 2" xfId="1542"/>
    <cellStyle name="Énfasis2 3 3" xfId="1543"/>
    <cellStyle name="Énfasis2 3 4" xfId="1544"/>
    <cellStyle name="Énfasis2 3 5" xfId="1545"/>
    <cellStyle name="Énfasis2 3 6" xfId="1546"/>
    <cellStyle name="Énfasis2 3 7" xfId="1547"/>
    <cellStyle name="Énfasis2 3 8" xfId="1548"/>
    <cellStyle name="Énfasis2 3 9" xfId="1549"/>
    <cellStyle name="Énfasis2 4 10" xfId="1550"/>
    <cellStyle name="Énfasis2 4 11" xfId="1551"/>
    <cellStyle name="Énfasis2 4 12" xfId="1552"/>
    <cellStyle name="Énfasis2 4 13" xfId="1553"/>
    <cellStyle name="Énfasis2 4 2" xfId="1554"/>
    <cellStyle name="Énfasis2 4 3" xfId="1555"/>
    <cellStyle name="Énfasis2 4 4" xfId="1556"/>
    <cellStyle name="Énfasis2 4 5" xfId="1557"/>
    <cellStyle name="Énfasis2 4 6" xfId="1558"/>
    <cellStyle name="Énfasis2 4 7" xfId="1559"/>
    <cellStyle name="Énfasis2 4 8" xfId="1560"/>
    <cellStyle name="Énfasis2 4 9" xfId="1561"/>
    <cellStyle name="Énfasis2 5 10" xfId="1562"/>
    <cellStyle name="Énfasis2 5 11" xfId="1563"/>
    <cellStyle name="Énfasis2 5 12" xfId="1564"/>
    <cellStyle name="Énfasis2 5 2" xfId="1565"/>
    <cellStyle name="Énfasis2 5 3" xfId="1566"/>
    <cellStyle name="Énfasis2 5 4" xfId="1567"/>
    <cellStyle name="Énfasis2 5 5" xfId="1568"/>
    <cellStyle name="Énfasis2 5 6" xfId="1569"/>
    <cellStyle name="Énfasis2 5 7" xfId="1570"/>
    <cellStyle name="Énfasis2 5 8" xfId="1571"/>
    <cellStyle name="Énfasis2 5 9" xfId="1572"/>
    <cellStyle name="Énfasis3 2" xfId="1573"/>
    <cellStyle name="Énfasis3 2 10" xfId="1574"/>
    <cellStyle name="Énfasis3 2 11" xfId="1575"/>
    <cellStyle name="Énfasis3 2 12" xfId="1576"/>
    <cellStyle name="Énfasis3 2 13" xfId="1577"/>
    <cellStyle name="Énfasis3 2 2" xfId="1578"/>
    <cellStyle name="Énfasis3 2 2 2" xfId="1579"/>
    <cellStyle name="Énfasis3 2 3" xfId="1580"/>
    <cellStyle name="Énfasis3 2 4" xfId="1581"/>
    <cellStyle name="Énfasis3 2 5" xfId="1582"/>
    <cellStyle name="Énfasis3 2 6" xfId="1583"/>
    <cellStyle name="Énfasis3 2 7" xfId="1584"/>
    <cellStyle name="Énfasis3 2 8" xfId="1585"/>
    <cellStyle name="Énfasis3 2 9" xfId="1586"/>
    <cellStyle name="Énfasis3 3" xfId="1587"/>
    <cellStyle name="Énfasis3 3 10" xfId="1588"/>
    <cellStyle name="Énfasis3 3 11" xfId="1589"/>
    <cellStyle name="Énfasis3 3 12" xfId="1590"/>
    <cellStyle name="Énfasis3 3 13" xfId="1591"/>
    <cellStyle name="Énfasis3 3 2" xfId="1592"/>
    <cellStyle name="Énfasis3 3 3" xfId="1593"/>
    <cellStyle name="Énfasis3 3 4" xfId="1594"/>
    <cellStyle name="Énfasis3 3 5" xfId="1595"/>
    <cellStyle name="Énfasis3 3 6" xfId="1596"/>
    <cellStyle name="Énfasis3 3 7" xfId="1597"/>
    <cellStyle name="Énfasis3 3 8" xfId="1598"/>
    <cellStyle name="Énfasis3 3 9" xfId="1599"/>
    <cellStyle name="Énfasis3 4 10" xfId="1600"/>
    <cellStyle name="Énfasis3 4 11" xfId="1601"/>
    <cellStyle name="Énfasis3 4 12" xfId="1602"/>
    <cellStyle name="Énfasis3 4 13" xfId="1603"/>
    <cellStyle name="Énfasis3 4 2" xfId="1604"/>
    <cellStyle name="Énfasis3 4 3" xfId="1605"/>
    <cellStyle name="Énfasis3 4 4" xfId="1606"/>
    <cellStyle name="Énfasis3 4 5" xfId="1607"/>
    <cellStyle name="Énfasis3 4 6" xfId="1608"/>
    <cellStyle name="Énfasis3 4 7" xfId="1609"/>
    <cellStyle name="Énfasis3 4 8" xfId="1610"/>
    <cellStyle name="Énfasis3 4 9" xfId="1611"/>
    <cellStyle name="Énfasis3 5 10" xfId="1612"/>
    <cellStyle name="Énfasis3 5 11" xfId="1613"/>
    <cellStyle name="Énfasis3 5 12" xfId="1614"/>
    <cellStyle name="Énfasis3 5 2" xfId="1615"/>
    <cellStyle name="Énfasis3 5 3" xfId="1616"/>
    <cellStyle name="Énfasis3 5 4" xfId="1617"/>
    <cellStyle name="Énfasis3 5 5" xfId="1618"/>
    <cellStyle name="Énfasis3 5 6" xfId="1619"/>
    <cellStyle name="Énfasis3 5 7" xfId="1620"/>
    <cellStyle name="Énfasis3 5 8" xfId="1621"/>
    <cellStyle name="Énfasis3 5 9" xfId="1622"/>
    <cellStyle name="Énfasis4 2" xfId="1623"/>
    <cellStyle name="Énfasis4 2 10" xfId="1624"/>
    <cellStyle name="Énfasis4 2 11" xfId="1625"/>
    <cellStyle name="Énfasis4 2 12" xfId="1626"/>
    <cellStyle name="Énfasis4 2 13" xfId="1627"/>
    <cellStyle name="Énfasis4 2 2" xfId="1628"/>
    <cellStyle name="Énfasis4 2 2 2" xfId="1629"/>
    <cellStyle name="Énfasis4 2 3" xfId="1630"/>
    <cellStyle name="Énfasis4 2 4" xfId="1631"/>
    <cellStyle name="Énfasis4 2 5" xfId="1632"/>
    <cellStyle name="Énfasis4 2 6" xfId="1633"/>
    <cellStyle name="Énfasis4 2 7" xfId="1634"/>
    <cellStyle name="Énfasis4 2 8" xfId="1635"/>
    <cellStyle name="Énfasis4 2 9" xfId="1636"/>
    <cellStyle name="Énfasis4 3" xfId="1637"/>
    <cellStyle name="Énfasis4 3 10" xfId="1638"/>
    <cellStyle name="Énfasis4 3 11" xfId="1639"/>
    <cellStyle name="Énfasis4 3 12" xfId="1640"/>
    <cellStyle name="Énfasis4 3 13" xfId="1641"/>
    <cellStyle name="Énfasis4 3 2" xfId="1642"/>
    <cellStyle name="Énfasis4 3 3" xfId="1643"/>
    <cellStyle name="Énfasis4 3 4" xfId="1644"/>
    <cellStyle name="Énfasis4 3 5" xfId="1645"/>
    <cellStyle name="Énfasis4 3 6" xfId="1646"/>
    <cellStyle name="Énfasis4 3 7" xfId="1647"/>
    <cellStyle name="Énfasis4 3 8" xfId="1648"/>
    <cellStyle name="Énfasis4 3 9" xfId="1649"/>
    <cellStyle name="Énfasis4 4 10" xfId="1650"/>
    <cellStyle name="Énfasis4 4 11" xfId="1651"/>
    <cellStyle name="Énfasis4 4 12" xfId="1652"/>
    <cellStyle name="Énfasis4 4 13" xfId="1653"/>
    <cellStyle name="Énfasis4 4 2" xfId="1654"/>
    <cellStyle name="Énfasis4 4 3" xfId="1655"/>
    <cellStyle name="Énfasis4 4 4" xfId="1656"/>
    <cellStyle name="Énfasis4 4 5" xfId="1657"/>
    <cellStyle name="Énfasis4 4 6" xfId="1658"/>
    <cellStyle name="Énfasis4 4 7" xfId="1659"/>
    <cellStyle name="Énfasis4 4 8" xfId="1660"/>
    <cellStyle name="Énfasis4 4 9" xfId="1661"/>
    <cellStyle name="Énfasis4 5 10" xfId="1662"/>
    <cellStyle name="Énfasis4 5 11" xfId="1663"/>
    <cellStyle name="Énfasis4 5 12" xfId="1664"/>
    <cellStyle name="Énfasis4 5 2" xfId="1665"/>
    <cellStyle name="Énfasis4 5 3" xfId="1666"/>
    <cellStyle name="Énfasis4 5 4" xfId="1667"/>
    <cellStyle name="Énfasis4 5 5" xfId="1668"/>
    <cellStyle name="Énfasis4 5 6" xfId="1669"/>
    <cellStyle name="Énfasis4 5 7" xfId="1670"/>
    <cellStyle name="Énfasis4 5 8" xfId="1671"/>
    <cellStyle name="Énfasis4 5 9" xfId="1672"/>
    <cellStyle name="Énfasis5 2" xfId="1673"/>
    <cellStyle name="Énfasis5 2 10" xfId="1674"/>
    <cellStyle name="Énfasis5 2 11" xfId="1675"/>
    <cellStyle name="Énfasis5 2 12" xfId="1676"/>
    <cellStyle name="Énfasis5 2 13" xfId="1677"/>
    <cellStyle name="Énfasis5 2 2" xfId="1678"/>
    <cellStyle name="Énfasis5 2 2 2" xfId="1679"/>
    <cellStyle name="Énfasis5 2 3" xfId="1680"/>
    <cellStyle name="Énfasis5 2 4" xfId="1681"/>
    <cellStyle name="Énfasis5 2 5" xfId="1682"/>
    <cellStyle name="Énfasis5 2 6" xfId="1683"/>
    <cellStyle name="Énfasis5 2 7" xfId="1684"/>
    <cellStyle name="Énfasis5 2 8" xfId="1685"/>
    <cellStyle name="Énfasis5 2 9" xfId="1686"/>
    <cellStyle name="Énfasis5 3" xfId="1687"/>
    <cellStyle name="Énfasis5 3 10" xfId="1688"/>
    <cellStyle name="Énfasis5 3 11" xfId="1689"/>
    <cellStyle name="Énfasis5 3 12" xfId="1690"/>
    <cellStyle name="Énfasis5 3 13" xfId="1691"/>
    <cellStyle name="Énfasis5 3 2" xfId="1692"/>
    <cellStyle name="Énfasis5 3 3" xfId="1693"/>
    <cellStyle name="Énfasis5 3 4" xfId="1694"/>
    <cellStyle name="Énfasis5 3 5" xfId="1695"/>
    <cellStyle name="Énfasis5 3 6" xfId="1696"/>
    <cellStyle name="Énfasis5 3 7" xfId="1697"/>
    <cellStyle name="Énfasis5 3 8" xfId="1698"/>
    <cellStyle name="Énfasis5 3 9" xfId="1699"/>
    <cellStyle name="Énfasis5 4 10" xfId="1700"/>
    <cellStyle name="Énfasis5 4 11" xfId="1701"/>
    <cellStyle name="Énfasis5 4 12" xfId="1702"/>
    <cellStyle name="Énfasis5 4 13" xfId="1703"/>
    <cellStyle name="Énfasis5 4 2" xfId="1704"/>
    <cellStyle name="Énfasis5 4 3" xfId="1705"/>
    <cellStyle name="Énfasis5 4 4" xfId="1706"/>
    <cellStyle name="Énfasis5 4 5" xfId="1707"/>
    <cellStyle name="Énfasis5 4 6" xfId="1708"/>
    <cellStyle name="Énfasis5 4 7" xfId="1709"/>
    <cellStyle name="Énfasis5 4 8" xfId="1710"/>
    <cellStyle name="Énfasis5 4 9" xfId="1711"/>
    <cellStyle name="Énfasis5 5 10" xfId="1712"/>
    <cellStyle name="Énfasis5 5 11" xfId="1713"/>
    <cellStyle name="Énfasis5 5 12" xfId="1714"/>
    <cellStyle name="Énfasis5 5 2" xfId="1715"/>
    <cellStyle name="Énfasis5 5 3" xfId="1716"/>
    <cellStyle name="Énfasis5 5 4" xfId="1717"/>
    <cellStyle name="Énfasis5 5 5" xfId="1718"/>
    <cellStyle name="Énfasis5 5 6" xfId="1719"/>
    <cellStyle name="Énfasis5 5 7" xfId="1720"/>
    <cellStyle name="Énfasis5 5 8" xfId="1721"/>
    <cellStyle name="Énfasis5 5 9" xfId="1722"/>
    <cellStyle name="Énfasis6 2" xfId="1723"/>
    <cellStyle name="Énfasis6 2 10" xfId="1724"/>
    <cellStyle name="Énfasis6 2 11" xfId="1725"/>
    <cellStyle name="Énfasis6 2 12" xfId="1726"/>
    <cellStyle name="Énfasis6 2 13" xfId="1727"/>
    <cellStyle name="Énfasis6 2 2" xfId="1728"/>
    <cellStyle name="Énfasis6 2 2 2" xfId="1729"/>
    <cellStyle name="Énfasis6 2 3" xfId="1730"/>
    <cellStyle name="Énfasis6 2 4" xfId="1731"/>
    <cellStyle name="Énfasis6 2 5" xfId="1732"/>
    <cellStyle name="Énfasis6 2 6" xfId="1733"/>
    <cellStyle name="Énfasis6 2 7" xfId="1734"/>
    <cellStyle name="Énfasis6 2 8" xfId="1735"/>
    <cellStyle name="Énfasis6 2 9" xfId="1736"/>
    <cellStyle name="Énfasis6 3" xfId="1737"/>
    <cellStyle name="Énfasis6 3 10" xfId="1738"/>
    <cellStyle name="Énfasis6 3 11" xfId="1739"/>
    <cellStyle name="Énfasis6 3 12" xfId="1740"/>
    <cellStyle name="Énfasis6 3 13" xfId="1741"/>
    <cellStyle name="Énfasis6 3 2" xfId="1742"/>
    <cellStyle name="Énfasis6 3 3" xfId="1743"/>
    <cellStyle name="Énfasis6 3 4" xfId="1744"/>
    <cellStyle name="Énfasis6 3 5" xfId="1745"/>
    <cellStyle name="Énfasis6 3 6" xfId="1746"/>
    <cellStyle name="Énfasis6 3 7" xfId="1747"/>
    <cellStyle name="Énfasis6 3 8" xfId="1748"/>
    <cellStyle name="Énfasis6 3 9" xfId="1749"/>
    <cellStyle name="Énfasis6 4 10" xfId="1750"/>
    <cellStyle name="Énfasis6 4 11" xfId="1751"/>
    <cellStyle name="Énfasis6 4 12" xfId="1752"/>
    <cellStyle name="Énfasis6 4 13" xfId="1753"/>
    <cellStyle name="Énfasis6 4 2" xfId="1754"/>
    <cellStyle name="Énfasis6 4 3" xfId="1755"/>
    <cellStyle name="Énfasis6 4 4" xfId="1756"/>
    <cellStyle name="Énfasis6 4 5" xfId="1757"/>
    <cellStyle name="Énfasis6 4 6" xfId="1758"/>
    <cellStyle name="Énfasis6 4 7" xfId="1759"/>
    <cellStyle name="Énfasis6 4 8" xfId="1760"/>
    <cellStyle name="Énfasis6 4 9" xfId="1761"/>
    <cellStyle name="Énfasis6 5 10" xfId="1762"/>
    <cellStyle name="Énfasis6 5 11" xfId="1763"/>
    <cellStyle name="Énfasis6 5 12" xfId="1764"/>
    <cellStyle name="Énfasis6 5 2" xfId="1765"/>
    <cellStyle name="Énfasis6 5 3" xfId="1766"/>
    <cellStyle name="Énfasis6 5 4" xfId="1767"/>
    <cellStyle name="Énfasis6 5 5" xfId="1768"/>
    <cellStyle name="Énfasis6 5 6" xfId="1769"/>
    <cellStyle name="Énfasis6 5 7" xfId="1770"/>
    <cellStyle name="Énfasis6 5 8" xfId="1771"/>
    <cellStyle name="Énfasis6 5 9" xfId="1772"/>
    <cellStyle name="Entrada 2" xfId="1773"/>
    <cellStyle name="Entrada 2 10" xfId="1774"/>
    <cellStyle name="Entrada 2 11" xfId="1775"/>
    <cellStyle name="Entrada 2 12" xfId="1776"/>
    <cellStyle name="Entrada 2 13" xfId="1777"/>
    <cellStyle name="Entrada 2 2" xfId="1778"/>
    <cellStyle name="Entrada 2 2 2" xfId="1779"/>
    <cellStyle name="Entrada 2 3" xfId="1780"/>
    <cellStyle name="Entrada 2 4" xfId="1781"/>
    <cellStyle name="Entrada 2 5" xfId="1782"/>
    <cellStyle name="Entrada 2 6" xfId="1783"/>
    <cellStyle name="Entrada 2 7" xfId="1784"/>
    <cellStyle name="Entrada 2 8" xfId="1785"/>
    <cellStyle name="Entrada 2 9" xfId="1786"/>
    <cellStyle name="Entrada 3" xfId="1787"/>
    <cellStyle name="Entrada 3 10" xfId="1788"/>
    <cellStyle name="Entrada 3 11" xfId="1789"/>
    <cellStyle name="Entrada 3 12" xfId="1790"/>
    <cellStyle name="Entrada 3 13" xfId="1791"/>
    <cellStyle name="Entrada 3 2" xfId="1792"/>
    <cellStyle name="Entrada 3 3" xfId="1793"/>
    <cellStyle name="Entrada 3 4" xfId="1794"/>
    <cellStyle name="Entrada 3 5" xfId="1795"/>
    <cellStyle name="Entrada 3 6" xfId="1796"/>
    <cellStyle name="Entrada 3 7" xfId="1797"/>
    <cellStyle name="Entrada 3 8" xfId="1798"/>
    <cellStyle name="Entrada 3 9" xfId="1799"/>
    <cellStyle name="Entrada 4 10" xfId="1800"/>
    <cellStyle name="Entrada 4 11" xfId="1801"/>
    <cellStyle name="Entrada 4 12" xfId="1802"/>
    <cellStyle name="Entrada 4 13" xfId="1803"/>
    <cellStyle name="Entrada 4 2" xfId="1804"/>
    <cellStyle name="Entrada 4 3" xfId="1805"/>
    <cellStyle name="Entrada 4 4" xfId="1806"/>
    <cellStyle name="Entrada 4 5" xfId="1807"/>
    <cellStyle name="Entrada 4 6" xfId="1808"/>
    <cellStyle name="Entrada 4 7" xfId="1809"/>
    <cellStyle name="Entrada 4 8" xfId="1810"/>
    <cellStyle name="Entrada 4 9" xfId="1811"/>
    <cellStyle name="Entrada 5 10" xfId="1812"/>
    <cellStyle name="Entrada 5 11" xfId="1813"/>
    <cellStyle name="Entrada 5 12" xfId="1814"/>
    <cellStyle name="Entrada 5 2" xfId="1815"/>
    <cellStyle name="Entrada 5 3" xfId="1816"/>
    <cellStyle name="Entrada 5 4" xfId="1817"/>
    <cellStyle name="Entrada 5 5" xfId="1818"/>
    <cellStyle name="Entrada 5 6" xfId="1819"/>
    <cellStyle name="Entrada 5 7" xfId="1820"/>
    <cellStyle name="Entrada 5 8" xfId="1821"/>
    <cellStyle name="Entrada 5 9" xfId="1822"/>
    <cellStyle name="Euro" xfId="5"/>
    <cellStyle name="Euro 10" xfId="1823"/>
    <cellStyle name="Euro 11" xfId="1824"/>
    <cellStyle name="Euro 12" xfId="1825"/>
    <cellStyle name="Euro 13" xfId="1826"/>
    <cellStyle name="Euro 14" xfId="1827"/>
    <cellStyle name="Euro 15" xfId="1828"/>
    <cellStyle name="Euro 16" xfId="1829"/>
    <cellStyle name="Euro 2" xfId="1830"/>
    <cellStyle name="Euro 3" xfId="1831"/>
    <cellStyle name="Euro 4" xfId="1832"/>
    <cellStyle name="Euro 5" xfId="1833"/>
    <cellStyle name="Euro 6" xfId="1834"/>
    <cellStyle name="Euro 7" xfId="1835"/>
    <cellStyle name="Euro 8" xfId="1836"/>
    <cellStyle name="Euro 9" xfId="1837"/>
    <cellStyle name="Explanatory Text 2" xfId="1838"/>
    <cellStyle name="Good 2" xfId="1839"/>
    <cellStyle name="Heading 1 2" xfId="1840"/>
    <cellStyle name="Heading 2 2" xfId="1841"/>
    <cellStyle name="Heading 3 2" xfId="1842"/>
    <cellStyle name="Heading 4 2" xfId="1843"/>
    <cellStyle name="Hipervínculo" xfId="3" builtinId="8"/>
    <cellStyle name="Hipervínculo 2" xfId="56"/>
    <cellStyle name="Incorrecto 2" xfId="1844"/>
    <cellStyle name="Incorrecto 2 10" xfId="1845"/>
    <cellStyle name="Incorrecto 2 11" xfId="1846"/>
    <cellStyle name="Incorrecto 2 12" xfId="1847"/>
    <cellStyle name="Incorrecto 2 13" xfId="1848"/>
    <cellStyle name="Incorrecto 2 2" xfId="1849"/>
    <cellStyle name="Incorrecto 2 2 2" xfId="1850"/>
    <cellStyle name="Incorrecto 2 3" xfId="1851"/>
    <cellStyle name="Incorrecto 2 4" xfId="1852"/>
    <cellStyle name="Incorrecto 2 5" xfId="1853"/>
    <cellStyle name="Incorrecto 2 6" xfId="1854"/>
    <cellStyle name="Incorrecto 2 7" xfId="1855"/>
    <cellStyle name="Incorrecto 2 8" xfId="1856"/>
    <cellStyle name="Incorrecto 2 9" xfId="1857"/>
    <cellStyle name="Incorrecto 3" xfId="1858"/>
    <cellStyle name="Incorrecto 3 10" xfId="1859"/>
    <cellStyle name="Incorrecto 3 11" xfId="1860"/>
    <cellStyle name="Incorrecto 3 12" xfId="1861"/>
    <cellStyle name="Incorrecto 3 13" xfId="1862"/>
    <cellStyle name="Incorrecto 3 2" xfId="1863"/>
    <cellStyle name="Incorrecto 3 3" xfId="1864"/>
    <cellStyle name="Incorrecto 3 4" xfId="1865"/>
    <cellStyle name="Incorrecto 3 5" xfId="1866"/>
    <cellStyle name="Incorrecto 3 6" xfId="1867"/>
    <cellStyle name="Incorrecto 3 7" xfId="1868"/>
    <cellStyle name="Incorrecto 3 8" xfId="1869"/>
    <cellStyle name="Incorrecto 3 9" xfId="1870"/>
    <cellStyle name="Incorrecto 4 10" xfId="1871"/>
    <cellStyle name="Incorrecto 4 11" xfId="1872"/>
    <cellStyle name="Incorrecto 4 12" xfId="1873"/>
    <cellStyle name="Incorrecto 4 13" xfId="1874"/>
    <cellStyle name="Incorrecto 4 2" xfId="1875"/>
    <cellStyle name="Incorrecto 4 3" xfId="1876"/>
    <cellStyle name="Incorrecto 4 4" xfId="1877"/>
    <cellStyle name="Incorrecto 4 5" xfId="1878"/>
    <cellStyle name="Incorrecto 4 6" xfId="1879"/>
    <cellStyle name="Incorrecto 4 7" xfId="1880"/>
    <cellStyle name="Incorrecto 4 8" xfId="1881"/>
    <cellStyle name="Incorrecto 4 9" xfId="1882"/>
    <cellStyle name="Incorrecto 5 10" xfId="1883"/>
    <cellStyle name="Incorrecto 5 11" xfId="1884"/>
    <cellStyle name="Incorrecto 5 12" xfId="1885"/>
    <cellStyle name="Incorrecto 5 2" xfId="1886"/>
    <cellStyle name="Incorrecto 5 3" xfId="1887"/>
    <cellStyle name="Incorrecto 5 4" xfId="1888"/>
    <cellStyle name="Incorrecto 5 5" xfId="1889"/>
    <cellStyle name="Incorrecto 5 6" xfId="1890"/>
    <cellStyle name="Incorrecto 5 7" xfId="1891"/>
    <cellStyle name="Incorrecto 5 8" xfId="1892"/>
    <cellStyle name="Incorrecto 5 9" xfId="1893"/>
    <cellStyle name="Input 2" xfId="1894"/>
    <cellStyle name="Linea horizontal" xfId="1895"/>
    <cellStyle name="Linked Cell 2" xfId="1896"/>
    <cellStyle name="Millares" xfId="1" builtinId="3"/>
    <cellStyle name="Millares [0] 10" xfId="1897"/>
    <cellStyle name="Millares [0] 11" xfId="1898"/>
    <cellStyle name="Millares [0] 12" xfId="1899"/>
    <cellStyle name="Millares [0] 13" xfId="1900"/>
    <cellStyle name="Millares [0] 14" xfId="1901"/>
    <cellStyle name="Millares [0] 15" xfId="1902"/>
    <cellStyle name="Millares [0] 16" xfId="1903"/>
    <cellStyle name="Millares [0] 17" xfId="1904"/>
    <cellStyle name="Millares [0] 18" xfId="1905"/>
    <cellStyle name="Millares [0] 2" xfId="1906"/>
    <cellStyle name="Millares [0] 2 2" xfId="1907"/>
    <cellStyle name="Millares [0] 3" xfId="1908"/>
    <cellStyle name="Millares [0] 4" xfId="1909"/>
    <cellStyle name="Millares [0] 5" xfId="1910"/>
    <cellStyle name="Millares [0] 6" xfId="1911"/>
    <cellStyle name="Millares [0] 7" xfId="1912"/>
    <cellStyle name="Millares [0] 8" xfId="1913"/>
    <cellStyle name="Millares [0] 9" xfId="1914"/>
    <cellStyle name="Millares 10" xfId="6"/>
    <cellStyle name="Millares 11" xfId="7"/>
    <cellStyle name="Millares 12" xfId="8"/>
    <cellStyle name="Millares 13" xfId="9"/>
    <cellStyle name="Millares 14" xfId="10"/>
    <cellStyle name="Millares 15" xfId="11"/>
    <cellStyle name="Millares 15 2" xfId="12"/>
    <cellStyle name="Millares 16" xfId="13"/>
    <cellStyle name="Millares 17" xfId="14"/>
    <cellStyle name="Millares 18" xfId="15"/>
    <cellStyle name="Millares 18 2" xfId="68"/>
    <cellStyle name="Millares 19" xfId="62"/>
    <cellStyle name="Millares 2" xfId="16"/>
    <cellStyle name="Millares 2 10" xfId="1915"/>
    <cellStyle name="Millares 2 10 2" xfId="1916"/>
    <cellStyle name="Millares 2 11" xfId="1917"/>
    <cellStyle name="Millares 2 12" xfId="1918"/>
    <cellStyle name="Millares 2 13" xfId="1919"/>
    <cellStyle name="Millares 2 14" xfId="1920"/>
    <cellStyle name="Millares 2 15" xfId="1921"/>
    <cellStyle name="Millares 2 2" xfId="17"/>
    <cellStyle name="Millares 2 2 10" xfId="1922"/>
    <cellStyle name="Millares 2 2 11" xfId="1923"/>
    <cellStyle name="Millares 2 2 12" xfId="1924"/>
    <cellStyle name="Millares 2 2 13" xfId="1925"/>
    <cellStyle name="Millares 2 2 2" xfId="63"/>
    <cellStyle name="Millares 2 2 2 2" xfId="1926"/>
    <cellStyle name="Millares 2 2 3" xfId="1927"/>
    <cellStyle name="Millares 2 2 4" xfId="1928"/>
    <cellStyle name="Millares 2 2 5" xfId="1929"/>
    <cellStyle name="Millares 2 2 6" xfId="1930"/>
    <cellStyle name="Millares 2 2 7" xfId="1931"/>
    <cellStyle name="Millares 2 2 8" xfId="1932"/>
    <cellStyle name="Millares 2 2 9" xfId="1933"/>
    <cellStyle name="Millares 2 3" xfId="57"/>
    <cellStyle name="Millares 2 4" xfId="1934"/>
    <cellStyle name="Millares 2 5" xfId="1935"/>
    <cellStyle name="Millares 2 6" xfId="1936"/>
    <cellStyle name="Millares 2 7" xfId="1937"/>
    <cellStyle name="Millares 2 8" xfId="1938"/>
    <cellStyle name="Millares 2 9" xfId="1939"/>
    <cellStyle name="Millares 2 9 2" xfId="1940"/>
    <cellStyle name="Millares 20" xfId="1941"/>
    <cellStyle name="Millares 21" xfId="1942"/>
    <cellStyle name="Millares 22" xfId="1943"/>
    <cellStyle name="Millares 23" xfId="1944"/>
    <cellStyle name="Millares 24" xfId="1945"/>
    <cellStyle name="Millares 25" xfId="1946"/>
    <cellStyle name="Millares 26" xfId="1947"/>
    <cellStyle name="Millares 27" xfId="1948"/>
    <cellStyle name="Millares 28" xfId="1949"/>
    <cellStyle name="Millares 29" xfId="1950"/>
    <cellStyle name="Millares 3" xfId="18"/>
    <cellStyle name="Millares 3 2" xfId="69"/>
    <cellStyle name="Millares 3 2 2" xfId="1951"/>
    <cellStyle name="Millares 30" xfId="1952"/>
    <cellStyle name="Millares 31" xfId="1953"/>
    <cellStyle name="Millares 32" xfId="1954"/>
    <cellStyle name="Millares 33" xfId="1955"/>
    <cellStyle name="Millares 34" xfId="1956"/>
    <cellStyle name="Millares 35" xfId="1957"/>
    <cellStyle name="Millares 4" xfId="19"/>
    <cellStyle name="Millares 4 10" xfId="1958"/>
    <cellStyle name="Millares 4 11" xfId="1959"/>
    <cellStyle name="Millares 4 12" xfId="1960"/>
    <cellStyle name="Millares 4 13" xfId="1961"/>
    <cellStyle name="Millares 4 2" xfId="75"/>
    <cellStyle name="Millares 4 2 2" xfId="1962"/>
    <cellStyle name="Millares 4 3" xfId="1963"/>
    <cellStyle name="Millares 4 4" xfId="1964"/>
    <cellStyle name="Millares 4 5" xfId="1965"/>
    <cellStyle name="Millares 4 6" xfId="1966"/>
    <cellStyle name="Millares 4 7" xfId="1967"/>
    <cellStyle name="Millares 4 8" xfId="1968"/>
    <cellStyle name="Millares 4 9" xfId="1969"/>
    <cellStyle name="Millares 5" xfId="20"/>
    <cellStyle name="Millares 5 10" xfId="1970"/>
    <cellStyle name="Millares 5 11" xfId="1971"/>
    <cellStyle name="Millares 5 12" xfId="1972"/>
    <cellStyle name="Millares 5 2" xfId="1973"/>
    <cellStyle name="Millares 5 2 2" xfId="1974"/>
    <cellStyle name="Millares 5 3" xfId="1975"/>
    <cellStyle name="Millares 5 4" xfId="1976"/>
    <cellStyle name="Millares 5 5" xfId="1977"/>
    <cellStyle name="Millares 5 6" xfId="1978"/>
    <cellStyle name="Millares 5 7" xfId="1979"/>
    <cellStyle name="Millares 5 8" xfId="1980"/>
    <cellStyle name="Millares 5 9" xfId="1981"/>
    <cellStyle name="Millares 6" xfId="21"/>
    <cellStyle name="Millares 6 2" xfId="1982"/>
    <cellStyle name="Millares 7" xfId="22"/>
    <cellStyle name="Millares 7 2" xfId="1983"/>
    <cellStyle name="Millares 8" xfId="23"/>
    <cellStyle name="Millares 8 2" xfId="1984"/>
    <cellStyle name="Millares 9" xfId="24"/>
    <cellStyle name="Millares 9 2" xfId="1985"/>
    <cellStyle name="Moneda" xfId="72" builtinId="4"/>
    <cellStyle name="Moneda 2" xfId="25"/>
    <cellStyle name="Moneda 3" xfId="26"/>
    <cellStyle name="Moneda 4" xfId="60"/>
    <cellStyle name="Neutral 2" xfId="1986"/>
    <cellStyle name="Neutral 2 10" xfId="1987"/>
    <cellStyle name="Neutral 2 11" xfId="1988"/>
    <cellStyle name="Neutral 2 12" xfId="1989"/>
    <cellStyle name="Neutral 2 13" xfId="1990"/>
    <cellStyle name="Neutral 2 2" xfId="1991"/>
    <cellStyle name="Neutral 2 3" xfId="1992"/>
    <cellStyle name="Neutral 2 4" xfId="1993"/>
    <cellStyle name="Neutral 2 5" xfId="1994"/>
    <cellStyle name="Neutral 2 6" xfId="1995"/>
    <cellStyle name="Neutral 2 7" xfId="1996"/>
    <cellStyle name="Neutral 2 8" xfId="1997"/>
    <cellStyle name="Neutral 2 9" xfId="1998"/>
    <cellStyle name="Neutral 3" xfId="1999"/>
    <cellStyle name="Neutral 3 10" xfId="2000"/>
    <cellStyle name="Neutral 3 11" xfId="2001"/>
    <cellStyle name="Neutral 3 12" xfId="2002"/>
    <cellStyle name="Neutral 3 13" xfId="2003"/>
    <cellStyle name="Neutral 3 2" xfId="2004"/>
    <cellStyle name="Neutral 3 3" xfId="2005"/>
    <cellStyle name="Neutral 3 4" xfId="2006"/>
    <cellStyle name="Neutral 3 5" xfId="2007"/>
    <cellStyle name="Neutral 3 6" xfId="2008"/>
    <cellStyle name="Neutral 3 7" xfId="2009"/>
    <cellStyle name="Neutral 3 8" xfId="2010"/>
    <cellStyle name="Neutral 3 9" xfId="2011"/>
    <cellStyle name="Neutral 4 10" xfId="2012"/>
    <cellStyle name="Neutral 4 11" xfId="2013"/>
    <cellStyle name="Neutral 4 12" xfId="2014"/>
    <cellStyle name="Neutral 4 13" xfId="2015"/>
    <cellStyle name="Neutral 4 2" xfId="2016"/>
    <cellStyle name="Neutral 4 3" xfId="2017"/>
    <cellStyle name="Neutral 4 4" xfId="2018"/>
    <cellStyle name="Neutral 4 5" xfId="2019"/>
    <cellStyle name="Neutral 4 6" xfId="2020"/>
    <cellStyle name="Neutral 4 7" xfId="2021"/>
    <cellStyle name="Neutral 4 8" xfId="2022"/>
    <cellStyle name="Neutral 4 9" xfId="2023"/>
    <cellStyle name="Neutral 5 10" xfId="2024"/>
    <cellStyle name="Neutral 5 11" xfId="2025"/>
    <cellStyle name="Neutral 5 12" xfId="2026"/>
    <cellStyle name="Neutral 5 2" xfId="2027"/>
    <cellStyle name="Neutral 5 3" xfId="2028"/>
    <cellStyle name="Neutral 5 4" xfId="2029"/>
    <cellStyle name="Neutral 5 5" xfId="2030"/>
    <cellStyle name="Neutral 5 6" xfId="2031"/>
    <cellStyle name="Neutral 5 7" xfId="2032"/>
    <cellStyle name="Neutral 5 8" xfId="2033"/>
    <cellStyle name="Neutral 5 9" xfId="2034"/>
    <cellStyle name="Normal" xfId="0" builtinId="0"/>
    <cellStyle name="Normal 10" xfId="2"/>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76"/>
    <cellStyle name="Normal 2 11" xfId="77"/>
    <cellStyle name="Normal 2 12" xfId="78"/>
    <cellStyle name="Normal 2 13" xfId="79"/>
    <cellStyle name="Normal 2 14" xfId="80"/>
    <cellStyle name="Normal 2 15" xfId="81"/>
    <cellStyle name="Normal 2 16" xfId="82"/>
    <cellStyle name="Normal 2 17" xfId="83"/>
    <cellStyle name="Normal 2 18" xfId="84"/>
    <cellStyle name="Normal 2 19" xfId="85"/>
    <cellStyle name="Normal 2 2" xfId="37"/>
    <cellStyle name="Normal 2 2 2" xfId="61"/>
    <cellStyle name="Normal 2 2 3" xfId="2035"/>
    <cellStyle name="Normal 2 2 4" xfId="2036"/>
    <cellStyle name="Normal 2 20" xfId="86"/>
    <cellStyle name="Normal 2 21" xfId="87"/>
    <cellStyle name="Normal 2 22" xfId="88"/>
    <cellStyle name="Normal 2 23" xfId="89"/>
    <cellStyle name="Normal 2 24" xfId="90"/>
    <cellStyle name="Normal 2 25" xfId="91"/>
    <cellStyle name="Normal 2 26" xfId="92"/>
    <cellStyle name="Normal 2 27" xfId="93"/>
    <cellStyle name="Normal 2 28" xfId="94"/>
    <cellStyle name="Normal 2 29" xfId="95"/>
    <cellStyle name="Normal 2 3" xfId="59"/>
    <cellStyle name="Normal 2 3 2" xfId="2037"/>
    <cellStyle name="Normal 2 3 3" xfId="2038"/>
    <cellStyle name="Normal 2 30" xfId="96"/>
    <cellStyle name="Normal 2 31" xfId="97"/>
    <cellStyle name="Normal 2 32" xfId="98"/>
    <cellStyle name="Normal 2 33" xfId="99"/>
    <cellStyle name="Normal 2 34" xfId="100"/>
    <cellStyle name="Normal 2 35" xfId="101"/>
    <cellStyle name="Normal 2 36" xfId="102"/>
    <cellStyle name="Normal 2 37" xfId="103"/>
    <cellStyle name="Normal 2 38" xfId="104"/>
    <cellStyle name="Normal 2 4" xfId="105"/>
    <cellStyle name="Normal 2 5" xfId="106"/>
    <cellStyle name="Normal 2 5 10" xfId="2039"/>
    <cellStyle name="Normal 2 5 11" xfId="2040"/>
    <cellStyle name="Normal 2 5 12" xfId="2041"/>
    <cellStyle name="Normal 2 5 13" xfId="2042"/>
    <cellStyle name="Normal 2 5 2" xfId="2043"/>
    <cellStyle name="Normal 2 5 3" xfId="2044"/>
    <cellStyle name="Normal 2 5 4" xfId="2045"/>
    <cellStyle name="Normal 2 5 5" xfId="2046"/>
    <cellStyle name="Normal 2 5 6" xfId="2047"/>
    <cellStyle name="Normal 2 5 7" xfId="2048"/>
    <cellStyle name="Normal 2 5 8" xfId="2049"/>
    <cellStyle name="Normal 2 5 9" xfId="2050"/>
    <cellStyle name="Normal 2 6" xfId="107"/>
    <cellStyle name="Normal 2 7" xfId="108"/>
    <cellStyle name="Normal 2 8" xfId="109"/>
    <cellStyle name="Normal 2 9" xfId="110"/>
    <cellStyle name="Normal 20" xfId="38"/>
    <cellStyle name="Normal 21" xfId="39"/>
    <cellStyle name="Normal 21 2" xfId="40"/>
    <cellStyle name="Normal 22" xfId="41"/>
    <cellStyle name="Normal 22 2" xfId="42"/>
    <cellStyle name="Normal 23" xfId="43"/>
    <cellStyle name="Normal 24" xfId="44"/>
    <cellStyle name="Normal 25" xfId="4"/>
    <cellStyle name="Normal 26" xfId="45"/>
    <cellStyle name="Normal 26 2" xfId="67"/>
    <cellStyle name="Normal 27" xfId="58"/>
    <cellStyle name="Normal 28" xfId="70"/>
    <cellStyle name="Normal 29" xfId="111"/>
    <cellStyle name="Normal 3" xfId="46"/>
    <cellStyle name="Normal 3 10" xfId="112"/>
    <cellStyle name="Normal 3 11" xfId="113"/>
    <cellStyle name="Normal 3 12" xfId="114"/>
    <cellStyle name="Normal 3 13" xfId="115"/>
    <cellStyle name="Normal 3 14" xfId="116"/>
    <cellStyle name="Normal 3 15" xfId="117"/>
    <cellStyle name="Normal 3 16" xfId="118"/>
    <cellStyle name="Normal 3 17" xfId="119"/>
    <cellStyle name="Normal 3 18" xfId="120"/>
    <cellStyle name="Normal 3 19" xfId="121"/>
    <cellStyle name="Normal 3 2" xfId="47"/>
    <cellStyle name="Normal 3 2 2" xfId="48"/>
    <cellStyle name="Normal 3 2 2 2" xfId="2051"/>
    <cellStyle name="Normal 3 2 2 2 2" xfId="2052"/>
    <cellStyle name="Normal 3 20" xfId="122"/>
    <cellStyle name="Normal 3 21" xfId="123"/>
    <cellStyle name="Normal 3 22" xfId="124"/>
    <cellStyle name="Normal 3 23" xfId="125"/>
    <cellStyle name="Normal 3 24" xfId="126"/>
    <cellStyle name="Normal 3 25" xfId="127"/>
    <cellStyle name="Normal 3 26" xfId="128"/>
    <cellStyle name="Normal 3 27" xfId="129"/>
    <cellStyle name="Normal 3 28" xfId="130"/>
    <cellStyle name="Normal 3 29" xfId="131"/>
    <cellStyle name="Normal 3 3" xfId="71"/>
    <cellStyle name="Normal 3 3 2" xfId="2053"/>
    <cellStyle name="Normal 3 30" xfId="132"/>
    <cellStyle name="Normal 3 31" xfId="133"/>
    <cellStyle name="Normal 3 32" xfId="134"/>
    <cellStyle name="Normal 3 33" xfId="135"/>
    <cellStyle name="Normal 3 34" xfId="136"/>
    <cellStyle name="Normal 3 35" xfId="137"/>
    <cellStyle name="Normal 3 36" xfId="138"/>
    <cellStyle name="Normal 3 37" xfId="139"/>
    <cellStyle name="Normal 3 38" xfId="140"/>
    <cellStyle name="Normal 3 39" xfId="141"/>
    <cellStyle name="Normal 3 4" xfId="142"/>
    <cellStyle name="Normal 3 40" xfId="2520"/>
    <cellStyle name="Normal 3 5" xfId="143"/>
    <cellStyle name="Normal 3 6" xfId="144"/>
    <cellStyle name="Normal 3 7" xfId="145"/>
    <cellStyle name="Normal 3 8" xfId="146"/>
    <cellStyle name="Normal 3 9" xfId="147"/>
    <cellStyle name="Normal 30" xfId="148"/>
    <cellStyle name="Normal 31" xfId="149"/>
    <cellStyle name="Normal 32" xfId="150"/>
    <cellStyle name="Normal 33" xfId="151"/>
    <cellStyle name="Normal 34" xfId="152"/>
    <cellStyle name="Normal 35" xfId="153"/>
    <cellStyle name="Normal 36" xfId="154"/>
    <cellStyle name="Normal 37" xfId="155"/>
    <cellStyle name="Normal 38" xfId="156"/>
    <cellStyle name="Normal 39" xfId="157"/>
    <cellStyle name="Normal 4" xfId="49"/>
    <cellStyle name="Normal 4 10" xfId="158"/>
    <cellStyle name="Normal 4 11" xfId="159"/>
    <cellStyle name="Normal 4 12" xfId="160"/>
    <cellStyle name="Normal 4 13" xfId="161"/>
    <cellStyle name="Normal 4 14" xfId="162"/>
    <cellStyle name="Normal 4 15" xfId="163"/>
    <cellStyle name="Normal 4 16" xfId="164"/>
    <cellStyle name="Normal 4 17" xfId="165"/>
    <cellStyle name="Normal 4 18" xfId="166"/>
    <cellStyle name="Normal 4 19" xfId="167"/>
    <cellStyle name="Normal 4 2" xfId="168"/>
    <cellStyle name="Normal 4 2 2" xfId="2054"/>
    <cellStyle name="Normal 4 20" xfId="169"/>
    <cellStyle name="Normal 4 21" xfId="170"/>
    <cellStyle name="Normal 4 22" xfId="171"/>
    <cellStyle name="Normal 4 23" xfId="172"/>
    <cellStyle name="Normal 4 24" xfId="173"/>
    <cellStyle name="Normal 4 25" xfId="174"/>
    <cellStyle name="Normal 4 26" xfId="175"/>
    <cellStyle name="Normal 4 27" xfId="176"/>
    <cellStyle name="Normal 4 28" xfId="177"/>
    <cellStyle name="Normal 4 29" xfId="178"/>
    <cellStyle name="Normal 4 3" xfId="179"/>
    <cellStyle name="Normal 4 30" xfId="180"/>
    <cellStyle name="Normal 4 31" xfId="181"/>
    <cellStyle name="Normal 4 32" xfId="182"/>
    <cellStyle name="Normal 4 33" xfId="183"/>
    <cellStyle name="Normal 4 34" xfId="184"/>
    <cellStyle name="Normal 4 35" xfId="185"/>
    <cellStyle name="Normal 4 36" xfId="186"/>
    <cellStyle name="Normal 4 37" xfId="187"/>
    <cellStyle name="Normal 4 38" xfId="188"/>
    <cellStyle name="Normal 4 4" xfId="189"/>
    <cellStyle name="Normal 4 5" xfId="190"/>
    <cellStyle name="Normal 4 6" xfId="191"/>
    <cellStyle name="Normal 4 7" xfId="192"/>
    <cellStyle name="Normal 4 8" xfId="193"/>
    <cellStyle name="Normal 4 9" xfId="194"/>
    <cellStyle name="Normal 40" xfId="195"/>
    <cellStyle name="Normal 41" xfId="196"/>
    <cellStyle name="Normal 42" xfId="197"/>
    <cellStyle name="Normal 43" xfId="198"/>
    <cellStyle name="Normal 44" xfId="199"/>
    <cellStyle name="Normal 45" xfId="200"/>
    <cellStyle name="Normal 46" xfId="201"/>
    <cellStyle name="Normal 47" xfId="202"/>
    <cellStyle name="Normal 48" xfId="203"/>
    <cellStyle name="Normal 49" xfId="204"/>
    <cellStyle name="Normal 5" xfId="50"/>
    <cellStyle name="Normal 5 10" xfId="205"/>
    <cellStyle name="Normal 5 11" xfId="206"/>
    <cellStyle name="Normal 5 12" xfId="207"/>
    <cellStyle name="Normal 5 13" xfId="208"/>
    <cellStyle name="Normal 5 14" xfId="209"/>
    <cellStyle name="Normal 5 15" xfId="210"/>
    <cellStyle name="Normal 5 16" xfId="211"/>
    <cellStyle name="Normal 5 17" xfId="212"/>
    <cellStyle name="Normal 5 18" xfId="213"/>
    <cellStyle name="Normal 5 19" xfId="214"/>
    <cellStyle name="Normal 5 2" xfId="215"/>
    <cellStyle name="Normal 5 2 2" xfId="2055"/>
    <cellStyle name="Normal 5 20" xfId="216"/>
    <cellStyle name="Normal 5 21" xfId="217"/>
    <cellStyle name="Normal 5 22" xfId="218"/>
    <cellStyle name="Normal 5 23" xfId="219"/>
    <cellStyle name="Normal 5 24" xfId="220"/>
    <cellStyle name="Normal 5 25" xfId="221"/>
    <cellStyle name="Normal 5 26" xfId="222"/>
    <cellStyle name="Normal 5 27" xfId="223"/>
    <cellStyle name="Normal 5 28" xfId="224"/>
    <cellStyle name="Normal 5 29" xfId="225"/>
    <cellStyle name="Normal 5 3" xfId="226"/>
    <cellStyle name="Normal 5 30" xfId="227"/>
    <cellStyle name="Normal 5 31" xfId="228"/>
    <cellStyle name="Normal 5 32" xfId="229"/>
    <cellStyle name="Normal 5 33" xfId="230"/>
    <cellStyle name="Normal 5 34" xfId="231"/>
    <cellStyle name="Normal 5 35" xfId="232"/>
    <cellStyle name="Normal 5 36" xfId="233"/>
    <cellStyle name="Normal 5 37" xfId="234"/>
    <cellStyle name="Normal 5 38" xfId="235"/>
    <cellStyle name="Normal 5 4" xfId="236"/>
    <cellStyle name="Normal 5 5" xfId="237"/>
    <cellStyle name="Normal 5 6" xfId="238"/>
    <cellStyle name="Normal 5 7" xfId="239"/>
    <cellStyle name="Normal 5 8" xfId="240"/>
    <cellStyle name="Normal 5 9" xfId="241"/>
    <cellStyle name="Normal 50" xfId="242"/>
    <cellStyle name="Normal 51" xfId="243"/>
    <cellStyle name="Normal 52" xfId="244"/>
    <cellStyle name="Normal 53" xfId="245"/>
    <cellStyle name="Normal 54" xfId="246"/>
    <cellStyle name="Normal 55" xfId="247"/>
    <cellStyle name="Normal 56" xfId="248"/>
    <cellStyle name="Normal 57" xfId="249"/>
    <cellStyle name="Normal 58" xfId="250"/>
    <cellStyle name="Normal 59" xfId="251"/>
    <cellStyle name="Normal 6" xfId="51"/>
    <cellStyle name="Normal 6 10" xfId="252"/>
    <cellStyle name="Normal 6 11" xfId="253"/>
    <cellStyle name="Normal 6 12" xfId="254"/>
    <cellStyle name="Normal 6 13" xfId="255"/>
    <cellStyle name="Normal 6 14" xfId="256"/>
    <cellStyle name="Normal 6 15" xfId="257"/>
    <cellStyle name="Normal 6 16" xfId="258"/>
    <cellStyle name="Normal 6 17" xfId="259"/>
    <cellStyle name="Normal 6 18" xfId="260"/>
    <cellStyle name="Normal 6 19" xfId="261"/>
    <cellStyle name="Normal 6 2" xfId="262"/>
    <cellStyle name="Normal 6 2 2" xfId="2056"/>
    <cellStyle name="Normal 6 20" xfId="263"/>
    <cellStyle name="Normal 6 21" xfId="264"/>
    <cellStyle name="Normal 6 22" xfId="265"/>
    <cellStyle name="Normal 6 23" xfId="266"/>
    <cellStyle name="Normal 6 24" xfId="267"/>
    <cellStyle name="Normal 6 25" xfId="268"/>
    <cellStyle name="Normal 6 26" xfId="269"/>
    <cellStyle name="Normal 6 27" xfId="270"/>
    <cellStyle name="Normal 6 28" xfId="271"/>
    <cellStyle name="Normal 6 29" xfId="272"/>
    <cellStyle name="Normal 6 3" xfId="273"/>
    <cellStyle name="Normal 6 30" xfId="274"/>
    <cellStyle name="Normal 6 31" xfId="275"/>
    <cellStyle name="Normal 6 32" xfId="276"/>
    <cellStyle name="Normal 6 33" xfId="277"/>
    <cellStyle name="Normal 6 34" xfId="278"/>
    <cellStyle name="Normal 6 35" xfId="279"/>
    <cellStyle name="Normal 6 36" xfId="280"/>
    <cellStyle name="Normal 6 37" xfId="281"/>
    <cellStyle name="Normal 6 38" xfId="282"/>
    <cellStyle name="Normal 6 4" xfId="283"/>
    <cellStyle name="Normal 6 5" xfId="284"/>
    <cellStyle name="Normal 6 6" xfId="285"/>
    <cellStyle name="Normal 6 7" xfId="286"/>
    <cellStyle name="Normal 6 8" xfId="287"/>
    <cellStyle name="Normal 6 9" xfId="288"/>
    <cellStyle name="Normal 60" xfId="289"/>
    <cellStyle name="Normal 61" xfId="290"/>
    <cellStyle name="Normal 7" xfId="52"/>
    <cellStyle name="Normal 7 2" xfId="2057"/>
    <cellStyle name="Normal 8" xfId="53"/>
    <cellStyle name="Normal 8 2" xfId="2058"/>
    <cellStyle name="Normal 9" xfId="54"/>
    <cellStyle name="Normal_Hoja1" xfId="74"/>
    <cellStyle name="Notas 2" xfId="2059"/>
    <cellStyle name="Notas 2 10" xfId="2060"/>
    <cellStyle name="Notas 2 11" xfId="2061"/>
    <cellStyle name="Notas 2 12" xfId="2062"/>
    <cellStyle name="Notas 2 13" xfId="2063"/>
    <cellStyle name="Notas 2 2" xfId="2064"/>
    <cellStyle name="Notas 2 3" xfId="2065"/>
    <cellStyle name="Notas 2 4" xfId="2066"/>
    <cellStyle name="Notas 2 5" xfId="2067"/>
    <cellStyle name="Notas 2 6" xfId="2068"/>
    <cellStyle name="Notas 2 7" xfId="2069"/>
    <cellStyle name="Notas 2 8" xfId="2070"/>
    <cellStyle name="Notas 2 9" xfId="2071"/>
    <cellStyle name="Notas 3" xfId="2072"/>
    <cellStyle name="Notas 3 10" xfId="2073"/>
    <cellStyle name="Notas 3 11" xfId="2074"/>
    <cellStyle name="Notas 3 12" xfId="2075"/>
    <cellStyle name="Notas 3 13" xfId="2076"/>
    <cellStyle name="Notas 3 2" xfId="2077"/>
    <cellStyle name="Notas 3 3" xfId="2078"/>
    <cellStyle name="Notas 3 4" xfId="2079"/>
    <cellStyle name="Notas 3 5" xfId="2080"/>
    <cellStyle name="Notas 3 6" xfId="2081"/>
    <cellStyle name="Notas 3 7" xfId="2082"/>
    <cellStyle name="Notas 3 8" xfId="2083"/>
    <cellStyle name="Notas 3 9" xfId="2084"/>
    <cellStyle name="Notas 4 10" xfId="2085"/>
    <cellStyle name="Notas 4 11" xfId="2086"/>
    <cellStyle name="Notas 4 12" xfId="2087"/>
    <cellStyle name="Notas 4 13" xfId="2088"/>
    <cellStyle name="Notas 4 2" xfId="2089"/>
    <cellStyle name="Notas 4 3" xfId="2090"/>
    <cellStyle name="Notas 4 4" xfId="2091"/>
    <cellStyle name="Notas 4 5" xfId="2092"/>
    <cellStyle name="Notas 4 6" xfId="2093"/>
    <cellStyle name="Notas 4 7" xfId="2094"/>
    <cellStyle name="Notas 4 8" xfId="2095"/>
    <cellStyle name="Notas 4 9" xfId="2096"/>
    <cellStyle name="Notas 5 10" xfId="2097"/>
    <cellStyle name="Notas 5 11" xfId="2098"/>
    <cellStyle name="Notas 5 12" xfId="2099"/>
    <cellStyle name="Notas 5 2" xfId="2100"/>
    <cellStyle name="Notas 5 3" xfId="2101"/>
    <cellStyle name="Notas 5 4" xfId="2102"/>
    <cellStyle name="Notas 5 5" xfId="2103"/>
    <cellStyle name="Notas 5 6" xfId="2104"/>
    <cellStyle name="Notas 5 7" xfId="2105"/>
    <cellStyle name="Notas 5 8" xfId="2106"/>
    <cellStyle name="Notas 5 9" xfId="2107"/>
    <cellStyle name="Note 2" xfId="2108"/>
    <cellStyle name="Output 2" xfId="2109"/>
    <cellStyle name="Pared" xfId="2110"/>
    <cellStyle name="Porcentaje" xfId="73" builtinId="5"/>
    <cellStyle name="Porcentual 2" xfId="55"/>
    <cellStyle name="Porcentual 2 2" xfId="2111"/>
    <cellStyle name="Porcentual 2 3" xfId="2112"/>
    <cellStyle name="Porcentual 3" xfId="2113"/>
    <cellStyle name="Porcentual 3 2" xfId="2114"/>
    <cellStyle name="Porcentual 4" xfId="2115"/>
    <cellStyle name="Porcentual 4 2" xfId="2116"/>
    <cellStyle name="Porcentual 5" xfId="2117"/>
    <cellStyle name="Porcentual 6" xfId="2118"/>
    <cellStyle name="Salida 2" xfId="2119"/>
    <cellStyle name="Salida 2 10" xfId="2120"/>
    <cellStyle name="Salida 2 11" xfId="2121"/>
    <cellStyle name="Salida 2 12" xfId="2122"/>
    <cellStyle name="Salida 2 13" xfId="2123"/>
    <cellStyle name="Salida 2 2" xfId="2124"/>
    <cellStyle name="Salida 2 2 2" xfId="2125"/>
    <cellStyle name="Salida 2 3" xfId="2126"/>
    <cellStyle name="Salida 2 4" xfId="2127"/>
    <cellStyle name="Salida 2 5" xfId="2128"/>
    <cellStyle name="Salida 2 6" xfId="2129"/>
    <cellStyle name="Salida 2 7" xfId="2130"/>
    <cellStyle name="Salida 2 8" xfId="2131"/>
    <cellStyle name="Salida 2 9" xfId="2132"/>
    <cellStyle name="Salida 3" xfId="2133"/>
    <cellStyle name="Salida 3 10" xfId="2134"/>
    <cellStyle name="Salida 3 11" xfId="2135"/>
    <cellStyle name="Salida 3 12" xfId="2136"/>
    <cellStyle name="Salida 3 13" xfId="2137"/>
    <cellStyle name="Salida 3 2" xfId="2138"/>
    <cellStyle name="Salida 3 3" xfId="2139"/>
    <cellStyle name="Salida 3 4" xfId="2140"/>
    <cellStyle name="Salida 3 5" xfId="2141"/>
    <cellStyle name="Salida 3 6" xfId="2142"/>
    <cellStyle name="Salida 3 7" xfId="2143"/>
    <cellStyle name="Salida 3 8" xfId="2144"/>
    <cellStyle name="Salida 3 9" xfId="2145"/>
    <cellStyle name="Salida 4 10" xfId="2146"/>
    <cellStyle name="Salida 4 11" xfId="2147"/>
    <cellStyle name="Salida 4 12" xfId="2148"/>
    <cellStyle name="Salida 4 13" xfId="2149"/>
    <cellStyle name="Salida 4 2" xfId="2150"/>
    <cellStyle name="Salida 4 3" xfId="2151"/>
    <cellStyle name="Salida 4 4" xfId="2152"/>
    <cellStyle name="Salida 4 5" xfId="2153"/>
    <cellStyle name="Salida 4 6" xfId="2154"/>
    <cellStyle name="Salida 4 7" xfId="2155"/>
    <cellStyle name="Salida 4 8" xfId="2156"/>
    <cellStyle name="Salida 4 9" xfId="2157"/>
    <cellStyle name="Salida 5 10" xfId="2158"/>
    <cellStyle name="Salida 5 11" xfId="2159"/>
    <cellStyle name="Salida 5 12" xfId="2160"/>
    <cellStyle name="Salida 5 2" xfId="2161"/>
    <cellStyle name="Salida 5 3" xfId="2162"/>
    <cellStyle name="Salida 5 4" xfId="2163"/>
    <cellStyle name="Salida 5 5" xfId="2164"/>
    <cellStyle name="Salida 5 6" xfId="2165"/>
    <cellStyle name="Salida 5 7" xfId="2166"/>
    <cellStyle name="Salida 5 8" xfId="2167"/>
    <cellStyle name="Salida 5 9" xfId="2168"/>
    <cellStyle name="Texto de advertencia 2" xfId="2169"/>
    <cellStyle name="Texto de advertencia 2 10" xfId="2170"/>
    <cellStyle name="Texto de advertencia 2 11" xfId="2171"/>
    <cellStyle name="Texto de advertencia 2 12" xfId="2172"/>
    <cellStyle name="Texto de advertencia 2 13" xfId="2173"/>
    <cellStyle name="Texto de advertencia 2 2" xfId="2174"/>
    <cellStyle name="Texto de advertencia 2 2 2" xfId="2175"/>
    <cellStyle name="Texto de advertencia 2 3" xfId="2176"/>
    <cellStyle name="Texto de advertencia 2 4" xfId="2177"/>
    <cellStyle name="Texto de advertencia 2 5" xfId="2178"/>
    <cellStyle name="Texto de advertencia 2 6" xfId="2179"/>
    <cellStyle name="Texto de advertencia 2 7" xfId="2180"/>
    <cellStyle name="Texto de advertencia 2 8" xfId="2181"/>
    <cellStyle name="Texto de advertencia 2 9" xfId="2182"/>
    <cellStyle name="Texto de advertencia 3" xfId="2183"/>
    <cellStyle name="Texto de advertencia 3 10" xfId="2184"/>
    <cellStyle name="Texto de advertencia 3 11" xfId="2185"/>
    <cellStyle name="Texto de advertencia 3 12" xfId="2186"/>
    <cellStyle name="Texto de advertencia 3 13" xfId="2187"/>
    <cellStyle name="Texto de advertencia 3 2" xfId="2188"/>
    <cellStyle name="Texto de advertencia 3 3" xfId="2189"/>
    <cellStyle name="Texto de advertencia 3 4" xfId="2190"/>
    <cellStyle name="Texto de advertencia 3 5" xfId="2191"/>
    <cellStyle name="Texto de advertencia 3 6" xfId="2192"/>
    <cellStyle name="Texto de advertencia 3 7" xfId="2193"/>
    <cellStyle name="Texto de advertencia 3 8" xfId="2194"/>
    <cellStyle name="Texto de advertencia 3 9" xfId="2195"/>
    <cellStyle name="Texto de advertencia 4 10" xfId="2196"/>
    <cellStyle name="Texto de advertencia 4 11" xfId="2197"/>
    <cellStyle name="Texto de advertencia 4 12" xfId="2198"/>
    <cellStyle name="Texto de advertencia 4 13" xfId="2199"/>
    <cellStyle name="Texto de advertencia 4 2" xfId="2200"/>
    <cellStyle name="Texto de advertencia 4 3" xfId="2201"/>
    <cellStyle name="Texto de advertencia 4 4" xfId="2202"/>
    <cellStyle name="Texto de advertencia 4 5" xfId="2203"/>
    <cellStyle name="Texto de advertencia 4 6" xfId="2204"/>
    <cellStyle name="Texto de advertencia 4 7" xfId="2205"/>
    <cellStyle name="Texto de advertencia 4 8" xfId="2206"/>
    <cellStyle name="Texto de advertencia 4 9" xfId="2207"/>
    <cellStyle name="Texto de advertencia 5 10" xfId="2208"/>
    <cellStyle name="Texto de advertencia 5 11" xfId="2209"/>
    <cellStyle name="Texto de advertencia 5 12" xfId="2210"/>
    <cellStyle name="Texto de advertencia 5 2" xfId="2211"/>
    <cellStyle name="Texto de advertencia 5 3" xfId="2212"/>
    <cellStyle name="Texto de advertencia 5 4" xfId="2213"/>
    <cellStyle name="Texto de advertencia 5 5" xfId="2214"/>
    <cellStyle name="Texto de advertencia 5 6" xfId="2215"/>
    <cellStyle name="Texto de advertencia 5 7" xfId="2216"/>
    <cellStyle name="Texto de advertencia 5 8" xfId="2217"/>
    <cellStyle name="Texto de advertencia 5 9" xfId="2218"/>
    <cellStyle name="Texto explicativo 2" xfId="2219"/>
    <cellStyle name="Texto explicativo 2 10" xfId="2220"/>
    <cellStyle name="Texto explicativo 2 11" xfId="2221"/>
    <cellStyle name="Texto explicativo 2 12" xfId="2222"/>
    <cellStyle name="Texto explicativo 2 13" xfId="2223"/>
    <cellStyle name="Texto explicativo 2 2" xfId="2224"/>
    <cellStyle name="Texto explicativo 2 2 2" xfId="2225"/>
    <cellStyle name="Texto explicativo 2 3" xfId="2226"/>
    <cellStyle name="Texto explicativo 2 4" xfId="2227"/>
    <cellStyle name="Texto explicativo 2 5" xfId="2228"/>
    <cellStyle name="Texto explicativo 2 6" xfId="2229"/>
    <cellStyle name="Texto explicativo 2 7" xfId="2230"/>
    <cellStyle name="Texto explicativo 2 8" xfId="2231"/>
    <cellStyle name="Texto explicativo 2 9" xfId="2232"/>
    <cellStyle name="Texto explicativo 3" xfId="2233"/>
    <cellStyle name="Texto explicativo 3 10" xfId="2234"/>
    <cellStyle name="Texto explicativo 3 11" xfId="2235"/>
    <cellStyle name="Texto explicativo 3 12" xfId="2236"/>
    <cellStyle name="Texto explicativo 3 13" xfId="2237"/>
    <cellStyle name="Texto explicativo 3 2" xfId="2238"/>
    <cellStyle name="Texto explicativo 3 3" xfId="2239"/>
    <cellStyle name="Texto explicativo 3 4" xfId="2240"/>
    <cellStyle name="Texto explicativo 3 5" xfId="2241"/>
    <cellStyle name="Texto explicativo 3 6" xfId="2242"/>
    <cellStyle name="Texto explicativo 3 7" xfId="2243"/>
    <cellStyle name="Texto explicativo 3 8" xfId="2244"/>
    <cellStyle name="Texto explicativo 3 9" xfId="2245"/>
    <cellStyle name="Texto explicativo 4 10" xfId="2246"/>
    <cellStyle name="Texto explicativo 4 11" xfId="2247"/>
    <cellStyle name="Texto explicativo 4 12" xfId="2248"/>
    <cellStyle name="Texto explicativo 4 13" xfId="2249"/>
    <cellStyle name="Texto explicativo 4 2" xfId="2250"/>
    <cellStyle name="Texto explicativo 4 3" xfId="2251"/>
    <cellStyle name="Texto explicativo 4 4" xfId="2252"/>
    <cellStyle name="Texto explicativo 4 5" xfId="2253"/>
    <cellStyle name="Texto explicativo 4 6" xfId="2254"/>
    <cellStyle name="Texto explicativo 4 7" xfId="2255"/>
    <cellStyle name="Texto explicativo 4 8" xfId="2256"/>
    <cellStyle name="Texto explicativo 4 9" xfId="2257"/>
    <cellStyle name="Texto explicativo 5 10" xfId="2258"/>
    <cellStyle name="Texto explicativo 5 11" xfId="2259"/>
    <cellStyle name="Texto explicativo 5 12" xfId="2260"/>
    <cellStyle name="Texto explicativo 5 2" xfId="2261"/>
    <cellStyle name="Texto explicativo 5 3" xfId="2262"/>
    <cellStyle name="Texto explicativo 5 4" xfId="2263"/>
    <cellStyle name="Texto explicativo 5 5" xfId="2264"/>
    <cellStyle name="Texto explicativo 5 6" xfId="2265"/>
    <cellStyle name="Texto explicativo 5 7" xfId="2266"/>
    <cellStyle name="Texto explicativo 5 8" xfId="2267"/>
    <cellStyle name="Texto explicativo 5 9" xfId="2268"/>
    <cellStyle name="Title 2" xfId="2269"/>
    <cellStyle name="Título 1 2" xfId="2270"/>
    <cellStyle name="Título 1 2 10" xfId="2271"/>
    <cellStyle name="Título 1 2 11" xfId="2272"/>
    <cellStyle name="Título 1 2 12" xfId="2273"/>
    <cellStyle name="Título 1 2 13" xfId="2274"/>
    <cellStyle name="Título 1 2 2" xfId="2275"/>
    <cellStyle name="Título 1 2 2 2" xfId="2276"/>
    <cellStyle name="Título 1 2 3" xfId="2277"/>
    <cellStyle name="Título 1 2 4" xfId="2278"/>
    <cellStyle name="Título 1 2 5" xfId="2279"/>
    <cellStyle name="Título 1 2 6" xfId="2280"/>
    <cellStyle name="Título 1 2 7" xfId="2281"/>
    <cellStyle name="Título 1 2 8" xfId="2282"/>
    <cellStyle name="Título 1 2 9" xfId="2283"/>
    <cellStyle name="Título 1 3" xfId="2284"/>
    <cellStyle name="Título 1 3 10" xfId="2285"/>
    <cellStyle name="Título 1 3 11" xfId="2286"/>
    <cellStyle name="Título 1 3 12" xfId="2287"/>
    <cellStyle name="Título 1 3 13" xfId="2288"/>
    <cellStyle name="Título 1 3 2" xfId="2289"/>
    <cellStyle name="Título 1 3 3" xfId="2290"/>
    <cellStyle name="Título 1 3 4" xfId="2291"/>
    <cellStyle name="Título 1 3 5" xfId="2292"/>
    <cellStyle name="Título 1 3 6" xfId="2293"/>
    <cellStyle name="Título 1 3 7" xfId="2294"/>
    <cellStyle name="Título 1 3 8" xfId="2295"/>
    <cellStyle name="Título 1 3 9" xfId="2296"/>
    <cellStyle name="Título 1 4 10" xfId="2297"/>
    <cellStyle name="Título 1 4 11" xfId="2298"/>
    <cellStyle name="Título 1 4 12" xfId="2299"/>
    <cellStyle name="Título 1 4 13" xfId="2300"/>
    <cellStyle name="Título 1 4 2" xfId="2301"/>
    <cellStyle name="Título 1 4 3" xfId="2302"/>
    <cellStyle name="Título 1 4 4" xfId="2303"/>
    <cellStyle name="Título 1 4 5" xfId="2304"/>
    <cellStyle name="Título 1 4 6" xfId="2305"/>
    <cellStyle name="Título 1 4 7" xfId="2306"/>
    <cellStyle name="Título 1 4 8" xfId="2307"/>
    <cellStyle name="Título 1 4 9" xfId="2308"/>
    <cellStyle name="Título 1 5 10" xfId="2309"/>
    <cellStyle name="Título 1 5 11" xfId="2310"/>
    <cellStyle name="Título 1 5 12" xfId="2311"/>
    <cellStyle name="Título 1 5 2" xfId="2312"/>
    <cellStyle name="Título 1 5 3" xfId="2313"/>
    <cellStyle name="Título 1 5 4" xfId="2314"/>
    <cellStyle name="Título 1 5 5" xfId="2315"/>
    <cellStyle name="Título 1 5 6" xfId="2316"/>
    <cellStyle name="Título 1 5 7" xfId="2317"/>
    <cellStyle name="Título 1 5 8" xfId="2318"/>
    <cellStyle name="Título 1 5 9" xfId="2319"/>
    <cellStyle name="Título 2 2" xfId="2320"/>
    <cellStyle name="Título 2 2 10" xfId="2321"/>
    <cellStyle name="Título 2 2 11" xfId="2322"/>
    <cellStyle name="Título 2 2 12" xfId="2323"/>
    <cellStyle name="Título 2 2 13" xfId="2324"/>
    <cellStyle name="Título 2 2 2" xfId="2325"/>
    <cellStyle name="Título 2 2 2 2" xfId="2326"/>
    <cellStyle name="Título 2 2 3" xfId="2327"/>
    <cellStyle name="Título 2 2 4" xfId="2328"/>
    <cellStyle name="Título 2 2 5" xfId="2329"/>
    <cellStyle name="Título 2 2 6" xfId="2330"/>
    <cellStyle name="Título 2 2 7" xfId="2331"/>
    <cellStyle name="Título 2 2 8" xfId="2332"/>
    <cellStyle name="Título 2 2 9" xfId="2333"/>
    <cellStyle name="Título 2 3" xfId="2334"/>
    <cellStyle name="Título 2 3 10" xfId="2335"/>
    <cellStyle name="Título 2 3 11" xfId="2336"/>
    <cellStyle name="Título 2 3 12" xfId="2337"/>
    <cellStyle name="Título 2 3 13" xfId="2338"/>
    <cellStyle name="Título 2 3 2" xfId="2339"/>
    <cellStyle name="Título 2 3 3" xfId="2340"/>
    <cellStyle name="Título 2 3 4" xfId="2341"/>
    <cellStyle name="Título 2 3 5" xfId="2342"/>
    <cellStyle name="Título 2 3 6" xfId="2343"/>
    <cellStyle name="Título 2 3 7" xfId="2344"/>
    <cellStyle name="Título 2 3 8" xfId="2345"/>
    <cellStyle name="Título 2 3 9" xfId="2346"/>
    <cellStyle name="Título 2 4 10" xfId="2347"/>
    <cellStyle name="Título 2 4 11" xfId="2348"/>
    <cellStyle name="Título 2 4 12" xfId="2349"/>
    <cellStyle name="Título 2 4 13" xfId="2350"/>
    <cellStyle name="Título 2 4 2" xfId="2351"/>
    <cellStyle name="Título 2 4 3" xfId="2352"/>
    <cellStyle name="Título 2 4 4" xfId="2353"/>
    <cellStyle name="Título 2 4 5" xfId="2354"/>
    <cellStyle name="Título 2 4 6" xfId="2355"/>
    <cellStyle name="Título 2 4 7" xfId="2356"/>
    <cellStyle name="Título 2 4 8" xfId="2357"/>
    <cellStyle name="Título 2 4 9" xfId="2358"/>
    <cellStyle name="Título 2 5 10" xfId="2359"/>
    <cellStyle name="Título 2 5 11" xfId="2360"/>
    <cellStyle name="Título 2 5 12" xfId="2361"/>
    <cellStyle name="Título 2 5 2" xfId="2362"/>
    <cellStyle name="Título 2 5 3" xfId="2363"/>
    <cellStyle name="Título 2 5 4" xfId="2364"/>
    <cellStyle name="Título 2 5 5" xfId="2365"/>
    <cellStyle name="Título 2 5 6" xfId="2366"/>
    <cellStyle name="Título 2 5 7" xfId="2367"/>
    <cellStyle name="Título 2 5 8" xfId="2368"/>
    <cellStyle name="Título 2 5 9" xfId="2369"/>
    <cellStyle name="Título 3 2" xfId="2370"/>
    <cellStyle name="Título 3 2 10" xfId="2371"/>
    <cellStyle name="Título 3 2 11" xfId="2372"/>
    <cellStyle name="Título 3 2 12" xfId="2373"/>
    <cellStyle name="Título 3 2 13" xfId="2374"/>
    <cellStyle name="Título 3 2 2" xfId="2375"/>
    <cellStyle name="Título 3 2 2 2" xfId="2376"/>
    <cellStyle name="Título 3 2 3" xfId="2377"/>
    <cellStyle name="Título 3 2 4" xfId="2378"/>
    <cellStyle name="Título 3 2 5" xfId="2379"/>
    <cellStyle name="Título 3 2 6" xfId="2380"/>
    <cellStyle name="Título 3 2 7" xfId="2381"/>
    <cellStyle name="Título 3 2 8" xfId="2382"/>
    <cellStyle name="Título 3 2 9" xfId="2383"/>
    <cellStyle name="Título 3 3" xfId="2384"/>
    <cellStyle name="Título 3 3 10" xfId="2385"/>
    <cellStyle name="Título 3 3 11" xfId="2386"/>
    <cellStyle name="Título 3 3 12" xfId="2387"/>
    <cellStyle name="Título 3 3 13" xfId="2388"/>
    <cellStyle name="Título 3 3 2" xfId="2389"/>
    <cellStyle name="Título 3 3 3" xfId="2390"/>
    <cellStyle name="Título 3 3 4" xfId="2391"/>
    <cellStyle name="Título 3 3 5" xfId="2392"/>
    <cellStyle name="Título 3 3 6" xfId="2393"/>
    <cellStyle name="Título 3 3 7" xfId="2394"/>
    <cellStyle name="Título 3 3 8" xfId="2395"/>
    <cellStyle name="Título 3 3 9" xfId="2396"/>
    <cellStyle name="Título 3 4 10" xfId="2397"/>
    <cellStyle name="Título 3 4 11" xfId="2398"/>
    <cellStyle name="Título 3 4 12" xfId="2399"/>
    <cellStyle name="Título 3 4 13" xfId="2400"/>
    <cellStyle name="Título 3 4 2" xfId="2401"/>
    <cellStyle name="Título 3 4 3" xfId="2402"/>
    <cellStyle name="Título 3 4 4" xfId="2403"/>
    <cellStyle name="Título 3 4 5" xfId="2404"/>
    <cellStyle name="Título 3 4 6" xfId="2405"/>
    <cellStyle name="Título 3 4 7" xfId="2406"/>
    <cellStyle name="Título 3 4 8" xfId="2407"/>
    <cellStyle name="Título 3 4 9" xfId="2408"/>
    <cellStyle name="Título 3 5 10" xfId="2409"/>
    <cellStyle name="Título 3 5 11" xfId="2410"/>
    <cellStyle name="Título 3 5 12" xfId="2411"/>
    <cellStyle name="Título 3 5 2" xfId="2412"/>
    <cellStyle name="Título 3 5 3" xfId="2413"/>
    <cellStyle name="Título 3 5 4" xfId="2414"/>
    <cellStyle name="Título 3 5 5" xfId="2415"/>
    <cellStyle name="Título 3 5 6" xfId="2416"/>
    <cellStyle name="Título 3 5 7" xfId="2417"/>
    <cellStyle name="Título 3 5 8" xfId="2418"/>
    <cellStyle name="Título 3 5 9" xfId="2419"/>
    <cellStyle name="Título 4" xfId="2420"/>
    <cellStyle name="Título 4 10" xfId="2421"/>
    <cellStyle name="Título 4 11" xfId="2422"/>
    <cellStyle name="Título 4 12" xfId="2423"/>
    <cellStyle name="Título 4 13" xfId="2424"/>
    <cellStyle name="Título 4 2" xfId="2425"/>
    <cellStyle name="Título 4 3" xfId="2426"/>
    <cellStyle name="Título 4 4" xfId="2427"/>
    <cellStyle name="Título 4 5" xfId="2428"/>
    <cellStyle name="Título 4 6" xfId="2429"/>
    <cellStyle name="Título 4 7" xfId="2430"/>
    <cellStyle name="Título 4 8" xfId="2431"/>
    <cellStyle name="Título 4 9" xfId="2432"/>
    <cellStyle name="Título 5 10" xfId="2433"/>
    <cellStyle name="Título 5 11" xfId="2434"/>
    <cellStyle name="Título 5 12" xfId="2435"/>
    <cellStyle name="Título 5 13" xfId="2436"/>
    <cellStyle name="Título 5 2" xfId="2437"/>
    <cellStyle name="Título 5 3" xfId="2438"/>
    <cellStyle name="Título 5 4" xfId="2439"/>
    <cellStyle name="Título 5 5" xfId="2440"/>
    <cellStyle name="Título 5 6" xfId="2441"/>
    <cellStyle name="Título 5 7" xfId="2442"/>
    <cellStyle name="Título 5 8" xfId="2443"/>
    <cellStyle name="Título 5 9" xfId="2444"/>
    <cellStyle name="Título 6 10" xfId="2445"/>
    <cellStyle name="Título 6 11" xfId="2446"/>
    <cellStyle name="Título 6 12" xfId="2447"/>
    <cellStyle name="Título 6 13" xfId="2448"/>
    <cellStyle name="Título 6 2" xfId="2449"/>
    <cellStyle name="Título 6 3" xfId="2450"/>
    <cellStyle name="Título 6 4" xfId="2451"/>
    <cellStyle name="Título 6 5" xfId="2452"/>
    <cellStyle name="Título 6 6" xfId="2453"/>
    <cellStyle name="Título 6 7" xfId="2454"/>
    <cellStyle name="Título 6 8" xfId="2455"/>
    <cellStyle name="Título 6 9" xfId="2456"/>
    <cellStyle name="Título 7 10" xfId="2457"/>
    <cellStyle name="Título 7 11" xfId="2458"/>
    <cellStyle name="Título 7 12" xfId="2459"/>
    <cellStyle name="Título 7 2" xfId="2460"/>
    <cellStyle name="Título 7 3" xfId="2461"/>
    <cellStyle name="Título 7 4" xfId="2462"/>
    <cellStyle name="Título 7 5" xfId="2463"/>
    <cellStyle name="Título 7 6" xfId="2464"/>
    <cellStyle name="Título 7 7" xfId="2465"/>
    <cellStyle name="Título 7 8" xfId="2466"/>
    <cellStyle name="Título 7 9" xfId="2467"/>
    <cellStyle name="Total 2" xfId="2468"/>
    <cellStyle name="Total 2 10" xfId="2469"/>
    <cellStyle name="Total 2 11" xfId="2470"/>
    <cellStyle name="Total 2 12" xfId="2471"/>
    <cellStyle name="Total 2 13" xfId="2472"/>
    <cellStyle name="Total 2 2" xfId="2473"/>
    <cellStyle name="Total 2 2 2" xfId="2474"/>
    <cellStyle name="Total 2 3" xfId="2475"/>
    <cellStyle name="Total 2 4" xfId="2476"/>
    <cellStyle name="Total 2 5" xfId="2477"/>
    <cellStyle name="Total 2 6" xfId="2478"/>
    <cellStyle name="Total 2 7" xfId="2479"/>
    <cellStyle name="Total 2 8" xfId="2480"/>
    <cellStyle name="Total 2 9" xfId="2481"/>
    <cellStyle name="Total 3" xfId="2482"/>
    <cellStyle name="Total 3 10" xfId="2483"/>
    <cellStyle name="Total 3 11" xfId="2484"/>
    <cellStyle name="Total 3 12" xfId="2485"/>
    <cellStyle name="Total 3 13" xfId="2486"/>
    <cellStyle name="Total 3 2" xfId="2487"/>
    <cellStyle name="Total 3 3" xfId="2488"/>
    <cellStyle name="Total 3 4" xfId="2489"/>
    <cellStyle name="Total 3 5" xfId="2490"/>
    <cellStyle name="Total 3 6" xfId="2491"/>
    <cellStyle name="Total 3 7" xfId="2492"/>
    <cellStyle name="Total 3 8" xfId="2493"/>
    <cellStyle name="Total 3 9" xfId="2494"/>
    <cellStyle name="Total 4 10" xfId="2495"/>
    <cellStyle name="Total 4 11" xfId="2496"/>
    <cellStyle name="Total 4 12" xfId="2497"/>
    <cellStyle name="Total 4 13" xfId="2498"/>
    <cellStyle name="Total 4 2" xfId="2499"/>
    <cellStyle name="Total 4 3" xfId="2500"/>
    <cellStyle name="Total 4 4" xfId="2501"/>
    <cellStyle name="Total 4 5" xfId="2502"/>
    <cellStyle name="Total 4 6" xfId="2503"/>
    <cellStyle name="Total 4 7" xfId="2504"/>
    <cellStyle name="Total 4 8" xfId="2505"/>
    <cellStyle name="Total 4 9" xfId="2506"/>
    <cellStyle name="Total 5 10" xfId="2507"/>
    <cellStyle name="Total 5 11" xfId="2508"/>
    <cellStyle name="Total 5 12" xfId="2509"/>
    <cellStyle name="Total 5 2" xfId="2510"/>
    <cellStyle name="Total 5 3" xfId="2511"/>
    <cellStyle name="Total 5 4" xfId="2512"/>
    <cellStyle name="Total 5 5" xfId="2513"/>
    <cellStyle name="Total 5 6" xfId="2514"/>
    <cellStyle name="Total 5 7" xfId="2515"/>
    <cellStyle name="Total 5 8" xfId="2516"/>
    <cellStyle name="Total 5 9" xfId="2517"/>
    <cellStyle name="Viga" xfId="2518"/>
    <cellStyle name="Warning Text 2" xfId="25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79565293954845E-2"/>
          <c:y val="0.21152036508081909"/>
          <c:w val="0.41693273963757732"/>
          <c:h val="0.73937669302541964"/>
        </c:manualLayout>
      </c:layout>
      <c:doughnutChart>
        <c:varyColors val="1"/>
        <c:ser>
          <c:idx val="0"/>
          <c:order val="0"/>
          <c:dLbls>
            <c:dLbl>
              <c:idx val="0"/>
              <c:layout>
                <c:manualLayout>
                  <c:x val="0.14057507987220449"/>
                  <c:y val="-4.5325792517318386E-2"/>
                </c:manualLayout>
              </c:layout>
              <c:showLegendKey val="0"/>
              <c:showVal val="1"/>
              <c:showCatName val="0"/>
              <c:showSerName val="0"/>
              <c:showPercent val="0"/>
              <c:showBubbleSize val="0"/>
            </c:dLbl>
            <c:dLbl>
              <c:idx val="1"/>
              <c:layout>
                <c:manualLayout>
                  <c:x val="0.11288604898828544"/>
                  <c:y val="0.14730882568128473"/>
                </c:manualLayout>
              </c:layout>
              <c:showLegendKey val="0"/>
              <c:showVal val="1"/>
              <c:showCatName val="0"/>
              <c:showSerName val="0"/>
              <c:showPercent val="0"/>
              <c:showBubbleSize val="0"/>
            </c:dLbl>
            <c:dLbl>
              <c:idx val="2"/>
              <c:layout>
                <c:manualLayout>
                  <c:x val="-0.11501597444089459"/>
                  <c:y val="0.20774321570437593"/>
                </c:manualLayout>
              </c:layout>
              <c:showLegendKey val="0"/>
              <c:showVal val="1"/>
              <c:showCatName val="0"/>
              <c:showSerName val="0"/>
              <c:showPercent val="0"/>
              <c:showBubbleSize val="0"/>
            </c:dLbl>
            <c:dLbl>
              <c:idx val="3"/>
              <c:layout>
                <c:manualLayout>
                  <c:x val="2.1299254526091593E-3"/>
                  <c:y val="-0.17752602069283036"/>
                </c:manualLayout>
              </c:layout>
              <c:showLegendKey val="0"/>
              <c:showVal val="1"/>
              <c:showCatName val="0"/>
              <c:showSerName val="0"/>
              <c:showPercent val="0"/>
              <c:showBubbleSize val="0"/>
            </c:dLbl>
            <c:dLbl>
              <c:idx val="4"/>
              <c:layout>
                <c:manualLayout>
                  <c:x val="0.1363152289669862"/>
                  <c:y val="-8.6874435658193569E-2"/>
                </c:manualLayout>
              </c:layout>
              <c:showLegendKey val="0"/>
              <c:showVal val="1"/>
              <c:showCatName val="0"/>
              <c:showSerName val="0"/>
              <c:showPercent val="0"/>
              <c:showBubbleSize val="0"/>
            </c:dLbl>
            <c:dLbl>
              <c:idx val="5"/>
              <c:layout>
                <c:manualLayout>
                  <c:x val="8.5197018104366362E-2"/>
                  <c:y val="-0.1661945725635007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'INGR 2 '!$A$47:$A$52</c:f>
              <c:strCache>
                <c:ptCount val="6"/>
                <c:pt idx="0">
                  <c:v>Ingresos de Gestión</c:v>
                </c:pt>
                <c:pt idx="1">
                  <c:v>Participaciones </c:v>
                </c:pt>
                <c:pt idx="2">
                  <c:v>Aportaciones</c:v>
                </c:pt>
                <c:pt idx="3">
                  <c:v>Convenios</c:v>
                </c:pt>
                <c:pt idx="4">
                  <c:v>Transferencias, Asignaciones,Subsidios y Otras Ayudas</c:v>
                </c:pt>
                <c:pt idx="5">
                  <c:v>Otros ingresos</c:v>
                </c:pt>
              </c:strCache>
            </c:strRef>
          </c:cat>
          <c:val>
            <c:numRef>
              <c:f>'INGR 2 '!$B$47:$B$52</c:f>
              <c:numCache>
                <c:formatCode>#,##0</c:formatCode>
                <c:ptCount val="6"/>
                <c:pt idx="0">
                  <c:v>942308146</c:v>
                </c:pt>
                <c:pt idx="1">
                  <c:v>4242614278</c:v>
                </c:pt>
                <c:pt idx="2">
                  <c:v>8762388534</c:v>
                </c:pt>
                <c:pt idx="3">
                  <c:v>3408393374</c:v>
                </c:pt>
                <c:pt idx="4">
                  <c:v>514880753</c:v>
                </c:pt>
                <c:pt idx="5">
                  <c:v>288305142</c:v>
                </c:pt>
              </c:numCache>
            </c:numRef>
          </c:val>
        </c:ser>
        <c:dLbls>
          <c:showLegendKey val="0"/>
          <c:showVal val="0"/>
          <c:showCatName val="0"/>
          <c:showSerName val="0"/>
          <c:showPercent val="0"/>
          <c:showBubbleSize val="0"/>
          <c:showLeaderLines val="0"/>
        </c:dLbls>
        <c:firstSliceAng val="46"/>
        <c:holeSize val="21"/>
      </c:doughnutChart>
    </c:plotArea>
    <c:legend>
      <c:legendPos val="r"/>
      <c:layout>
        <c:manualLayout>
          <c:xMode val="edge"/>
          <c:yMode val="edge"/>
          <c:x val="0.66048032334616325"/>
          <c:y val="0.24033525620969309"/>
          <c:w val="0.31105112659639583"/>
          <c:h val="0.57415644655303899"/>
        </c:manualLayout>
      </c:layout>
      <c:overlay val="0"/>
      <c:txPr>
        <a:bodyPr/>
        <a:lstStyle/>
        <a:p>
          <a:pPr rtl="0">
            <a:defRPr sz="800"/>
          </a:pPr>
          <a:endParaRPr lang="es-MX"/>
        </a:p>
      </c:txPr>
    </c:legend>
    <c:plotVisOnly val="1"/>
    <c:dispBlanksAs val="gap"/>
    <c:showDLblsOverMax val="0"/>
  </c:chart>
  <c:spPr>
    <a:noFill/>
    <a:ln>
      <a:noFill/>
    </a:ln>
    <a:effectLst>
      <a:innerShdw blurRad="63500" dist="50800" dir="2700000">
        <a:schemeClr val="tx1">
          <a:alpha val="50000"/>
        </a:schemeClr>
      </a:innerShdw>
    </a:effectLst>
  </c:spPr>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3899035056871"/>
          <c:y val="0.1436578907812735"/>
          <c:w val="0.81337033443885431"/>
          <c:h val="0.60941343785771263"/>
        </c:manualLayout>
      </c:layout>
      <c:barChart>
        <c:barDir val="col"/>
        <c:grouping val="clustered"/>
        <c:varyColors val="0"/>
        <c:ser>
          <c:idx val="0"/>
          <c:order val="0"/>
          <c:tx>
            <c:v>ESTIMADO</c:v>
          </c:tx>
          <c:spPr>
            <a:solidFill>
              <a:srgbClr val="FFC000"/>
            </a:solidFill>
          </c:spPr>
          <c:invertIfNegative val="0"/>
          <c:cat>
            <c:strRef>
              <c:f>'INGR 4 '!$A$30:$A$34</c:f>
              <c:strCache>
                <c:ptCount val="5"/>
                <c:pt idx="0">
                  <c:v>Contribuciones de Mejoras</c:v>
                </c:pt>
                <c:pt idx="1">
                  <c:v>Derechos</c:v>
                </c:pt>
                <c:pt idx="2">
                  <c:v>Productos</c:v>
                </c:pt>
                <c:pt idx="3">
                  <c:v>Aprovechamientos</c:v>
                </c:pt>
                <c:pt idx="4">
                  <c:v>Contribuciones no comprendidas en las fracciones de la Ley de Ingresos causados en ejercicios fiscales anteriores pendientes de liquidación o pago</c:v>
                </c:pt>
              </c:strCache>
            </c:strRef>
          </c:cat>
          <c:val>
            <c:numRef>
              <c:f>'INGR 4 '!$B$30:$B$34</c:f>
              <c:numCache>
                <c:formatCode>_(* #,##0.00_);_(* \(#,##0.00\);_(* "-"??_);_(@_)</c:formatCode>
                <c:ptCount val="5"/>
                <c:pt idx="0">
                  <c:v>0</c:v>
                </c:pt>
                <c:pt idx="1">
                  <c:v>298078233</c:v>
                </c:pt>
                <c:pt idx="2">
                  <c:v>3940584</c:v>
                </c:pt>
                <c:pt idx="3">
                  <c:v>322168100</c:v>
                </c:pt>
                <c:pt idx="4">
                  <c:v>659871</c:v>
                </c:pt>
              </c:numCache>
            </c:numRef>
          </c:val>
        </c:ser>
        <c:ser>
          <c:idx val="1"/>
          <c:order val="1"/>
          <c:tx>
            <c:v>OBTENIDO</c:v>
          </c:tx>
          <c:spPr>
            <a:solidFill>
              <a:schemeClr val="accent6">
                <a:lumMod val="50000"/>
              </a:schemeClr>
            </a:solidFill>
          </c:spPr>
          <c:invertIfNegative val="0"/>
          <c:cat>
            <c:strRef>
              <c:f>'INGR 4 '!$A$30:$A$34</c:f>
              <c:strCache>
                <c:ptCount val="5"/>
                <c:pt idx="0">
                  <c:v>Contribuciones de Mejoras</c:v>
                </c:pt>
                <c:pt idx="1">
                  <c:v>Derechos</c:v>
                </c:pt>
                <c:pt idx="2">
                  <c:v>Productos</c:v>
                </c:pt>
                <c:pt idx="3">
                  <c:v>Aprovechamientos</c:v>
                </c:pt>
                <c:pt idx="4">
                  <c:v>Contribuciones no comprendidas en las fracciones de la Ley de Ingresos causados en ejercicios fiscales anteriores pendientes de liquidación o pago</c:v>
                </c:pt>
              </c:strCache>
            </c:strRef>
          </c:cat>
          <c:val>
            <c:numRef>
              <c:f>'INGR 4 '!$C$30:$C$34</c:f>
              <c:numCache>
                <c:formatCode>_(* #,##0.00_);_(* \(#,##0.00\);_(* "-"??_);_(@_)</c:formatCode>
                <c:ptCount val="5"/>
                <c:pt idx="0">
                  <c:v>0</c:v>
                </c:pt>
                <c:pt idx="1">
                  <c:v>299866191</c:v>
                </c:pt>
                <c:pt idx="2">
                  <c:v>3652775</c:v>
                </c:pt>
                <c:pt idx="3">
                  <c:v>344632879</c:v>
                </c:pt>
                <c:pt idx="4">
                  <c:v>267291</c:v>
                </c:pt>
              </c:numCache>
            </c:numRef>
          </c:val>
        </c:ser>
        <c:dLbls>
          <c:showLegendKey val="0"/>
          <c:showVal val="0"/>
          <c:showCatName val="0"/>
          <c:showSerName val="0"/>
          <c:showPercent val="0"/>
          <c:showBubbleSize val="0"/>
        </c:dLbls>
        <c:gapWidth val="150"/>
        <c:axId val="136838144"/>
        <c:axId val="137126656"/>
      </c:barChart>
      <c:catAx>
        <c:axId val="136838144"/>
        <c:scaling>
          <c:orientation val="minMax"/>
        </c:scaling>
        <c:delete val="0"/>
        <c:axPos val="b"/>
        <c:numFmt formatCode="General" sourceLinked="1"/>
        <c:majorTickMark val="out"/>
        <c:minorTickMark val="none"/>
        <c:tickLblPos val="nextTo"/>
        <c:txPr>
          <a:bodyPr/>
          <a:lstStyle/>
          <a:p>
            <a:pPr>
              <a:defRPr sz="800"/>
            </a:pPr>
            <a:endParaRPr lang="es-MX"/>
          </a:p>
        </c:txPr>
        <c:crossAx val="137126656"/>
        <c:crosses val="autoZero"/>
        <c:auto val="1"/>
        <c:lblAlgn val="ctr"/>
        <c:lblOffset val="100"/>
        <c:noMultiLvlLbl val="0"/>
      </c:catAx>
      <c:valAx>
        <c:axId val="137126656"/>
        <c:scaling>
          <c:orientation val="minMax"/>
        </c:scaling>
        <c:delete val="0"/>
        <c:axPos val="l"/>
        <c:numFmt formatCode="_(* #,##0.00_);_(* \(#,##0.00\);_(* &quot;-&quot;??_);_(@_)" sourceLinked="1"/>
        <c:majorTickMark val="out"/>
        <c:minorTickMark val="none"/>
        <c:tickLblPos val="nextTo"/>
        <c:txPr>
          <a:bodyPr/>
          <a:lstStyle/>
          <a:p>
            <a:pPr>
              <a:defRPr sz="800"/>
            </a:pPr>
            <a:endParaRPr lang="es-MX"/>
          </a:p>
        </c:txPr>
        <c:crossAx val="136838144"/>
        <c:crosses val="autoZero"/>
        <c:crossBetween val="between"/>
      </c:valAx>
    </c:plotArea>
    <c:legend>
      <c:legendPos val="r"/>
      <c:layout>
        <c:manualLayout>
          <c:xMode val="edge"/>
          <c:yMode val="edge"/>
          <c:x val="0.80996414273903616"/>
          <c:y val="0.26125154355705538"/>
          <c:w val="0.11645556483090043"/>
          <c:h val="0.10621388185507649"/>
        </c:manualLayout>
      </c:layout>
      <c:overlay val="0"/>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88818695908294"/>
          <c:y val="0.21120555358000659"/>
          <c:w val="0.73467137713776121"/>
          <c:h val="0.55160778970200586"/>
        </c:manualLayout>
      </c:layout>
      <c:barChart>
        <c:barDir val="col"/>
        <c:grouping val="clustered"/>
        <c:varyColors val="0"/>
        <c:ser>
          <c:idx val="0"/>
          <c:order val="0"/>
          <c:tx>
            <c:v>ESTIMADO</c:v>
          </c:tx>
          <c:spPr>
            <a:solidFill>
              <a:srgbClr val="FFC000"/>
            </a:solidFill>
          </c:spPr>
          <c:invertIfNegative val="0"/>
          <c:cat>
            <c:strRef>
              <c:f>'INGR 9'!$C$48:$C$51</c:f>
              <c:strCache>
                <c:ptCount val="4"/>
                <c:pt idx="0">
                  <c:v>Participaciones</c:v>
                </c:pt>
                <c:pt idx="1">
                  <c:v>Aportaciones</c:v>
                </c:pt>
                <c:pt idx="2">
                  <c:v>Convenios</c:v>
                </c:pt>
                <c:pt idx="3">
                  <c:v>Transferencias, Asignaciones, Subsidis y Otras Ayudas</c:v>
                </c:pt>
              </c:strCache>
            </c:strRef>
          </c:cat>
          <c:val>
            <c:numRef>
              <c:f>'INGR 9'!$D$48:$D$51</c:f>
              <c:numCache>
                <c:formatCode>General</c:formatCode>
                <c:ptCount val="4"/>
                <c:pt idx="0">
                  <c:v>4007192786</c:v>
                </c:pt>
                <c:pt idx="1">
                  <c:v>7833691940</c:v>
                </c:pt>
                <c:pt idx="2">
                  <c:v>2422636772</c:v>
                </c:pt>
                <c:pt idx="3">
                  <c:v>502299134</c:v>
                </c:pt>
              </c:numCache>
            </c:numRef>
          </c:val>
        </c:ser>
        <c:ser>
          <c:idx val="1"/>
          <c:order val="1"/>
          <c:tx>
            <c:v>OBTENIDO</c:v>
          </c:tx>
          <c:spPr>
            <a:solidFill>
              <a:schemeClr val="accent6">
                <a:lumMod val="50000"/>
              </a:schemeClr>
            </a:solidFill>
          </c:spPr>
          <c:invertIfNegative val="0"/>
          <c:cat>
            <c:strRef>
              <c:f>'INGR 9'!$C$48:$C$51</c:f>
              <c:strCache>
                <c:ptCount val="4"/>
                <c:pt idx="0">
                  <c:v>Participaciones</c:v>
                </c:pt>
                <c:pt idx="1">
                  <c:v>Aportaciones</c:v>
                </c:pt>
                <c:pt idx="2">
                  <c:v>Convenios</c:v>
                </c:pt>
                <c:pt idx="3">
                  <c:v>Transferencias, Asignaciones, Subsidis y Otras Ayudas</c:v>
                </c:pt>
              </c:strCache>
            </c:strRef>
          </c:cat>
          <c:val>
            <c:numRef>
              <c:f>'INGR 9'!$E$48:$E$51</c:f>
              <c:numCache>
                <c:formatCode>General</c:formatCode>
                <c:ptCount val="4"/>
                <c:pt idx="0">
                  <c:v>4242614278</c:v>
                </c:pt>
                <c:pt idx="1">
                  <c:v>8762388534</c:v>
                </c:pt>
                <c:pt idx="2">
                  <c:v>3408393374</c:v>
                </c:pt>
                <c:pt idx="3">
                  <c:v>514880753</c:v>
                </c:pt>
              </c:numCache>
            </c:numRef>
          </c:val>
        </c:ser>
        <c:dLbls>
          <c:showLegendKey val="0"/>
          <c:showVal val="0"/>
          <c:showCatName val="0"/>
          <c:showSerName val="0"/>
          <c:showPercent val="0"/>
          <c:showBubbleSize val="0"/>
        </c:dLbls>
        <c:gapWidth val="150"/>
        <c:axId val="137746304"/>
        <c:axId val="137747840"/>
      </c:barChart>
      <c:catAx>
        <c:axId val="137746304"/>
        <c:scaling>
          <c:orientation val="minMax"/>
        </c:scaling>
        <c:delete val="0"/>
        <c:axPos val="b"/>
        <c:numFmt formatCode="General" sourceLinked="1"/>
        <c:majorTickMark val="out"/>
        <c:minorTickMark val="none"/>
        <c:tickLblPos val="nextTo"/>
        <c:txPr>
          <a:bodyPr/>
          <a:lstStyle/>
          <a:p>
            <a:pPr>
              <a:defRPr sz="800"/>
            </a:pPr>
            <a:endParaRPr lang="es-MX"/>
          </a:p>
        </c:txPr>
        <c:crossAx val="137747840"/>
        <c:crosses val="autoZero"/>
        <c:auto val="1"/>
        <c:lblAlgn val="ctr"/>
        <c:lblOffset val="100"/>
        <c:noMultiLvlLbl val="0"/>
      </c:catAx>
      <c:valAx>
        <c:axId val="137747840"/>
        <c:scaling>
          <c:orientation val="minMax"/>
        </c:scaling>
        <c:delete val="0"/>
        <c:axPos val="l"/>
        <c:numFmt formatCode="#,##0.00" sourceLinked="0"/>
        <c:majorTickMark val="out"/>
        <c:minorTickMark val="none"/>
        <c:tickLblPos val="nextTo"/>
        <c:txPr>
          <a:bodyPr/>
          <a:lstStyle/>
          <a:p>
            <a:pPr>
              <a:defRPr sz="800"/>
            </a:pPr>
            <a:endParaRPr lang="es-MX"/>
          </a:p>
        </c:txPr>
        <c:crossAx val="137746304"/>
        <c:crosses val="autoZero"/>
        <c:crossBetween val="between"/>
      </c:valAx>
    </c:plotArea>
    <c:legend>
      <c:legendPos val="r"/>
      <c:layout>
        <c:manualLayout>
          <c:xMode val="edge"/>
          <c:yMode val="edge"/>
          <c:x val="0.73123037107402"/>
          <c:y val="0.14619750941483403"/>
          <c:w val="9.3082301932808253E-2"/>
          <c:h val="0.10732080486981944"/>
        </c:manualLayout>
      </c:layout>
      <c:overlay val="0"/>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985027612291"/>
          <c:y val="0.21120555358000667"/>
          <c:w val="0.8230797216802026"/>
          <c:h val="0.55160778970200552"/>
        </c:manualLayout>
      </c:layout>
      <c:barChart>
        <c:barDir val="col"/>
        <c:grouping val="clustered"/>
        <c:varyColors val="0"/>
        <c:ser>
          <c:idx val="0"/>
          <c:order val="0"/>
          <c:tx>
            <c:v>ESTIMADO</c:v>
          </c:tx>
          <c:spPr>
            <a:solidFill>
              <a:srgbClr val="FFC000"/>
            </a:solidFill>
          </c:spPr>
          <c:invertIfNegative val="0"/>
          <c:cat>
            <c:strRef>
              <c:f>'INGR 10'!$A$30:$A$34</c:f>
              <c:strCache>
                <c:ptCount val="5"/>
                <c:pt idx="0">
                  <c:v>Fondo General de Participaciones</c:v>
                </c:pt>
                <c:pt idx="1">
                  <c:v>Fondo de Fomento Municipal</c:v>
                </c:pt>
                <c:pt idx="2">
                  <c:v>Participaciones en Impuestos Especiales</c:v>
                </c:pt>
                <c:pt idx="3">
                  <c:v>Fondo de Fiscalización para los Estados</c:v>
                </c:pt>
                <c:pt idx="4">
                  <c:v>Fondo de Compensación</c:v>
                </c:pt>
              </c:strCache>
            </c:strRef>
          </c:cat>
          <c:val>
            <c:numRef>
              <c:f>'INGR 10'!$B$30:$B$34</c:f>
              <c:numCache>
                <c:formatCode>_(* #,##0.00_);_(* \(#,##0.00\);_(* "-"??_);_(@_)</c:formatCode>
                <c:ptCount val="5"/>
                <c:pt idx="0">
                  <c:v>3335234805</c:v>
                </c:pt>
                <c:pt idx="1">
                  <c:v>308442834</c:v>
                </c:pt>
                <c:pt idx="2">
                  <c:v>58711596</c:v>
                </c:pt>
                <c:pt idx="3">
                  <c:v>171641052</c:v>
                </c:pt>
                <c:pt idx="4">
                  <c:v>133162499</c:v>
                </c:pt>
              </c:numCache>
            </c:numRef>
          </c:val>
        </c:ser>
        <c:ser>
          <c:idx val="1"/>
          <c:order val="1"/>
          <c:tx>
            <c:v>OBTENIDO</c:v>
          </c:tx>
          <c:spPr>
            <a:solidFill>
              <a:srgbClr val="FF0000"/>
            </a:solidFill>
          </c:spPr>
          <c:invertIfNegative val="0"/>
          <c:cat>
            <c:strRef>
              <c:f>'INGR 10'!$A$30:$A$34</c:f>
              <c:strCache>
                <c:ptCount val="5"/>
                <c:pt idx="0">
                  <c:v>Fondo General de Participaciones</c:v>
                </c:pt>
                <c:pt idx="1">
                  <c:v>Fondo de Fomento Municipal</c:v>
                </c:pt>
                <c:pt idx="2">
                  <c:v>Participaciones en Impuestos Especiales</c:v>
                </c:pt>
                <c:pt idx="3">
                  <c:v>Fondo de Fiscalización para los Estados</c:v>
                </c:pt>
                <c:pt idx="4">
                  <c:v>Fondo de Compensación</c:v>
                </c:pt>
              </c:strCache>
            </c:strRef>
          </c:cat>
          <c:val>
            <c:numRef>
              <c:f>'INGR 10'!$C$30:$C$34</c:f>
              <c:numCache>
                <c:formatCode>_(* #,##0.00_);_(* \(#,##0.00\);_(* "-"??_);_(@_)</c:formatCode>
                <c:ptCount val="5"/>
                <c:pt idx="0">
                  <c:v>3527008963</c:v>
                </c:pt>
                <c:pt idx="1">
                  <c:v>310232661</c:v>
                </c:pt>
                <c:pt idx="2">
                  <c:v>50363846</c:v>
                </c:pt>
                <c:pt idx="3">
                  <c:v>213559041</c:v>
                </c:pt>
                <c:pt idx="4">
                  <c:v>141449767</c:v>
                </c:pt>
              </c:numCache>
            </c:numRef>
          </c:val>
        </c:ser>
        <c:dLbls>
          <c:showLegendKey val="0"/>
          <c:showVal val="0"/>
          <c:showCatName val="0"/>
          <c:showSerName val="0"/>
          <c:showPercent val="0"/>
          <c:showBubbleSize val="0"/>
        </c:dLbls>
        <c:gapWidth val="150"/>
        <c:axId val="138060544"/>
        <c:axId val="138062080"/>
      </c:barChart>
      <c:catAx>
        <c:axId val="138060544"/>
        <c:scaling>
          <c:orientation val="minMax"/>
        </c:scaling>
        <c:delete val="0"/>
        <c:axPos val="b"/>
        <c:numFmt formatCode="General" sourceLinked="1"/>
        <c:majorTickMark val="out"/>
        <c:minorTickMark val="none"/>
        <c:tickLblPos val="nextTo"/>
        <c:txPr>
          <a:bodyPr/>
          <a:lstStyle/>
          <a:p>
            <a:pPr>
              <a:defRPr sz="800"/>
            </a:pPr>
            <a:endParaRPr lang="es-MX"/>
          </a:p>
        </c:txPr>
        <c:crossAx val="138062080"/>
        <c:crosses val="autoZero"/>
        <c:auto val="1"/>
        <c:lblAlgn val="ctr"/>
        <c:lblOffset val="100"/>
        <c:noMultiLvlLbl val="0"/>
      </c:catAx>
      <c:valAx>
        <c:axId val="138062080"/>
        <c:scaling>
          <c:orientation val="minMax"/>
        </c:scaling>
        <c:delete val="0"/>
        <c:axPos val="l"/>
        <c:numFmt formatCode="_(* #,##0.00_);_(* \(#,##0.00\);_(* &quot;-&quot;??_);_(@_)" sourceLinked="1"/>
        <c:majorTickMark val="out"/>
        <c:minorTickMark val="none"/>
        <c:tickLblPos val="nextTo"/>
        <c:txPr>
          <a:bodyPr/>
          <a:lstStyle/>
          <a:p>
            <a:pPr>
              <a:defRPr sz="800"/>
            </a:pPr>
            <a:endParaRPr lang="es-MX"/>
          </a:p>
        </c:txPr>
        <c:crossAx val="138060544"/>
        <c:crosses val="autoZero"/>
        <c:crossBetween val="between"/>
      </c:valAx>
    </c:plotArea>
    <c:legend>
      <c:legendPos val="r"/>
      <c:layout>
        <c:manualLayout>
          <c:xMode val="edge"/>
          <c:yMode val="edge"/>
          <c:x val="0.73123037107402"/>
          <c:y val="0.14619750941483403"/>
          <c:w val="8.9550172450086632E-2"/>
          <c:h val="0.10705607562679896"/>
        </c:manualLayout>
      </c:layout>
      <c:overlay val="0"/>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985027612291"/>
          <c:y val="0.21120555358000676"/>
          <c:w val="0.8230797216802026"/>
          <c:h val="0.5516077897020053"/>
        </c:manualLayout>
      </c:layout>
      <c:barChart>
        <c:barDir val="col"/>
        <c:grouping val="clustered"/>
        <c:varyColors val="0"/>
        <c:ser>
          <c:idx val="0"/>
          <c:order val="0"/>
          <c:tx>
            <c:v>ESTIMADO</c:v>
          </c:tx>
          <c:spPr>
            <a:solidFill>
              <a:srgbClr val="FFC000"/>
            </a:solidFill>
          </c:spPr>
          <c:invertIfNegative val="0"/>
          <c:cat>
            <c:strRef>
              <c:f>'INGR 11'!$A$26:$A$33</c:f>
              <c:strCache>
                <c:ptCount val="8"/>
                <c:pt idx="0">
                  <c:v>Fondo  de Aportaciones para la Nómina Educativa y Gasto operativo</c:v>
                </c:pt>
                <c:pt idx="1">
                  <c:v>Fondo de Aportaciones para los Servicios de Salud</c:v>
                </c:pt>
                <c:pt idx="2">
                  <c:v>Fondo de Aportaciones para la Infraestructura Social</c:v>
                </c:pt>
                <c:pt idx="3">
                  <c:v>Fondo de Aportaciones para el Fortalecimiento de los Municipios y de las Demarcaciones Territoriales del Distrito Federal </c:v>
                </c:pt>
                <c:pt idx="4">
                  <c:v>Fondo de Aportaciones Múltiples</c:v>
                </c:pt>
                <c:pt idx="5">
                  <c:v>Fondo de Aportaciones para la Educación Tecnológica y de Adultos</c:v>
                </c:pt>
                <c:pt idx="6">
                  <c:v>Fondo de Aportaciones para la Seguridad Pública de los Estados y del Distrito Federal</c:v>
                </c:pt>
                <c:pt idx="7">
                  <c:v>Fondo de Aportaciones para el Fortalecimiento de las Entidades Federativas ( FAFEF )</c:v>
                </c:pt>
              </c:strCache>
            </c:strRef>
          </c:cat>
          <c:val>
            <c:numRef>
              <c:f>'INGR 11'!$B$26:$B$33</c:f>
              <c:numCache>
                <c:formatCode>_(* #,##0.00_);_(* \(#,##0.00\);_(* "-"??_);_(@_)</c:formatCode>
                <c:ptCount val="8"/>
                <c:pt idx="0">
                  <c:v>4033879291</c:v>
                </c:pt>
                <c:pt idx="1">
                  <c:v>716784665</c:v>
                </c:pt>
                <c:pt idx="2">
                  <c:v>1805595810</c:v>
                </c:pt>
                <c:pt idx="3">
                  <c:v>511383966</c:v>
                </c:pt>
                <c:pt idx="4">
                  <c:v>321071685</c:v>
                </c:pt>
                <c:pt idx="5">
                  <c:v>31036703</c:v>
                </c:pt>
                <c:pt idx="6">
                  <c:v>79985565</c:v>
                </c:pt>
                <c:pt idx="7">
                  <c:v>333954255</c:v>
                </c:pt>
              </c:numCache>
            </c:numRef>
          </c:val>
        </c:ser>
        <c:ser>
          <c:idx val="1"/>
          <c:order val="1"/>
          <c:tx>
            <c:v>OBTENIDA</c:v>
          </c:tx>
          <c:spPr>
            <a:solidFill>
              <a:schemeClr val="accent6">
                <a:lumMod val="50000"/>
              </a:schemeClr>
            </a:solidFill>
          </c:spPr>
          <c:invertIfNegative val="0"/>
          <c:cat>
            <c:strRef>
              <c:f>'INGR 11'!$A$26:$A$33</c:f>
              <c:strCache>
                <c:ptCount val="8"/>
                <c:pt idx="0">
                  <c:v>Fondo  de Aportaciones para la Nómina Educativa y Gasto operativo</c:v>
                </c:pt>
                <c:pt idx="1">
                  <c:v>Fondo de Aportaciones para los Servicios de Salud</c:v>
                </c:pt>
                <c:pt idx="2">
                  <c:v>Fondo de Aportaciones para la Infraestructura Social</c:v>
                </c:pt>
                <c:pt idx="3">
                  <c:v>Fondo de Aportaciones para el Fortalecimiento de los Municipios y de las Demarcaciones Territoriales del Distrito Federal </c:v>
                </c:pt>
                <c:pt idx="4">
                  <c:v>Fondo de Aportaciones Múltiples</c:v>
                </c:pt>
                <c:pt idx="5">
                  <c:v>Fondo de Aportaciones para la Educación Tecnológica y de Adultos</c:v>
                </c:pt>
                <c:pt idx="6">
                  <c:v>Fondo de Aportaciones para la Seguridad Pública de los Estados y del Distrito Federal</c:v>
                </c:pt>
                <c:pt idx="7">
                  <c:v>Fondo de Aportaciones para el Fortalecimiento de las Entidades Federativas ( FAFEF )</c:v>
                </c:pt>
              </c:strCache>
            </c:strRef>
          </c:cat>
          <c:val>
            <c:numRef>
              <c:f>'INGR 11'!$C$26:$C$33</c:f>
              <c:numCache>
                <c:formatCode>_(* #,##0.00_);_(* \(#,##0.00\);_(* "-"??_);_(@_)</c:formatCode>
                <c:ptCount val="8"/>
                <c:pt idx="0">
                  <c:v>4963288977</c:v>
                </c:pt>
                <c:pt idx="1">
                  <c:v>802452944</c:v>
                </c:pt>
                <c:pt idx="2">
                  <c:v>1803467649</c:v>
                </c:pt>
                <c:pt idx="3">
                  <c:v>510033432</c:v>
                </c:pt>
                <c:pt idx="4">
                  <c:v>256969401</c:v>
                </c:pt>
                <c:pt idx="5">
                  <c:v>30497461</c:v>
                </c:pt>
                <c:pt idx="6">
                  <c:v>66401601</c:v>
                </c:pt>
                <c:pt idx="7">
                  <c:v>329277069</c:v>
                </c:pt>
              </c:numCache>
            </c:numRef>
          </c:val>
        </c:ser>
        <c:dLbls>
          <c:showLegendKey val="0"/>
          <c:showVal val="0"/>
          <c:showCatName val="0"/>
          <c:showSerName val="0"/>
          <c:showPercent val="0"/>
          <c:showBubbleSize val="0"/>
        </c:dLbls>
        <c:gapWidth val="150"/>
        <c:axId val="138208384"/>
        <c:axId val="138209920"/>
      </c:barChart>
      <c:catAx>
        <c:axId val="138208384"/>
        <c:scaling>
          <c:orientation val="minMax"/>
        </c:scaling>
        <c:delete val="0"/>
        <c:axPos val="b"/>
        <c:numFmt formatCode="General" sourceLinked="1"/>
        <c:majorTickMark val="out"/>
        <c:minorTickMark val="none"/>
        <c:tickLblPos val="nextTo"/>
        <c:txPr>
          <a:bodyPr/>
          <a:lstStyle/>
          <a:p>
            <a:pPr>
              <a:defRPr sz="800"/>
            </a:pPr>
            <a:endParaRPr lang="es-MX"/>
          </a:p>
        </c:txPr>
        <c:crossAx val="138209920"/>
        <c:crosses val="autoZero"/>
        <c:auto val="1"/>
        <c:lblAlgn val="ctr"/>
        <c:lblOffset val="100"/>
        <c:noMultiLvlLbl val="0"/>
      </c:catAx>
      <c:valAx>
        <c:axId val="138209920"/>
        <c:scaling>
          <c:orientation val="minMax"/>
        </c:scaling>
        <c:delete val="0"/>
        <c:axPos val="l"/>
        <c:numFmt formatCode="_(* #,##0.00_);_(* \(#,##0.00\);_(* &quot;-&quot;??_);_(@_)" sourceLinked="1"/>
        <c:majorTickMark val="out"/>
        <c:minorTickMark val="none"/>
        <c:tickLblPos val="nextTo"/>
        <c:txPr>
          <a:bodyPr/>
          <a:lstStyle/>
          <a:p>
            <a:pPr>
              <a:defRPr sz="800"/>
            </a:pPr>
            <a:endParaRPr lang="es-MX"/>
          </a:p>
        </c:txPr>
        <c:crossAx val="138208384"/>
        <c:crosses val="autoZero"/>
        <c:crossBetween val="between"/>
      </c:valAx>
    </c:plotArea>
    <c:legend>
      <c:legendPos val="r"/>
      <c:layout>
        <c:manualLayout>
          <c:xMode val="edge"/>
          <c:yMode val="edge"/>
          <c:x val="0.73123037107402"/>
          <c:y val="0.14619750941483403"/>
          <c:w val="0.12216899134587687"/>
          <c:h val="0.14043740190837098"/>
        </c:manualLayout>
      </c:layout>
      <c:overlay val="0"/>
    </c:legend>
    <c:plotVisOnly val="1"/>
    <c:dispBlanksAs val="gap"/>
    <c:showDLblsOverMax val="0"/>
  </c:chart>
  <c:spPr>
    <a:ln>
      <a:noFill/>
    </a:ln>
  </c:spPr>
  <c:printSettings>
    <c:headerFooter/>
    <c:pageMargins b="0.75000000000000189" l="0.70000000000000062" r="0.70000000000000062" t="0.75000000000000189"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985027612291"/>
          <c:y val="0.1331567944250871"/>
          <c:w val="0.8230797216802026"/>
          <c:h val="0.70300705094789984"/>
        </c:manualLayout>
      </c:layout>
      <c:barChart>
        <c:barDir val="col"/>
        <c:grouping val="clustered"/>
        <c:varyColors val="0"/>
        <c:ser>
          <c:idx val="0"/>
          <c:order val="0"/>
          <c:tx>
            <c:v>APROBADO</c:v>
          </c:tx>
          <c:spPr>
            <a:solidFill>
              <a:srgbClr val="FFC000"/>
            </a:solidFill>
          </c:spPr>
          <c:invertIfNegative val="0"/>
          <c:cat>
            <c:strRef>
              <c:f>'[4]tipoObjetoCapIdp MODIF'!$C$64:$C$68</c:f>
              <c:strCache>
                <c:ptCount val="5"/>
                <c:pt idx="0">
                  <c:v>GASTO CORRIENTE </c:v>
                </c:pt>
                <c:pt idx="1">
                  <c:v>GASTO DE CAPITAL</c:v>
                </c:pt>
                <c:pt idx="2">
                  <c:v>AMORTIZACIÓN DE LA DEUDA Y DISMINUCIÓN DE PASIVOS</c:v>
                </c:pt>
                <c:pt idx="3">
                  <c:v>PENSIONES Y JUBILACIONES</c:v>
                </c:pt>
                <c:pt idx="4">
                  <c:v>PARTICIPACIONES</c:v>
                </c:pt>
              </c:strCache>
            </c:strRef>
          </c:cat>
          <c:val>
            <c:numRef>
              <c:f>'[4]tipoObjetoCapIdp MODIF'!$D$64:$D$68</c:f>
              <c:numCache>
                <c:formatCode>General</c:formatCode>
                <c:ptCount val="5"/>
                <c:pt idx="0">
                  <c:v>9215431693.9200001</c:v>
                </c:pt>
                <c:pt idx="1">
                  <c:v>17496087.32</c:v>
                </c:pt>
                <c:pt idx="2">
                  <c:v>301746395</c:v>
                </c:pt>
                <c:pt idx="3">
                  <c:v>76770700.549999997</c:v>
                </c:pt>
                <c:pt idx="4">
                  <c:v>0</c:v>
                </c:pt>
              </c:numCache>
            </c:numRef>
          </c:val>
        </c:ser>
        <c:ser>
          <c:idx val="1"/>
          <c:order val="1"/>
          <c:tx>
            <c:v>DEVENGADO</c:v>
          </c:tx>
          <c:spPr>
            <a:solidFill>
              <a:srgbClr val="FF0000"/>
            </a:solidFill>
          </c:spPr>
          <c:invertIfNegative val="0"/>
          <c:cat>
            <c:strRef>
              <c:f>'[4]tipoObjetoCapIdp MODIF'!$C$64:$C$68</c:f>
              <c:strCache>
                <c:ptCount val="5"/>
                <c:pt idx="0">
                  <c:v>GASTO CORRIENTE </c:v>
                </c:pt>
                <c:pt idx="1">
                  <c:v>GASTO DE CAPITAL</c:v>
                </c:pt>
                <c:pt idx="2">
                  <c:v>AMORTIZACIÓN DE LA DEUDA Y DISMINUCIÓN DE PASIVOS</c:v>
                </c:pt>
                <c:pt idx="3">
                  <c:v>PENSIONES Y JUBILACIONES</c:v>
                </c:pt>
                <c:pt idx="4">
                  <c:v>PARTICIPACIONES</c:v>
                </c:pt>
              </c:strCache>
            </c:strRef>
          </c:cat>
          <c:val>
            <c:numRef>
              <c:f>'[4]tipoObjetoCapIdp MODIF'!$E$64:$E$68</c:f>
              <c:numCache>
                <c:formatCode>General</c:formatCode>
                <c:ptCount val="5"/>
                <c:pt idx="0">
                  <c:v>12140781096.75</c:v>
                </c:pt>
                <c:pt idx="1">
                  <c:v>3508689386.1399999</c:v>
                </c:pt>
                <c:pt idx="2">
                  <c:v>795959244.92999995</c:v>
                </c:pt>
                <c:pt idx="3">
                  <c:v>85138875.030000001</c:v>
                </c:pt>
                <c:pt idx="4">
                  <c:v>1082429243</c:v>
                </c:pt>
              </c:numCache>
            </c:numRef>
          </c:val>
        </c:ser>
        <c:dLbls>
          <c:showLegendKey val="0"/>
          <c:showVal val="0"/>
          <c:showCatName val="0"/>
          <c:showSerName val="0"/>
          <c:showPercent val="0"/>
          <c:showBubbleSize val="0"/>
        </c:dLbls>
        <c:gapWidth val="150"/>
        <c:axId val="138486144"/>
        <c:axId val="138487680"/>
      </c:barChart>
      <c:catAx>
        <c:axId val="13848614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38487680"/>
        <c:crosses val="autoZero"/>
        <c:auto val="1"/>
        <c:lblAlgn val="ctr"/>
        <c:lblOffset val="100"/>
        <c:noMultiLvlLbl val="0"/>
      </c:catAx>
      <c:valAx>
        <c:axId val="138487680"/>
        <c:scaling>
          <c:orientation val="minMax"/>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38486144"/>
        <c:crosses val="autoZero"/>
        <c:crossBetween val="between"/>
      </c:valAx>
    </c:plotArea>
    <c:legend>
      <c:legendPos val="r"/>
      <c:layout>
        <c:manualLayout>
          <c:xMode val="edge"/>
          <c:yMode val="edge"/>
          <c:x val="0.69450805135844496"/>
          <c:y val="0.14619740714228902"/>
          <c:w val="0.12627235784716095"/>
          <c:h val="0.10705599300087487"/>
        </c:manualLayout>
      </c:layout>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 l="0.70000000000000062" r="0.70000000000000062" t="0.750000000000002"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985027612291"/>
          <c:y val="0.1331567944250871"/>
          <c:w val="0.8230797216802026"/>
          <c:h val="0.70739775709854447"/>
        </c:manualLayout>
      </c:layout>
      <c:barChart>
        <c:barDir val="col"/>
        <c:grouping val="clustered"/>
        <c:varyColors val="0"/>
        <c:ser>
          <c:idx val="0"/>
          <c:order val="0"/>
          <c:spPr>
            <a:solidFill>
              <a:srgbClr val="FFC000"/>
            </a:solidFill>
          </c:spPr>
          <c:invertIfNegative val="0"/>
          <c:cat>
            <c:strRef>
              <c:f>F!$A$21:$A$24</c:f>
              <c:strCache>
                <c:ptCount val="4"/>
                <c:pt idx="0">
                  <c:v>GOBIERNO</c:v>
                </c:pt>
                <c:pt idx="1">
                  <c:v>DESARROLLO SOCIAL</c:v>
                </c:pt>
                <c:pt idx="2">
                  <c:v>DESARROLLO ECONÓMICO </c:v>
                </c:pt>
                <c:pt idx="3">
                  <c:v>OTRAS NO CLASIFICADAS EN FUNCIONES ANTERIORES</c:v>
                </c:pt>
              </c:strCache>
            </c:strRef>
          </c:cat>
          <c:val>
            <c:numRef>
              <c:f>F!$B$21:$B$24</c:f>
              <c:numCache>
                <c:formatCode>#,##0.00_);\-#,##0.00</c:formatCode>
                <c:ptCount val="4"/>
                <c:pt idx="0">
                  <c:v>1677234118.3499999</c:v>
                </c:pt>
                <c:pt idx="1">
                  <c:v>6740547532.1099997</c:v>
                </c:pt>
                <c:pt idx="2">
                  <c:v>255151736.30000001</c:v>
                </c:pt>
                <c:pt idx="3">
                  <c:v>289166606</c:v>
                </c:pt>
              </c:numCache>
            </c:numRef>
          </c:val>
        </c:ser>
        <c:ser>
          <c:idx val="1"/>
          <c:order val="1"/>
          <c:spPr>
            <a:solidFill>
              <a:srgbClr val="FF0000"/>
            </a:solidFill>
          </c:spPr>
          <c:invertIfNegative val="0"/>
          <c:cat>
            <c:strRef>
              <c:f>F!$A$21:$A$24</c:f>
              <c:strCache>
                <c:ptCount val="4"/>
                <c:pt idx="0">
                  <c:v>GOBIERNO</c:v>
                </c:pt>
                <c:pt idx="1">
                  <c:v>DESARROLLO SOCIAL</c:v>
                </c:pt>
                <c:pt idx="2">
                  <c:v>DESARROLLO ECONÓMICO </c:v>
                </c:pt>
                <c:pt idx="3">
                  <c:v>OTRAS NO CLASIFICADAS EN FUNCIONES ANTERIORES</c:v>
                </c:pt>
              </c:strCache>
            </c:strRef>
          </c:cat>
          <c:val>
            <c:numRef>
              <c:f>F!$C$21:$C$24</c:f>
              <c:numCache>
                <c:formatCode>#,##0.00_);\-#,##0.00</c:formatCode>
                <c:ptCount val="4"/>
                <c:pt idx="0">
                  <c:v>2584148641.98</c:v>
                </c:pt>
                <c:pt idx="1">
                  <c:v>10924960090.67</c:v>
                </c:pt>
                <c:pt idx="2">
                  <c:v>985556890.64999998</c:v>
                </c:pt>
                <c:pt idx="3">
                  <c:v>3915395974.8200002</c:v>
                </c:pt>
              </c:numCache>
            </c:numRef>
          </c:val>
        </c:ser>
        <c:dLbls>
          <c:showLegendKey val="0"/>
          <c:showVal val="0"/>
          <c:showCatName val="0"/>
          <c:showSerName val="0"/>
          <c:showPercent val="0"/>
          <c:showBubbleSize val="0"/>
        </c:dLbls>
        <c:gapWidth val="150"/>
        <c:axId val="137319552"/>
        <c:axId val="137321088"/>
      </c:barChart>
      <c:catAx>
        <c:axId val="13731955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37321088"/>
        <c:crosses val="autoZero"/>
        <c:auto val="1"/>
        <c:lblAlgn val="ctr"/>
        <c:lblOffset val="100"/>
        <c:noMultiLvlLbl val="0"/>
      </c:catAx>
      <c:valAx>
        <c:axId val="137321088"/>
        <c:scaling>
          <c:orientation val="minMax"/>
        </c:scaling>
        <c:delete val="0"/>
        <c:axPos val="l"/>
        <c:numFmt formatCode="#,##0.00_);\-#,##0.0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37319552"/>
        <c:crosses val="autoZero"/>
        <c:crossBetween val="between"/>
      </c:valAx>
    </c:plotArea>
    <c:legend>
      <c:legendPos val="r"/>
      <c:layout>
        <c:manualLayout>
          <c:xMode val="edge"/>
          <c:yMode val="edge"/>
          <c:x val="0.69450804350563189"/>
          <c:y val="0.14619761883376745"/>
          <c:w val="0.12627238477109182"/>
          <c:h val="0.10705587657056173"/>
        </c:manualLayout>
      </c:layout>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22" l="0.70000000000000062" r="0.70000000000000062" t="0.75000000000000222"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985027612291"/>
          <c:y val="0.1331567944250871"/>
          <c:w val="0.8230797216802026"/>
          <c:h val="0.7073977570985448"/>
        </c:manualLayout>
      </c:layout>
      <c:barChart>
        <c:barDir val="col"/>
        <c:grouping val="clustered"/>
        <c:varyColors val="0"/>
        <c:ser>
          <c:idx val="0"/>
          <c:order val="0"/>
          <c:tx>
            <c:v>APROBADO</c:v>
          </c:tx>
          <c:invertIfNegative val="0"/>
          <c:cat>
            <c:strRef>
              <c:f>'EJE OB'!$G$10:$G$13</c:f>
              <c:strCache>
                <c:ptCount val="4"/>
                <c:pt idx="0">
                  <c:v>ESTADO DE DERECHO, GOBERNABILIDAD Y SEGURIDAD</c:v>
                </c:pt>
                <c:pt idx="1">
                  <c:v>CRECIMIENTO ECONÓMICO, COMPETITIVIDAD Y EMPLEO</c:v>
                </c:pt>
                <c:pt idx="2">
                  <c:v>DESARROLLO SOCIAL Y HUMANO </c:v>
                </c:pt>
                <c:pt idx="3">
                  <c:v>GOBIERNO HONESTO Y DE RESULTADOS </c:v>
                </c:pt>
              </c:strCache>
            </c:strRef>
          </c:cat>
          <c:val>
            <c:numRef>
              <c:f>'EJE OB'!$H$10:$H$13</c:f>
              <c:numCache>
                <c:formatCode>#,##0.00_);\-#,##0.00</c:formatCode>
                <c:ptCount val="4"/>
                <c:pt idx="0">
                  <c:v>1064390095.4299999</c:v>
                </c:pt>
                <c:pt idx="1">
                  <c:v>285357826.92000002</c:v>
                </c:pt>
                <c:pt idx="2">
                  <c:v>6676328913.4099998</c:v>
                </c:pt>
                <c:pt idx="3">
                  <c:v>936023157</c:v>
                </c:pt>
              </c:numCache>
            </c:numRef>
          </c:val>
        </c:ser>
        <c:ser>
          <c:idx val="1"/>
          <c:order val="1"/>
          <c:tx>
            <c:v>DEVENGADO</c:v>
          </c:tx>
          <c:invertIfNegative val="0"/>
          <c:cat>
            <c:strRef>
              <c:f>'EJE OB'!$G$10:$G$13</c:f>
              <c:strCache>
                <c:ptCount val="4"/>
                <c:pt idx="0">
                  <c:v>ESTADO DE DERECHO, GOBERNABILIDAD Y SEGURIDAD</c:v>
                </c:pt>
                <c:pt idx="1">
                  <c:v>CRECIMIENTO ECONÓMICO, COMPETITIVIDAD Y EMPLEO</c:v>
                </c:pt>
                <c:pt idx="2">
                  <c:v>DESARROLLO SOCIAL Y HUMANO </c:v>
                </c:pt>
                <c:pt idx="3">
                  <c:v>GOBIERNO HONESTO Y DE RESULTADOS </c:v>
                </c:pt>
              </c:strCache>
            </c:strRef>
          </c:cat>
          <c:val>
            <c:numRef>
              <c:f>'EJE OB'!$I$10:$I$13</c:f>
              <c:numCache>
                <c:formatCode>#,##0.00_);\-#,##0.00</c:formatCode>
                <c:ptCount val="4"/>
                <c:pt idx="0">
                  <c:v>4807854204.2200003</c:v>
                </c:pt>
                <c:pt idx="1">
                  <c:v>1676625405.22</c:v>
                </c:pt>
                <c:pt idx="2">
                  <c:v>10097209592.959999</c:v>
                </c:pt>
                <c:pt idx="3">
                  <c:v>1828372395.72</c:v>
                </c:pt>
              </c:numCache>
            </c:numRef>
          </c:val>
        </c:ser>
        <c:dLbls>
          <c:showLegendKey val="0"/>
          <c:showVal val="0"/>
          <c:showCatName val="0"/>
          <c:showSerName val="0"/>
          <c:showPercent val="0"/>
          <c:showBubbleSize val="0"/>
        </c:dLbls>
        <c:gapWidth val="150"/>
        <c:axId val="138599808"/>
        <c:axId val="141046912"/>
      </c:barChart>
      <c:catAx>
        <c:axId val="1385998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41046912"/>
        <c:crosses val="autoZero"/>
        <c:auto val="1"/>
        <c:lblAlgn val="ctr"/>
        <c:lblOffset val="100"/>
        <c:noMultiLvlLbl val="0"/>
      </c:catAx>
      <c:valAx>
        <c:axId val="141046912"/>
        <c:scaling>
          <c:orientation val="minMax"/>
        </c:scaling>
        <c:delete val="0"/>
        <c:axPos val="l"/>
        <c:numFmt formatCode="#,##0.00_);\-#,##0.0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38599808"/>
        <c:crosses val="autoZero"/>
        <c:crossBetween val="between"/>
      </c:valAx>
    </c:plotArea>
    <c:legend>
      <c:legendPos val="r"/>
      <c:layout>
        <c:manualLayout>
          <c:xMode val="edge"/>
          <c:yMode val="edge"/>
          <c:x val="0.7553494890808552"/>
          <c:y val="0.19381682552838791"/>
          <c:w val="7.3933593252299756E-2"/>
          <c:h val="0.13564792017096933"/>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244" l="0.70000000000000062" r="0.70000000000000062" t="0.75000000000000244"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79565293954845E-2"/>
          <c:y val="0.21152036508081909"/>
          <c:w val="0.41693273963757732"/>
          <c:h val="0.73937669302541964"/>
        </c:manualLayout>
      </c:layout>
      <c:doughnut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0"/>
              <c:layout>
                <c:manualLayout>
                  <c:x val="0.12779552715654952"/>
                  <c:y val="0.16997172193994392"/>
                </c:manualLayout>
              </c:layout>
              <c:showLegendKey val="1"/>
              <c:showVal val="1"/>
              <c:showCatName val="0"/>
              <c:showSerName val="0"/>
              <c:showPercent val="0"/>
              <c:showBubbleSize val="0"/>
            </c:dLbl>
            <c:dLbl>
              <c:idx val="1"/>
              <c:layout>
                <c:manualLayout>
                  <c:x val="2.7689030883919063E-2"/>
                  <c:y val="0.18130317006927352"/>
                </c:manualLayout>
              </c:layout>
              <c:showLegendKey val="1"/>
              <c:showVal val="1"/>
              <c:showCatName val="0"/>
              <c:showSerName val="0"/>
              <c:showPercent val="0"/>
              <c:showBubbleSize val="0"/>
            </c:dLbl>
            <c:dLbl>
              <c:idx val="2"/>
              <c:layout>
                <c:manualLayout>
                  <c:x val="-0.13418530351437699"/>
                  <c:y val="0.15792112836240649"/>
                </c:manualLayout>
              </c:layout>
              <c:showLegendKey val="1"/>
              <c:showVal val="1"/>
              <c:showCatName val="0"/>
              <c:showSerName val="0"/>
              <c:showPercent val="0"/>
              <c:showBubbleSize val="0"/>
            </c:dLbl>
            <c:dLbl>
              <c:idx val="3"/>
              <c:layout>
                <c:manualLayout>
                  <c:x val="-0.13253285032661652"/>
                  <c:y val="0.12086848263284561"/>
                </c:manualLayout>
              </c:layout>
              <c:showLegendKey val="1"/>
              <c:showVal val="1"/>
              <c:showCatName val="0"/>
              <c:showSerName val="0"/>
              <c:showPercent val="0"/>
              <c:showBubbleSize val="0"/>
            </c:dLbl>
            <c:dLbl>
              <c:idx val="4"/>
              <c:layout>
                <c:manualLayout>
                  <c:x val="-9.1586794462193824E-2"/>
                  <c:y val="-0.21529751445726231"/>
                </c:manualLayout>
              </c:layout>
              <c:showLegendKey val="1"/>
              <c:showVal val="1"/>
              <c:showCatName val="0"/>
              <c:showSerName val="0"/>
              <c:showPercent val="0"/>
              <c:showBubbleSize val="0"/>
            </c:dLbl>
            <c:dLbl>
              <c:idx val="5"/>
              <c:layout>
                <c:manualLayout>
                  <c:x val="0.10862619808306709"/>
                  <c:y val="-0.11709163066973918"/>
                </c:manualLayout>
              </c:layout>
              <c:showLegendKey val="1"/>
              <c:showVal val="1"/>
              <c:showCatName val="0"/>
              <c:showSerName val="0"/>
              <c:showPercent val="0"/>
              <c:showBubbleSize val="0"/>
            </c:dLbl>
            <c:dLbl>
              <c:idx val="6"/>
              <c:layout>
                <c:manualLayout>
                  <c:x val="0.13631522896698617"/>
                  <c:y val="-7.1765838152420769E-2"/>
                </c:manualLayout>
              </c:layout>
              <c:showLegendKey val="1"/>
              <c:showVal val="1"/>
              <c:showCatName val="0"/>
              <c:showSerName val="0"/>
              <c:showPercent val="0"/>
              <c:showBubbleSize val="0"/>
            </c:dLbl>
            <c:txPr>
              <a:bodyPr/>
              <a:lstStyle/>
              <a:p>
                <a:pPr>
                  <a:defRPr sz="1000" b="0" i="0" u="none" strike="noStrike" baseline="0">
                    <a:solidFill>
                      <a:srgbClr val="000000"/>
                    </a:solidFill>
                    <a:latin typeface="Calibri"/>
                    <a:ea typeface="Calibri"/>
                    <a:cs typeface="Calibri"/>
                  </a:defRPr>
                </a:pPr>
                <a:endParaRPr lang="es-MX"/>
              </a:p>
            </c:txPr>
            <c:showLegendKey val="1"/>
            <c:showVal val="1"/>
            <c:showCatName val="0"/>
            <c:showSerName val="0"/>
            <c:showPercent val="0"/>
            <c:showBubbleSize val="0"/>
            <c:showLeaderLines val="0"/>
          </c:dLbls>
          <c:cat>
            <c:strRef>
              <c:f>ADVA!$K$6:$K$12</c:f>
              <c:strCache>
                <c:ptCount val="7"/>
                <c:pt idx="0">
                  <c:v>ADMINISTRACION PUBLICA CENTRALIZADA</c:v>
                </c:pt>
                <c:pt idx="1">
                  <c:v>PODER LEGISLATIVO</c:v>
                </c:pt>
                <c:pt idx="2">
                  <c:v>PODER JUDICIAL</c:v>
                </c:pt>
                <c:pt idx="3">
                  <c:v>ORGANOS AUTONOMOS</c:v>
                </c:pt>
                <c:pt idx="4">
                  <c:v>ORGANISMOS PUBLICOS DESCENTRALIZADOS</c:v>
                </c:pt>
                <c:pt idx="5">
                  <c:v>FIDEICOMISOS PUBLICOS</c:v>
                </c:pt>
                <c:pt idx="6">
                  <c:v>INSTITUCIONES PÚBLICAS DE SEGURIDAD SOCIAL</c:v>
                </c:pt>
              </c:strCache>
            </c:strRef>
          </c:cat>
          <c:val>
            <c:numRef>
              <c:f>ADVA!$L$6:$L$12</c:f>
              <c:numCache>
                <c:formatCode>#,##0.00_);\-#,##0.00</c:formatCode>
                <c:ptCount val="7"/>
                <c:pt idx="0">
                  <c:v>8208653240.6000004</c:v>
                </c:pt>
                <c:pt idx="1">
                  <c:v>210223461.22999999</c:v>
                </c:pt>
                <c:pt idx="2">
                  <c:v>275857312.06</c:v>
                </c:pt>
                <c:pt idx="3">
                  <c:v>316366201.47000003</c:v>
                </c:pt>
                <c:pt idx="4">
                  <c:v>9384196761.5</c:v>
                </c:pt>
                <c:pt idx="5">
                  <c:v>4403961.4400000004</c:v>
                </c:pt>
                <c:pt idx="6">
                  <c:v>10360659.82</c:v>
                </c:pt>
              </c:numCache>
            </c:numRef>
          </c:val>
        </c:ser>
        <c:dLbls>
          <c:showLegendKey val="0"/>
          <c:showVal val="0"/>
          <c:showCatName val="0"/>
          <c:showSerName val="0"/>
          <c:showPercent val="0"/>
          <c:showBubbleSize val="0"/>
          <c:showLeaderLines val="0"/>
        </c:dLbls>
        <c:firstSliceAng val="46"/>
        <c:holeSize val="21"/>
      </c:doughnutChart>
      <c:spPr>
        <a:noFill/>
        <a:ln w="25400">
          <a:noFill/>
        </a:ln>
      </c:spPr>
    </c:plotArea>
    <c:legend>
      <c:legendPos val="r"/>
      <c:layout>
        <c:manualLayout>
          <c:xMode val="edge"/>
          <c:yMode val="edge"/>
          <c:x val="0.6604802779934198"/>
          <c:y val="0.24033518473080384"/>
          <c:w val="0.31105112565154702"/>
          <c:h val="0.57415657320455338"/>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zero"/>
    <c:showDLblsOverMax val="0"/>
  </c:chart>
  <c:spPr>
    <a:noFill/>
    <a:ln>
      <a:noFill/>
    </a:ln>
    <a:effectLst>
      <a:innerShdw blurRad="63500" dist="50800" dir="2700000">
        <a:schemeClr val="tx1">
          <a:alpha val="50000"/>
        </a:schemeClr>
      </a:innerShdw>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590550</xdr:colOff>
      <xdr:row>55</xdr:row>
      <xdr:rowOff>142875</xdr:rowOff>
    </xdr:from>
    <xdr:to>
      <xdr:col>4</xdr:col>
      <xdr:colOff>180975</xdr:colOff>
      <xdr:row>76</xdr:row>
      <xdr:rowOff>104774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0.32887</cdr:x>
      <cdr:y>0.01455</cdr:y>
    </cdr:from>
    <cdr:to>
      <cdr:x>0.68498</cdr:x>
      <cdr:y>0.19955</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APORTACIONES</a:t>
          </a:r>
        </a:p>
        <a:p xmlns:a="http://schemas.openxmlformats.org/drawingml/2006/main">
          <a:pPr algn="ctr"/>
          <a:r>
            <a:rPr lang="es-MX" sz="1100" b="1" baseline="0"/>
            <a:t>(pesos)</a:t>
          </a:r>
          <a:endParaRPr lang="es-MX" sz="1100" b="1"/>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190500</xdr:colOff>
      <xdr:row>11</xdr:row>
      <xdr:rowOff>114300</xdr:rowOff>
    </xdr:from>
    <xdr:to>
      <xdr:col>21</xdr:col>
      <xdr:colOff>723900</xdr:colOff>
      <xdr:row>47</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0.30982</cdr:x>
      <cdr:y>0.01455</cdr:y>
    </cdr:from>
    <cdr:to>
      <cdr:x>0.67731</cdr:x>
      <cdr:y>0.19979</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PRESUPUESTO DEVENGADO POR TIPO Y OBJETO DEL GASTO</a:t>
          </a:r>
        </a:p>
        <a:p xmlns:a="http://schemas.openxmlformats.org/drawingml/2006/main">
          <a:pPr algn="ctr"/>
          <a:r>
            <a:rPr lang="es-MX" sz="1100" b="1" baseline="0"/>
            <a:t>(pesos)</a:t>
          </a:r>
          <a:endParaRPr lang="es-MX" sz="1100" b="1"/>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171450</xdr:colOff>
      <xdr:row>26</xdr:row>
      <xdr:rowOff>66675</xdr:rowOff>
    </xdr:from>
    <xdr:to>
      <xdr:col>9</xdr:col>
      <xdr:colOff>457200</xdr:colOff>
      <xdr:row>43</xdr:row>
      <xdr:rowOff>152400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0.32887</cdr:x>
      <cdr:y>0.01455</cdr:y>
    </cdr:from>
    <cdr:to>
      <cdr:x>0.68498</cdr:x>
      <cdr:y>0.19955</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PRESUPUESTO DEVENGADO POR CLASIFICACIÓN FUNCIONAL</a:t>
          </a:r>
        </a:p>
        <a:p xmlns:a="http://schemas.openxmlformats.org/drawingml/2006/main">
          <a:pPr algn="ctr"/>
          <a:r>
            <a:rPr lang="es-MX" sz="1100" b="1" baseline="0"/>
            <a:t>(pesos)</a:t>
          </a:r>
          <a:endParaRPr lang="es-MX" sz="1100" b="1"/>
        </a:p>
      </cdr:txBody>
    </cdr:sp>
  </cdr:relSizeAnchor>
</c:userShapes>
</file>

<file path=xl/drawings/drawing15.xml><?xml version="1.0" encoding="utf-8"?>
<xdr:wsDr xmlns:xdr="http://schemas.openxmlformats.org/drawingml/2006/spreadsheetDrawing" xmlns:a="http://schemas.openxmlformats.org/drawingml/2006/main">
  <xdr:twoCellAnchor>
    <xdr:from>
      <xdr:col>9</xdr:col>
      <xdr:colOff>247650</xdr:colOff>
      <xdr:row>8</xdr:row>
      <xdr:rowOff>38100</xdr:rowOff>
    </xdr:from>
    <xdr:to>
      <xdr:col>22</xdr:col>
      <xdr:colOff>152400</xdr:colOff>
      <xdr:row>27</xdr:row>
      <xdr:rowOff>114300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0.32887</cdr:x>
      <cdr:y>0.01455</cdr:y>
    </cdr:from>
    <cdr:to>
      <cdr:x>0.68498</cdr:x>
      <cdr:y>0.1981</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PLAN ESTATAL DE DESARROLLO (PED)</a:t>
          </a:r>
        </a:p>
        <a:p xmlns:a="http://schemas.openxmlformats.org/drawingml/2006/main">
          <a:pPr algn="ctr"/>
          <a:r>
            <a:rPr lang="es-MX" sz="1100" b="1" baseline="0"/>
            <a:t>(pesos)</a:t>
          </a:r>
          <a:endParaRPr lang="es-MX" sz="1100" b="1"/>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352425</xdr:colOff>
      <xdr:row>20</xdr:row>
      <xdr:rowOff>9525</xdr:rowOff>
    </xdr:from>
    <xdr:to>
      <xdr:col>18</xdr:col>
      <xdr:colOff>257175</xdr:colOff>
      <xdr:row>43</xdr:row>
      <xdr:rowOff>85725</xdr:rowOff>
    </xdr:to>
    <xdr:graphicFrame macro="">
      <xdr:nvGraphicFramePr>
        <xdr:cNvPr id="2"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0.35943</cdr:x>
      <cdr:y>0.0255</cdr:y>
    </cdr:from>
    <cdr:to>
      <cdr:x>0.69169</cdr:x>
      <cdr:y>0.15726</cdr:y>
    </cdr:to>
    <cdr:sp macro="" textlink="">
      <cdr:nvSpPr>
        <cdr:cNvPr id="2" name="1 CuadroTexto"/>
        <cdr:cNvSpPr txBox="1"/>
      </cdr:nvSpPr>
      <cdr:spPr>
        <a:xfrm xmlns:a="http://schemas.openxmlformats.org/drawingml/2006/main">
          <a:off x="2143151" y="85739"/>
          <a:ext cx="1981150" cy="4381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t>CLASIFICACIÓN ADMINISTRATIVA</a:t>
          </a:r>
        </a:p>
        <a:p xmlns:a="http://schemas.openxmlformats.org/drawingml/2006/main">
          <a:pPr algn="ctr"/>
          <a:r>
            <a:rPr lang="es-MX" sz="1100" b="1"/>
            <a:t>(pesos)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5</xdr:col>
      <xdr:colOff>304801</xdr:colOff>
      <xdr:row>0</xdr:row>
      <xdr:rowOff>14967</xdr:rowOff>
    </xdr:from>
    <xdr:to>
      <xdr:col>6</xdr:col>
      <xdr:colOff>838201</xdr:colOff>
      <xdr:row>4</xdr:row>
      <xdr:rowOff>100692</xdr:rowOff>
    </xdr:to>
    <xdr:pic>
      <xdr:nvPicPr>
        <xdr:cNvPr id="2" name="1 Imagen"/>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632" b="12048"/>
        <a:stretch/>
      </xdr:blipFill>
      <xdr:spPr bwMode="auto">
        <a:xfrm>
          <a:off x="7781926" y="14967"/>
          <a:ext cx="1685925" cy="9048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219075</xdr:colOff>
      <xdr:row>0</xdr:row>
      <xdr:rowOff>47625</xdr:rowOff>
    </xdr:from>
    <xdr:to>
      <xdr:col>0</xdr:col>
      <xdr:colOff>1228726</xdr:colOff>
      <xdr:row>4</xdr:row>
      <xdr:rowOff>0</xdr:rowOff>
    </xdr:to>
    <xdr:pic>
      <xdr:nvPicPr>
        <xdr:cNvPr id="3" name="2 Imagen"/>
        <xdr:cNvPicPr/>
      </xdr:nvPicPr>
      <xdr:blipFill rotWithShape="1">
        <a:blip xmlns:r="http://schemas.openxmlformats.org/officeDocument/2006/relationships" r:embed="rId2"/>
        <a:srcRect t="1" r="84371" b="-7674"/>
        <a:stretch/>
      </xdr:blipFill>
      <xdr:spPr bwMode="auto">
        <a:xfrm>
          <a:off x="219075" y="47625"/>
          <a:ext cx="1009651" cy="7715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0.35943</cdr:x>
      <cdr:y>0.0255</cdr:y>
    </cdr:from>
    <cdr:to>
      <cdr:x>0.69169</cdr:x>
      <cdr:y>0.15581</cdr:y>
    </cdr:to>
    <cdr:sp macro="" textlink="">
      <cdr:nvSpPr>
        <cdr:cNvPr id="2" name="1 CuadroTexto"/>
        <cdr:cNvSpPr txBox="1"/>
      </cdr:nvSpPr>
      <cdr:spPr>
        <a:xfrm xmlns:a="http://schemas.openxmlformats.org/drawingml/2006/main">
          <a:off x="2143151" y="85739"/>
          <a:ext cx="1981150" cy="4381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t>INGRESOS PRESUPUESTARIOS</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323850</xdr:colOff>
      <xdr:row>25</xdr:row>
      <xdr:rowOff>95250</xdr:rowOff>
    </xdr:from>
    <xdr:to>
      <xdr:col>12</xdr:col>
      <xdr:colOff>238125</xdr:colOff>
      <xdr:row>52</xdr:row>
      <xdr:rowOff>47625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0.32887</cdr:x>
      <cdr:y>0.01455</cdr:y>
    </cdr:from>
    <cdr:to>
      <cdr:x>0.68498</cdr:x>
      <cdr:y>0.19955</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OTROS INGRESOS DE GESTION</a:t>
          </a:r>
        </a:p>
        <a:p xmlns:a="http://schemas.openxmlformats.org/drawingml/2006/main">
          <a:pPr algn="ctr"/>
          <a:r>
            <a:rPr lang="es-MX" sz="1100" b="1" baseline="0"/>
            <a:t>(pesos)</a:t>
          </a:r>
          <a:endParaRPr lang="es-MX" sz="1100" b="1"/>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0</xdr:colOff>
      <xdr:row>40</xdr:row>
      <xdr:rowOff>0</xdr:rowOff>
    </xdr:from>
    <xdr:to>
      <xdr:col>17</xdr:col>
      <xdr:colOff>162380</xdr:colOff>
      <xdr:row>64</xdr:row>
      <xdr:rowOff>143781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0.32887</cdr:x>
      <cdr:y>0.01455</cdr:y>
    </cdr:from>
    <cdr:to>
      <cdr:x>0.68498</cdr:x>
      <cdr:y>0.19955</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PARTICIPACIONES, APORTACIONES, TRANSFERENCIAS, ASIGNACIONES, SUBSIDIOS Y OTRAS AYUDAS</a:t>
          </a:r>
        </a:p>
        <a:p xmlns:a="http://schemas.openxmlformats.org/drawingml/2006/main">
          <a:pPr algn="ctr"/>
          <a:r>
            <a:rPr lang="es-MX" sz="1100" b="1" baseline="0"/>
            <a:t>(pesos)</a:t>
          </a:r>
          <a:endParaRPr lang="es-MX"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0</xdr:colOff>
      <xdr:row>22</xdr:row>
      <xdr:rowOff>0</xdr:rowOff>
    </xdr:from>
    <xdr:to>
      <xdr:col>17</xdr:col>
      <xdr:colOff>345622</xdr:colOff>
      <xdr:row>44</xdr:row>
      <xdr:rowOff>99331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0.32887</cdr:x>
      <cdr:y>0.01455</cdr:y>
    </cdr:from>
    <cdr:to>
      <cdr:x>0.68498</cdr:x>
      <cdr:y>0.19955</cdr:y>
    </cdr:to>
    <cdr:sp macro="" textlink="">
      <cdr:nvSpPr>
        <cdr:cNvPr id="2" name="1 CuadroTexto"/>
        <cdr:cNvSpPr txBox="1"/>
      </cdr:nvSpPr>
      <cdr:spPr>
        <a:xfrm xmlns:a="http://schemas.openxmlformats.org/drawingml/2006/main">
          <a:off x="1871229" y="47587"/>
          <a:ext cx="2026228" cy="605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baseline="0"/>
            <a:t>PARTICIPACIONES</a:t>
          </a:r>
        </a:p>
        <a:p xmlns:a="http://schemas.openxmlformats.org/drawingml/2006/main">
          <a:pPr algn="ctr"/>
          <a:r>
            <a:rPr lang="es-MX" sz="1100" b="1" baseline="0"/>
            <a:t>(pesos)</a:t>
          </a:r>
          <a:endParaRPr lang="es-MX" sz="1100" b="1"/>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130969</xdr:colOff>
      <xdr:row>19</xdr:row>
      <xdr:rowOff>178594</xdr:rowOff>
    </xdr:from>
    <xdr:to>
      <xdr:col>16</xdr:col>
      <xdr:colOff>261599</xdr:colOff>
      <xdr:row>42</xdr:row>
      <xdr:rowOff>100125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E~1/AppData/Local/Temp/Rar$DI89.768/Baja%20California%20Su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espaldo\Mis%20documentos\JAVIER\CUADERNILLOS\Enero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E~1/AppData/Local/Temp/Rar$DI89.768/Users/carlos_leong/Desktop/Cuadros%20Deuda/Dic-10/16%20MICH%2003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esktop/avance%20de%20gestion%20financiera/2016/2d&#176;%20trimestre/noeeeeeeeeeeeeeee/2&#176;%20AVANCE%20DE%20CUENTA%20PUBL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 1 "/>
      <sheetName val="INGR 2 "/>
      <sheetName val="INGR 3"/>
      <sheetName val="INGR 4 "/>
      <sheetName val="INGR 5"/>
      <sheetName val="INGR 6"/>
      <sheetName val="INGR 7"/>
      <sheetName val="INGR 8"/>
      <sheetName val="INGR 9"/>
      <sheetName val="INGR 10"/>
      <sheetName val="INGR 11"/>
      <sheetName val="INGR 12"/>
      <sheetName val="tipoObjetoCapIdp MODIF"/>
      <sheetName val="objetogasto_idp dev modificado"/>
      <sheetName val="FINALIDAD MODIFICADO"/>
      <sheetName val="fin-fun MODIFICADO"/>
      <sheetName val="fin-fun-dev MODIFICADO"/>
      <sheetName val="eje-obj MODIFICADO"/>
      <sheetName val="eje-obj dev MODIFI"/>
      <sheetName val="admva MODIF"/>
      <sheetName val="PART_ENERO_JUNIO 2016"/>
      <sheetName val="APORT_ENERO_JUNIO2016"/>
      <sheetName val="DEUDA MPAL mzo-junio"/>
      <sheetName val="concentrado ene-junio"/>
      <sheetName val="f deuda abr-junio"/>
      <sheetName val="swaps-cap "/>
      <sheetName val="Hoja1"/>
      <sheetName val="FORMATOS PPTARIO"/>
      <sheetName val="FORMATOS PPTARIO interes"/>
      <sheetName val="BINM"/>
      <sheetName val="BMUEB"/>
      <sheetName val="BIENES INM"/>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4">
          <cell r="C64" t="str">
            <v xml:space="preserve">GASTO CORRIENTE </v>
          </cell>
          <cell r="D64">
            <v>9215431693.9200001</v>
          </cell>
          <cell r="E64">
            <v>12140781096.75</v>
          </cell>
        </row>
        <row r="65">
          <cell r="C65" t="str">
            <v>GASTO DE CAPITAL</v>
          </cell>
          <cell r="D65">
            <v>17496087.32</v>
          </cell>
          <cell r="E65">
            <v>3508689386.1399999</v>
          </cell>
        </row>
        <row r="66">
          <cell r="C66" t="str">
            <v>AMORTIZACIÓN DE LA DEUDA Y DISMINUCIÓN DE PASIVOS</v>
          </cell>
          <cell r="D66">
            <v>301746395</v>
          </cell>
          <cell r="E66">
            <v>795959244.92999995</v>
          </cell>
        </row>
        <row r="67">
          <cell r="C67" t="str">
            <v>PENSIONES Y JUBILACIONES</v>
          </cell>
          <cell r="D67">
            <v>76770700.549999997</v>
          </cell>
          <cell r="E67">
            <v>85138875.030000001</v>
          </cell>
        </row>
        <row r="68">
          <cell r="C68" t="str">
            <v>PARTICIPACIONES</v>
          </cell>
          <cell r="D68">
            <v>0</v>
          </cell>
          <cell r="E68">
            <v>1082429243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EE1200"/>
  <sheetViews>
    <sheetView showGridLines="0" topLeftCell="A33" workbookViewId="0">
      <selection activeCell="D37" sqref="D37"/>
    </sheetView>
  </sheetViews>
  <sheetFormatPr baseColWidth="10" defaultRowHeight="12.75" x14ac:dyDescent="0.2"/>
  <cols>
    <col min="1" max="1" width="36.5703125" style="1" customWidth="1"/>
    <col min="2" max="2" width="12.85546875" style="1" bestFit="1" customWidth="1"/>
    <col min="3" max="4" width="12.7109375" style="1" bestFit="1" customWidth="1"/>
    <col min="5" max="5" width="12.42578125" style="1" customWidth="1"/>
    <col min="6" max="6" width="9.85546875" style="1" customWidth="1"/>
    <col min="7" max="7" width="9" style="1" customWidth="1"/>
    <col min="8" max="8" width="11.42578125" style="1"/>
    <col min="9" max="9" width="16.7109375" style="2" bestFit="1" customWidth="1"/>
    <col min="10" max="10" width="11.42578125" style="2"/>
    <col min="11" max="11" width="18.5703125" style="2" customWidth="1"/>
    <col min="12" max="15" width="11.42578125" style="2"/>
    <col min="16" max="16" width="21.85546875" style="2" customWidth="1"/>
    <col min="17" max="23" width="11.42578125" style="2"/>
    <col min="24" max="24" width="26.140625" style="2" customWidth="1"/>
    <col min="25" max="135" width="11.42578125" style="2"/>
    <col min="136" max="247" width="11.42578125" style="1"/>
    <col min="248" max="248" width="32.28515625" style="1" customWidth="1"/>
    <col min="249" max="251" width="12.7109375" style="1" bestFit="1" customWidth="1"/>
    <col min="252" max="252" width="12.42578125" style="1" customWidth="1"/>
    <col min="253" max="253" width="9.85546875" style="1" customWidth="1"/>
    <col min="254" max="254" width="9" style="1" customWidth="1"/>
    <col min="255" max="255" width="11.42578125" style="1"/>
    <col min="256" max="256" width="13.85546875" style="1" bestFit="1" customWidth="1"/>
    <col min="257" max="263" width="11.42578125" style="1"/>
    <col min="264" max="264" width="29.140625" style="1" customWidth="1"/>
    <col min="265" max="271" width="11.42578125" style="1"/>
    <col min="272" max="272" width="21.85546875" style="1" customWidth="1"/>
    <col min="273" max="279" width="11.42578125" style="1"/>
    <col min="280" max="280" width="26.140625" style="1" customWidth="1"/>
    <col min="281" max="503" width="11.42578125" style="1"/>
    <col min="504" max="504" width="32.28515625" style="1" customWidth="1"/>
    <col min="505" max="507" width="12.7109375" style="1" bestFit="1" customWidth="1"/>
    <col min="508" max="508" width="12.42578125" style="1" customWidth="1"/>
    <col min="509" max="509" width="9.85546875" style="1" customWidth="1"/>
    <col min="510" max="510" width="9" style="1" customWidth="1"/>
    <col min="511" max="511" width="11.42578125" style="1"/>
    <col min="512" max="512" width="13.85546875" style="1" bestFit="1" customWidth="1"/>
    <col min="513" max="519" width="11.42578125" style="1"/>
    <col min="520" max="520" width="29.140625" style="1" customWidth="1"/>
    <col min="521" max="527" width="11.42578125" style="1"/>
    <col min="528" max="528" width="21.85546875" style="1" customWidth="1"/>
    <col min="529" max="535" width="11.42578125" style="1"/>
    <col min="536" max="536" width="26.140625" style="1" customWidth="1"/>
    <col min="537" max="759" width="11.42578125" style="1"/>
    <col min="760" max="760" width="32.28515625" style="1" customWidth="1"/>
    <col min="761" max="763" width="12.7109375" style="1" bestFit="1" customWidth="1"/>
    <col min="764" max="764" width="12.42578125" style="1" customWidth="1"/>
    <col min="765" max="765" width="9.85546875" style="1" customWidth="1"/>
    <col min="766" max="766" width="9" style="1" customWidth="1"/>
    <col min="767" max="767" width="11.42578125" style="1"/>
    <col min="768" max="768" width="13.85546875" style="1" bestFit="1" customWidth="1"/>
    <col min="769" max="775" width="11.42578125" style="1"/>
    <col min="776" max="776" width="29.140625" style="1" customWidth="1"/>
    <col min="777" max="783" width="11.42578125" style="1"/>
    <col min="784" max="784" width="21.85546875" style="1" customWidth="1"/>
    <col min="785" max="791" width="11.42578125" style="1"/>
    <col min="792" max="792" width="26.140625" style="1" customWidth="1"/>
    <col min="793" max="1015" width="11.42578125" style="1"/>
    <col min="1016" max="1016" width="32.28515625" style="1" customWidth="1"/>
    <col min="1017" max="1019" width="12.7109375" style="1" bestFit="1" customWidth="1"/>
    <col min="1020" max="1020" width="12.42578125" style="1" customWidth="1"/>
    <col min="1021" max="1021" width="9.85546875" style="1" customWidth="1"/>
    <col min="1022" max="1022" width="9" style="1" customWidth="1"/>
    <col min="1023" max="1023" width="11.42578125" style="1"/>
    <col min="1024" max="1024" width="13.85546875" style="1" bestFit="1" customWidth="1"/>
    <col min="1025" max="1031" width="11.42578125" style="1"/>
    <col min="1032" max="1032" width="29.140625" style="1" customWidth="1"/>
    <col min="1033" max="1039" width="11.42578125" style="1"/>
    <col min="1040" max="1040" width="21.85546875" style="1" customWidth="1"/>
    <col min="1041" max="1047" width="11.42578125" style="1"/>
    <col min="1048" max="1048" width="26.140625" style="1" customWidth="1"/>
    <col min="1049" max="1271" width="11.42578125" style="1"/>
    <col min="1272" max="1272" width="32.28515625" style="1" customWidth="1"/>
    <col min="1273" max="1275" width="12.7109375" style="1" bestFit="1" customWidth="1"/>
    <col min="1276" max="1276" width="12.42578125" style="1" customWidth="1"/>
    <col min="1277" max="1277" width="9.85546875" style="1" customWidth="1"/>
    <col min="1278" max="1278" width="9" style="1" customWidth="1"/>
    <col min="1279" max="1279" width="11.42578125" style="1"/>
    <col min="1280" max="1280" width="13.85546875" style="1" bestFit="1" customWidth="1"/>
    <col min="1281" max="1287" width="11.42578125" style="1"/>
    <col min="1288" max="1288" width="29.140625" style="1" customWidth="1"/>
    <col min="1289" max="1295" width="11.42578125" style="1"/>
    <col min="1296" max="1296" width="21.85546875" style="1" customWidth="1"/>
    <col min="1297" max="1303" width="11.42578125" style="1"/>
    <col min="1304" max="1304" width="26.140625" style="1" customWidth="1"/>
    <col min="1305" max="1527" width="11.42578125" style="1"/>
    <col min="1528" max="1528" width="32.28515625" style="1" customWidth="1"/>
    <col min="1529" max="1531" width="12.7109375" style="1" bestFit="1" customWidth="1"/>
    <col min="1532" max="1532" width="12.42578125" style="1" customWidth="1"/>
    <col min="1533" max="1533" width="9.85546875" style="1" customWidth="1"/>
    <col min="1534" max="1534" width="9" style="1" customWidth="1"/>
    <col min="1535" max="1535" width="11.42578125" style="1"/>
    <col min="1536" max="1536" width="13.85546875" style="1" bestFit="1" customWidth="1"/>
    <col min="1537" max="1543" width="11.42578125" style="1"/>
    <col min="1544" max="1544" width="29.140625" style="1" customWidth="1"/>
    <col min="1545" max="1551" width="11.42578125" style="1"/>
    <col min="1552" max="1552" width="21.85546875" style="1" customWidth="1"/>
    <col min="1553" max="1559" width="11.42578125" style="1"/>
    <col min="1560" max="1560" width="26.140625" style="1" customWidth="1"/>
    <col min="1561" max="1783" width="11.42578125" style="1"/>
    <col min="1784" max="1784" width="32.28515625" style="1" customWidth="1"/>
    <col min="1785" max="1787" width="12.7109375" style="1" bestFit="1" customWidth="1"/>
    <col min="1788" max="1788" width="12.42578125" style="1" customWidth="1"/>
    <col min="1789" max="1789" width="9.85546875" style="1" customWidth="1"/>
    <col min="1790" max="1790" width="9" style="1" customWidth="1"/>
    <col min="1791" max="1791" width="11.42578125" style="1"/>
    <col min="1792" max="1792" width="13.85546875" style="1" bestFit="1" customWidth="1"/>
    <col min="1793" max="1799" width="11.42578125" style="1"/>
    <col min="1800" max="1800" width="29.140625" style="1" customWidth="1"/>
    <col min="1801" max="1807" width="11.42578125" style="1"/>
    <col min="1808" max="1808" width="21.85546875" style="1" customWidth="1"/>
    <col min="1809" max="1815" width="11.42578125" style="1"/>
    <col min="1816" max="1816" width="26.140625" style="1" customWidth="1"/>
    <col min="1817" max="2039" width="11.42578125" style="1"/>
    <col min="2040" max="2040" width="32.28515625" style="1" customWidth="1"/>
    <col min="2041" max="2043" width="12.7109375" style="1" bestFit="1" customWidth="1"/>
    <col min="2044" max="2044" width="12.42578125" style="1" customWidth="1"/>
    <col min="2045" max="2045" width="9.85546875" style="1" customWidth="1"/>
    <col min="2046" max="2046" width="9" style="1" customWidth="1"/>
    <col min="2047" max="2047" width="11.42578125" style="1"/>
    <col min="2048" max="2048" width="13.85546875" style="1" bestFit="1" customWidth="1"/>
    <col min="2049" max="2055" width="11.42578125" style="1"/>
    <col min="2056" max="2056" width="29.140625" style="1" customWidth="1"/>
    <col min="2057" max="2063" width="11.42578125" style="1"/>
    <col min="2064" max="2064" width="21.85546875" style="1" customWidth="1"/>
    <col min="2065" max="2071" width="11.42578125" style="1"/>
    <col min="2072" max="2072" width="26.140625" style="1" customWidth="1"/>
    <col min="2073" max="2295" width="11.42578125" style="1"/>
    <col min="2296" max="2296" width="32.28515625" style="1" customWidth="1"/>
    <col min="2297" max="2299" width="12.7109375" style="1" bestFit="1" customWidth="1"/>
    <col min="2300" max="2300" width="12.42578125" style="1" customWidth="1"/>
    <col min="2301" max="2301" width="9.85546875" style="1" customWidth="1"/>
    <col min="2302" max="2302" width="9" style="1" customWidth="1"/>
    <col min="2303" max="2303" width="11.42578125" style="1"/>
    <col min="2304" max="2304" width="13.85546875" style="1" bestFit="1" customWidth="1"/>
    <col min="2305" max="2311" width="11.42578125" style="1"/>
    <col min="2312" max="2312" width="29.140625" style="1" customWidth="1"/>
    <col min="2313" max="2319" width="11.42578125" style="1"/>
    <col min="2320" max="2320" width="21.85546875" style="1" customWidth="1"/>
    <col min="2321" max="2327" width="11.42578125" style="1"/>
    <col min="2328" max="2328" width="26.140625" style="1" customWidth="1"/>
    <col min="2329" max="2551" width="11.42578125" style="1"/>
    <col min="2552" max="2552" width="32.28515625" style="1" customWidth="1"/>
    <col min="2553" max="2555" width="12.7109375" style="1" bestFit="1" customWidth="1"/>
    <col min="2556" max="2556" width="12.42578125" style="1" customWidth="1"/>
    <col min="2557" max="2557" width="9.85546875" style="1" customWidth="1"/>
    <col min="2558" max="2558" width="9" style="1" customWidth="1"/>
    <col min="2559" max="2559" width="11.42578125" style="1"/>
    <col min="2560" max="2560" width="13.85546875" style="1" bestFit="1" customWidth="1"/>
    <col min="2561" max="2567" width="11.42578125" style="1"/>
    <col min="2568" max="2568" width="29.140625" style="1" customWidth="1"/>
    <col min="2569" max="2575" width="11.42578125" style="1"/>
    <col min="2576" max="2576" width="21.85546875" style="1" customWidth="1"/>
    <col min="2577" max="2583" width="11.42578125" style="1"/>
    <col min="2584" max="2584" width="26.140625" style="1" customWidth="1"/>
    <col min="2585" max="2807" width="11.42578125" style="1"/>
    <col min="2808" max="2808" width="32.28515625" style="1" customWidth="1"/>
    <col min="2809" max="2811" width="12.7109375" style="1" bestFit="1" customWidth="1"/>
    <col min="2812" max="2812" width="12.42578125" style="1" customWidth="1"/>
    <col min="2813" max="2813" width="9.85546875" style="1" customWidth="1"/>
    <col min="2814" max="2814" width="9" style="1" customWidth="1"/>
    <col min="2815" max="2815" width="11.42578125" style="1"/>
    <col min="2816" max="2816" width="13.85546875" style="1" bestFit="1" customWidth="1"/>
    <col min="2817" max="2823" width="11.42578125" style="1"/>
    <col min="2824" max="2824" width="29.140625" style="1" customWidth="1"/>
    <col min="2825" max="2831" width="11.42578125" style="1"/>
    <col min="2832" max="2832" width="21.85546875" style="1" customWidth="1"/>
    <col min="2833" max="2839" width="11.42578125" style="1"/>
    <col min="2840" max="2840" width="26.140625" style="1" customWidth="1"/>
    <col min="2841" max="3063" width="11.42578125" style="1"/>
    <col min="3064" max="3064" width="32.28515625" style="1" customWidth="1"/>
    <col min="3065" max="3067" width="12.7109375" style="1" bestFit="1" customWidth="1"/>
    <col min="3068" max="3068" width="12.42578125" style="1" customWidth="1"/>
    <col min="3069" max="3069" width="9.85546875" style="1" customWidth="1"/>
    <col min="3070" max="3070" width="9" style="1" customWidth="1"/>
    <col min="3071" max="3071" width="11.42578125" style="1"/>
    <col min="3072" max="3072" width="13.85546875" style="1" bestFit="1" customWidth="1"/>
    <col min="3073" max="3079" width="11.42578125" style="1"/>
    <col min="3080" max="3080" width="29.140625" style="1" customWidth="1"/>
    <col min="3081" max="3087" width="11.42578125" style="1"/>
    <col min="3088" max="3088" width="21.85546875" style="1" customWidth="1"/>
    <col min="3089" max="3095" width="11.42578125" style="1"/>
    <col min="3096" max="3096" width="26.140625" style="1" customWidth="1"/>
    <col min="3097" max="3319" width="11.42578125" style="1"/>
    <col min="3320" max="3320" width="32.28515625" style="1" customWidth="1"/>
    <col min="3321" max="3323" width="12.7109375" style="1" bestFit="1" customWidth="1"/>
    <col min="3324" max="3324" width="12.42578125" style="1" customWidth="1"/>
    <col min="3325" max="3325" width="9.85546875" style="1" customWidth="1"/>
    <col min="3326" max="3326" width="9" style="1" customWidth="1"/>
    <col min="3327" max="3327" width="11.42578125" style="1"/>
    <col min="3328" max="3328" width="13.85546875" style="1" bestFit="1" customWidth="1"/>
    <col min="3329" max="3335" width="11.42578125" style="1"/>
    <col min="3336" max="3336" width="29.140625" style="1" customWidth="1"/>
    <col min="3337" max="3343" width="11.42578125" style="1"/>
    <col min="3344" max="3344" width="21.85546875" style="1" customWidth="1"/>
    <col min="3345" max="3351" width="11.42578125" style="1"/>
    <col min="3352" max="3352" width="26.140625" style="1" customWidth="1"/>
    <col min="3353" max="3575" width="11.42578125" style="1"/>
    <col min="3576" max="3576" width="32.28515625" style="1" customWidth="1"/>
    <col min="3577" max="3579" width="12.7109375" style="1" bestFit="1" customWidth="1"/>
    <col min="3580" max="3580" width="12.42578125" style="1" customWidth="1"/>
    <col min="3581" max="3581" width="9.85546875" style="1" customWidth="1"/>
    <col min="3582" max="3582" width="9" style="1" customWidth="1"/>
    <col min="3583" max="3583" width="11.42578125" style="1"/>
    <col min="3584" max="3584" width="13.85546875" style="1" bestFit="1" customWidth="1"/>
    <col min="3585" max="3591" width="11.42578125" style="1"/>
    <col min="3592" max="3592" width="29.140625" style="1" customWidth="1"/>
    <col min="3593" max="3599" width="11.42578125" style="1"/>
    <col min="3600" max="3600" width="21.85546875" style="1" customWidth="1"/>
    <col min="3601" max="3607" width="11.42578125" style="1"/>
    <col min="3608" max="3608" width="26.140625" style="1" customWidth="1"/>
    <col min="3609" max="3831" width="11.42578125" style="1"/>
    <col min="3832" max="3832" width="32.28515625" style="1" customWidth="1"/>
    <col min="3833" max="3835" width="12.7109375" style="1" bestFit="1" customWidth="1"/>
    <col min="3836" max="3836" width="12.42578125" style="1" customWidth="1"/>
    <col min="3837" max="3837" width="9.85546875" style="1" customWidth="1"/>
    <col min="3838" max="3838" width="9" style="1" customWidth="1"/>
    <col min="3839" max="3839" width="11.42578125" style="1"/>
    <col min="3840" max="3840" width="13.85546875" style="1" bestFit="1" customWidth="1"/>
    <col min="3841" max="3847" width="11.42578125" style="1"/>
    <col min="3848" max="3848" width="29.140625" style="1" customWidth="1"/>
    <col min="3849" max="3855" width="11.42578125" style="1"/>
    <col min="3856" max="3856" width="21.85546875" style="1" customWidth="1"/>
    <col min="3857" max="3863" width="11.42578125" style="1"/>
    <col min="3864" max="3864" width="26.140625" style="1" customWidth="1"/>
    <col min="3865" max="4087" width="11.42578125" style="1"/>
    <col min="4088" max="4088" width="32.28515625" style="1" customWidth="1"/>
    <col min="4089" max="4091" width="12.7109375" style="1" bestFit="1" customWidth="1"/>
    <col min="4092" max="4092" width="12.42578125" style="1" customWidth="1"/>
    <col min="4093" max="4093" width="9.85546875" style="1" customWidth="1"/>
    <col min="4094" max="4094" width="9" style="1" customWidth="1"/>
    <col min="4095" max="4095" width="11.42578125" style="1"/>
    <col min="4096" max="4096" width="13.85546875" style="1" bestFit="1" customWidth="1"/>
    <col min="4097" max="4103" width="11.42578125" style="1"/>
    <col min="4104" max="4104" width="29.140625" style="1" customWidth="1"/>
    <col min="4105" max="4111" width="11.42578125" style="1"/>
    <col min="4112" max="4112" width="21.85546875" style="1" customWidth="1"/>
    <col min="4113" max="4119" width="11.42578125" style="1"/>
    <col min="4120" max="4120" width="26.140625" style="1" customWidth="1"/>
    <col min="4121" max="4343" width="11.42578125" style="1"/>
    <col min="4344" max="4344" width="32.28515625" style="1" customWidth="1"/>
    <col min="4345" max="4347" width="12.7109375" style="1" bestFit="1" customWidth="1"/>
    <col min="4348" max="4348" width="12.42578125" style="1" customWidth="1"/>
    <col min="4349" max="4349" width="9.85546875" style="1" customWidth="1"/>
    <col min="4350" max="4350" width="9" style="1" customWidth="1"/>
    <col min="4351" max="4351" width="11.42578125" style="1"/>
    <col min="4352" max="4352" width="13.85546875" style="1" bestFit="1" customWidth="1"/>
    <col min="4353" max="4359" width="11.42578125" style="1"/>
    <col min="4360" max="4360" width="29.140625" style="1" customWidth="1"/>
    <col min="4361" max="4367" width="11.42578125" style="1"/>
    <col min="4368" max="4368" width="21.85546875" style="1" customWidth="1"/>
    <col min="4369" max="4375" width="11.42578125" style="1"/>
    <col min="4376" max="4376" width="26.140625" style="1" customWidth="1"/>
    <col min="4377" max="4599" width="11.42578125" style="1"/>
    <col min="4600" max="4600" width="32.28515625" style="1" customWidth="1"/>
    <col min="4601" max="4603" width="12.7109375" style="1" bestFit="1" customWidth="1"/>
    <col min="4604" max="4604" width="12.42578125" style="1" customWidth="1"/>
    <col min="4605" max="4605" width="9.85546875" style="1" customWidth="1"/>
    <col min="4606" max="4606" width="9" style="1" customWidth="1"/>
    <col min="4607" max="4607" width="11.42578125" style="1"/>
    <col min="4608" max="4608" width="13.85546875" style="1" bestFit="1" customWidth="1"/>
    <col min="4609" max="4615" width="11.42578125" style="1"/>
    <col min="4616" max="4616" width="29.140625" style="1" customWidth="1"/>
    <col min="4617" max="4623" width="11.42578125" style="1"/>
    <col min="4624" max="4624" width="21.85546875" style="1" customWidth="1"/>
    <col min="4625" max="4631" width="11.42578125" style="1"/>
    <col min="4632" max="4632" width="26.140625" style="1" customWidth="1"/>
    <col min="4633" max="4855" width="11.42578125" style="1"/>
    <col min="4856" max="4856" width="32.28515625" style="1" customWidth="1"/>
    <col min="4857" max="4859" width="12.7109375" style="1" bestFit="1" customWidth="1"/>
    <col min="4860" max="4860" width="12.42578125" style="1" customWidth="1"/>
    <col min="4861" max="4861" width="9.85546875" style="1" customWidth="1"/>
    <col min="4862" max="4862" width="9" style="1" customWidth="1"/>
    <col min="4863" max="4863" width="11.42578125" style="1"/>
    <col min="4864" max="4864" width="13.85546875" style="1" bestFit="1" customWidth="1"/>
    <col min="4865" max="4871" width="11.42578125" style="1"/>
    <col min="4872" max="4872" width="29.140625" style="1" customWidth="1"/>
    <col min="4873" max="4879" width="11.42578125" style="1"/>
    <col min="4880" max="4880" width="21.85546875" style="1" customWidth="1"/>
    <col min="4881" max="4887" width="11.42578125" style="1"/>
    <col min="4888" max="4888" width="26.140625" style="1" customWidth="1"/>
    <col min="4889" max="5111" width="11.42578125" style="1"/>
    <col min="5112" max="5112" width="32.28515625" style="1" customWidth="1"/>
    <col min="5113" max="5115" width="12.7109375" style="1" bestFit="1" customWidth="1"/>
    <col min="5116" max="5116" width="12.42578125" style="1" customWidth="1"/>
    <col min="5117" max="5117" width="9.85546875" style="1" customWidth="1"/>
    <col min="5118" max="5118" width="9" style="1" customWidth="1"/>
    <col min="5119" max="5119" width="11.42578125" style="1"/>
    <col min="5120" max="5120" width="13.85546875" style="1" bestFit="1" customWidth="1"/>
    <col min="5121" max="5127" width="11.42578125" style="1"/>
    <col min="5128" max="5128" width="29.140625" style="1" customWidth="1"/>
    <col min="5129" max="5135" width="11.42578125" style="1"/>
    <col min="5136" max="5136" width="21.85546875" style="1" customWidth="1"/>
    <col min="5137" max="5143" width="11.42578125" style="1"/>
    <col min="5144" max="5144" width="26.140625" style="1" customWidth="1"/>
    <col min="5145" max="5367" width="11.42578125" style="1"/>
    <col min="5368" max="5368" width="32.28515625" style="1" customWidth="1"/>
    <col min="5369" max="5371" width="12.7109375" style="1" bestFit="1" customWidth="1"/>
    <col min="5372" max="5372" width="12.42578125" style="1" customWidth="1"/>
    <col min="5373" max="5373" width="9.85546875" style="1" customWidth="1"/>
    <col min="5374" max="5374" width="9" style="1" customWidth="1"/>
    <col min="5375" max="5375" width="11.42578125" style="1"/>
    <col min="5376" max="5376" width="13.85546875" style="1" bestFit="1" customWidth="1"/>
    <col min="5377" max="5383" width="11.42578125" style="1"/>
    <col min="5384" max="5384" width="29.140625" style="1" customWidth="1"/>
    <col min="5385" max="5391" width="11.42578125" style="1"/>
    <col min="5392" max="5392" width="21.85546875" style="1" customWidth="1"/>
    <col min="5393" max="5399" width="11.42578125" style="1"/>
    <col min="5400" max="5400" width="26.140625" style="1" customWidth="1"/>
    <col min="5401" max="5623" width="11.42578125" style="1"/>
    <col min="5624" max="5624" width="32.28515625" style="1" customWidth="1"/>
    <col min="5625" max="5627" width="12.7109375" style="1" bestFit="1" customWidth="1"/>
    <col min="5628" max="5628" width="12.42578125" style="1" customWidth="1"/>
    <col min="5629" max="5629" width="9.85546875" style="1" customWidth="1"/>
    <col min="5630" max="5630" width="9" style="1" customWidth="1"/>
    <col min="5631" max="5631" width="11.42578125" style="1"/>
    <col min="5632" max="5632" width="13.85546875" style="1" bestFit="1" customWidth="1"/>
    <col min="5633" max="5639" width="11.42578125" style="1"/>
    <col min="5640" max="5640" width="29.140625" style="1" customWidth="1"/>
    <col min="5641" max="5647" width="11.42578125" style="1"/>
    <col min="5648" max="5648" width="21.85546875" style="1" customWidth="1"/>
    <col min="5649" max="5655" width="11.42578125" style="1"/>
    <col min="5656" max="5656" width="26.140625" style="1" customWidth="1"/>
    <col min="5657" max="5879" width="11.42578125" style="1"/>
    <col min="5880" max="5880" width="32.28515625" style="1" customWidth="1"/>
    <col min="5881" max="5883" width="12.7109375" style="1" bestFit="1" customWidth="1"/>
    <col min="5884" max="5884" width="12.42578125" style="1" customWidth="1"/>
    <col min="5885" max="5885" width="9.85546875" style="1" customWidth="1"/>
    <col min="5886" max="5886" width="9" style="1" customWidth="1"/>
    <col min="5887" max="5887" width="11.42578125" style="1"/>
    <col min="5888" max="5888" width="13.85546875" style="1" bestFit="1" customWidth="1"/>
    <col min="5889" max="5895" width="11.42578125" style="1"/>
    <col min="5896" max="5896" width="29.140625" style="1" customWidth="1"/>
    <col min="5897" max="5903" width="11.42578125" style="1"/>
    <col min="5904" max="5904" width="21.85546875" style="1" customWidth="1"/>
    <col min="5905" max="5911" width="11.42578125" style="1"/>
    <col min="5912" max="5912" width="26.140625" style="1" customWidth="1"/>
    <col min="5913" max="6135" width="11.42578125" style="1"/>
    <col min="6136" max="6136" width="32.28515625" style="1" customWidth="1"/>
    <col min="6137" max="6139" width="12.7109375" style="1" bestFit="1" customWidth="1"/>
    <col min="6140" max="6140" width="12.42578125" style="1" customWidth="1"/>
    <col min="6141" max="6141" width="9.85546875" style="1" customWidth="1"/>
    <col min="6142" max="6142" width="9" style="1" customWidth="1"/>
    <col min="6143" max="6143" width="11.42578125" style="1"/>
    <col min="6144" max="6144" width="13.85546875" style="1" bestFit="1" customWidth="1"/>
    <col min="6145" max="6151" width="11.42578125" style="1"/>
    <col min="6152" max="6152" width="29.140625" style="1" customWidth="1"/>
    <col min="6153" max="6159" width="11.42578125" style="1"/>
    <col min="6160" max="6160" width="21.85546875" style="1" customWidth="1"/>
    <col min="6161" max="6167" width="11.42578125" style="1"/>
    <col min="6168" max="6168" width="26.140625" style="1" customWidth="1"/>
    <col min="6169" max="6391" width="11.42578125" style="1"/>
    <col min="6392" max="6392" width="32.28515625" style="1" customWidth="1"/>
    <col min="6393" max="6395" width="12.7109375" style="1" bestFit="1" customWidth="1"/>
    <col min="6396" max="6396" width="12.42578125" style="1" customWidth="1"/>
    <col min="6397" max="6397" width="9.85546875" style="1" customWidth="1"/>
    <col min="6398" max="6398" width="9" style="1" customWidth="1"/>
    <col min="6399" max="6399" width="11.42578125" style="1"/>
    <col min="6400" max="6400" width="13.85546875" style="1" bestFit="1" customWidth="1"/>
    <col min="6401" max="6407" width="11.42578125" style="1"/>
    <col min="6408" max="6408" width="29.140625" style="1" customWidth="1"/>
    <col min="6409" max="6415" width="11.42578125" style="1"/>
    <col min="6416" max="6416" width="21.85546875" style="1" customWidth="1"/>
    <col min="6417" max="6423" width="11.42578125" style="1"/>
    <col min="6424" max="6424" width="26.140625" style="1" customWidth="1"/>
    <col min="6425" max="6647" width="11.42578125" style="1"/>
    <col min="6648" max="6648" width="32.28515625" style="1" customWidth="1"/>
    <col min="6649" max="6651" width="12.7109375" style="1" bestFit="1" customWidth="1"/>
    <col min="6652" max="6652" width="12.42578125" style="1" customWidth="1"/>
    <col min="6653" max="6653" width="9.85546875" style="1" customWidth="1"/>
    <col min="6654" max="6654" width="9" style="1" customWidth="1"/>
    <col min="6655" max="6655" width="11.42578125" style="1"/>
    <col min="6656" max="6656" width="13.85546875" style="1" bestFit="1" customWidth="1"/>
    <col min="6657" max="6663" width="11.42578125" style="1"/>
    <col min="6664" max="6664" width="29.140625" style="1" customWidth="1"/>
    <col min="6665" max="6671" width="11.42578125" style="1"/>
    <col min="6672" max="6672" width="21.85546875" style="1" customWidth="1"/>
    <col min="6673" max="6679" width="11.42578125" style="1"/>
    <col min="6680" max="6680" width="26.140625" style="1" customWidth="1"/>
    <col min="6681" max="6903" width="11.42578125" style="1"/>
    <col min="6904" max="6904" width="32.28515625" style="1" customWidth="1"/>
    <col min="6905" max="6907" width="12.7109375" style="1" bestFit="1" customWidth="1"/>
    <col min="6908" max="6908" width="12.42578125" style="1" customWidth="1"/>
    <col min="6909" max="6909" width="9.85546875" style="1" customWidth="1"/>
    <col min="6910" max="6910" width="9" style="1" customWidth="1"/>
    <col min="6911" max="6911" width="11.42578125" style="1"/>
    <col min="6912" max="6912" width="13.85546875" style="1" bestFit="1" customWidth="1"/>
    <col min="6913" max="6919" width="11.42578125" style="1"/>
    <col min="6920" max="6920" width="29.140625" style="1" customWidth="1"/>
    <col min="6921" max="6927" width="11.42578125" style="1"/>
    <col min="6928" max="6928" width="21.85546875" style="1" customWidth="1"/>
    <col min="6929" max="6935" width="11.42578125" style="1"/>
    <col min="6936" max="6936" width="26.140625" style="1" customWidth="1"/>
    <col min="6937" max="7159" width="11.42578125" style="1"/>
    <col min="7160" max="7160" width="32.28515625" style="1" customWidth="1"/>
    <col min="7161" max="7163" width="12.7109375" style="1" bestFit="1" customWidth="1"/>
    <col min="7164" max="7164" width="12.42578125" style="1" customWidth="1"/>
    <col min="7165" max="7165" width="9.85546875" style="1" customWidth="1"/>
    <col min="7166" max="7166" width="9" style="1" customWidth="1"/>
    <col min="7167" max="7167" width="11.42578125" style="1"/>
    <col min="7168" max="7168" width="13.85546875" style="1" bestFit="1" customWidth="1"/>
    <col min="7169" max="7175" width="11.42578125" style="1"/>
    <col min="7176" max="7176" width="29.140625" style="1" customWidth="1"/>
    <col min="7177" max="7183" width="11.42578125" style="1"/>
    <col min="7184" max="7184" width="21.85546875" style="1" customWidth="1"/>
    <col min="7185" max="7191" width="11.42578125" style="1"/>
    <col min="7192" max="7192" width="26.140625" style="1" customWidth="1"/>
    <col min="7193" max="7415" width="11.42578125" style="1"/>
    <col min="7416" max="7416" width="32.28515625" style="1" customWidth="1"/>
    <col min="7417" max="7419" width="12.7109375" style="1" bestFit="1" customWidth="1"/>
    <col min="7420" max="7420" width="12.42578125" style="1" customWidth="1"/>
    <col min="7421" max="7421" width="9.85546875" style="1" customWidth="1"/>
    <col min="7422" max="7422" width="9" style="1" customWidth="1"/>
    <col min="7423" max="7423" width="11.42578125" style="1"/>
    <col min="7424" max="7424" width="13.85546875" style="1" bestFit="1" customWidth="1"/>
    <col min="7425" max="7431" width="11.42578125" style="1"/>
    <col min="7432" max="7432" width="29.140625" style="1" customWidth="1"/>
    <col min="7433" max="7439" width="11.42578125" style="1"/>
    <col min="7440" max="7440" width="21.85546875" style="1" customWidth="1"/>
    <col min="7441" max="7447" width="11.42578125" style="1"/>
    <col min="7448" max="7448" width="26.140625" style="1" customWidth="1"/>
    <col min="7449" max="7671" width="11.42578125" style="1"/>
    <col min="7672" max="7672" width="32.28515625" style="1" customWidth="1"/>
    <col min="7673" max="7675" width="12.7109375" style="1" bestFit="1" customWidth="1"/>
    <col min="7676" max="7676" width="12.42578125" style="1" customWidth="1"/>
    <col min="7677" max="7677" width="9.85546875" style="1" customWidth="1"/>
    <col min="7678" max="7678" width="9" style="1" customWidth="1"/>
    <col min="7679" max="7679" width="11.42578125" style="1"/>
    <col min="7680" max="7680" width="13.85546875" style="1" bestFit="1" customWidth="1"/>
    <col min="7681" max="7687" width="11.42578125" style="1"/>
    <col min="7688" max="7688" width="29.140625" style="1" customWidth="1"/>
    <col min="7689" max="7695" width="11.42578125" style="1"/>
    <col min="7696" max="7696" width="21.85546875" style="1" customWidth="1"/>
    <col min="7697" max="7703" width="11.42578125" style="1"/>
    <col min="7704" max="7704" width="26.140625" style="1" customWidth="1"/>
    <col min="7705" max="7927" width="11.42578125" style="1"/>
    <col min="7928" max="7928" width="32.28515625" style="1" customWidth="1"/>
    <col min="7929" max="7931" width="12.7109375" style="1" bestFit="1" customWidth="1"/>
    <col min="7932" max="7932" width="12.42578125" style="1" customWidth="1"/>
    <col min="7933" max="7933" width="9.85546875" style="1" customWidth="1"/>
    <col min="7934" max="7934" width="9" style="1" customWidth="1"/>
    <col min="7935" max="7935" width="11.42578125" style="1"/>
    <col min="7936" max="7936" width="13.85546875" style="1" bestFit="1" customWidth="1"/>
    <col min="7937" max="7943" width="11.42578125" style="1"/>
    <col min="7944" max="7944" width="29.140625" style="1" customWidth="1"/>
    <col min="7945" max="7951" width="11.42578125" style="1"/>
    <col min="7952" max="7952" width="21.85546875" style="1" customWidth="1"/>
    <col min="7953" max="7959" width="11.42578125" style="1"/>
    <col min="7960" max="7960" width="26.140625" style="1" customWidth="1"/>
    <col min="7961" max="8183" width="11.42578125" style="1"/>
    <col min="8184" max="8184" width="32.28515625" style="1" customWidth="1"/>
    <col min="8185" max="8187" width="12.7109375" style="1" bestFit="1" customWidth="1"/>
    <col min="8188" max="8188" width="12.42578125" style="1" customWidth="1"/>
    <col min="8189" max="8189" width="9.85546875" style="1" customWidth="1"/>
    <col min="8190" max="8190" width="9" style="1" customWidth="1"/>
    <col min="8191" max="8191" width="11.42578125" style="1"/>
    <col min="8192" max="8192" width="13.85546875" style="1" bestFit="1" customWidth="1"/>
    <col min="8193" max="8199" width="11.42578125" style="1"/>
    <col min="8200" max="8200" width="29.140625" style="1" customWidth="1"/>
    <col min="8201" max="8207" width="11.42578125" style="1"/>
    <col min="8208" max="8208" width="21.85546875" style="1" customWidth="1"/>
    <col min="8209" max="8215" width="11.42578125" style="1"/>
    <col min="8216" max="8216" width="26.140625" style="1" customWidth="1"/>
    <col min="8217" max="8439" width="11.42578125" style="1"/>
    <col min="8440" max="8440" width="32.28515625" style="1" customWidth="1"/>
    <col min="8441" max="8443" width="12.7109375" style="1" bestFit="1" customWidth="1"/>
    <col min="8444" max="8444" width="12.42578125" style="1" customWidth="1"/>
    <col min="8445" max="8445" width="9.85546875" style="1" customWidth="1"/>
    <col min="8446" max="8446" width="9" style="1" customWidth="1"/>
    <col min="8447" max="8447" width="11.42578125" style="1"/>
    <col min="8448" max="8448" width="13.85546875" style="1" bestFit="1" customWidth="1"/>
    <col min="8449" max="8455" width="11.42578125" style="1"/>
    <col min="8456" max="8456" width="29.140625" style="1" customWidth="1"/>
    <col min="8457" max="8463" width="11.42578125" style="1"/>
    <col min="8464" max="8464" width="21.85546875" style="1" customWidth="1"/>
    <col min="8465" max="8471" width="11.42578125" style="1"/>
    <col min="8472" max="8472" width="26.140625" style="1" customWidth="1"/>
    <col min="8473" max="8695" width="11.42578125" style="1"/>
    <col min="8696" max="8696" width="32.28515625" style="1" customWidth="1"/>
    <col min="8697" max="8699" width="12.7109375" style="1" bestFit="1" customWidth="1"/>
    <col min="8700" max="8700" width="12.42578125" style="1" customWidth="1"/>
    <col min="8701" max="8701" width="9.85546875" style="1" customWidth="1"/>
    <col min="8702" max="8702" width="9" style="1" customWidth="1"/>
    <col min="8703" max="8703" width="11.42578125" style="1"/>
    <col min="8704" max="8704" width="13.85546875" style="1" bestFit="1" customWidth="1"/>
    <col min="8705" max="8711" width="11.42578125" style="1"/>
    <col min="8712" max="8712" width="29.140625" style="1" customWidth="1"/>
    <col min="8713" max="8719" width="11.42578125" style="1"/>
    <col min="8720" max="8720" width="21.85546875" style="1" customWidth="1"/>
    <col min="8721" max="8727" width="11.42578125" style="1"/>
    <col min="8728" max="8728" width="26.140625" style="1" customWidth="1"/>
    <col min="8729" max="8951" width="11.42578125" style="1"/>
    <col min="8952" max="8952" width="32.28515625" style="1" customWidth="1"/>
    <col min="8953" max="8955" width="12.7109375" style="1" bestFit="1" customWidth="1"/>
    <col min="8956" max="8956" width="12.42578125" style="1" customWidth="1"/>
    <col min="8957" max="8957" width="9.85546875" style="1" customWidth="1"/>
    <col min="8958" max="8958" width="9" style="1" customWidth="1"/>
    <col min="8959" max="8959" width="11.42578125" style="1"/>
    <col min="8960" max="8960" width="13.85546875" style="1" bestFit="1" customWidth="1"/>
    <col min="8961" max="8967" width="11.42578125" style="1"/>
    <col min="8968" max="8968" width="29.140625" style="1" customWidth="1"/>
    <col min="8969" max="8975" width="11.42578125" style="1"/>
    <col min="8976" max="8976" width="21.85546875" style="1" customWidth="1"/>
    <col min="8977" max="8983" width="11.42578125" style="1"/>
    <col min="8984" max="8984" width="26.140625" style="1" customWidth="1"/>
    <col min="8985" max="9207" width="11.42578125" style="1"/>
    <col min="9208" max="9208" width="32.28515625" style="1" customWidth="1"/>
    <col min="9209" max="9211" width="12.7109375" style="1" bestFit="1" customWidth="1"/>
    <col min="9212" max="9212" width="12.42578125" style="1" customWidth="1"/>
    <col min="9213" max="9213" width="9.85546875" style="1" customWidth="1"/>
    <col min="9214" max="9214" width="9" style="1" customWidth="1"/>
    <col min="9215" max="9215" width="11.42578125" style="1"/>
    <col min="9216" max="9216" width="13.85546875" style="1" bestFit="1" customWidth="1"/>
    <col min="9217" max="9223" width="11.42578125" style="1"/>
    <col min="9224" max="9224" width="29.140625" style="1" customWidth="1"/>
    <col min="9225" max="9231" width="11.42578125" style="1"/>
    <col min="9232" max="9232" width="21.85546875" style="1" customWidth="1"/>
    <col min="9233" max="9239" width="11.42578125" style="1"/>
    <col min="9240" max="9240" width="26.140625" style="1" customWidth="1"/>
    <col min="9241" max="9463" width="11.42578125" style="1"/>
    <col min="9464" max="9464" width="32.28515625" style="1" customWidth="1"/>
    <col min="9465" max="9467" width="12.7109375" style="1" bestFit="1" customWidth="1"/>
    <col min="9468" max="9468" width="12.42578125" style="1" customWidth="1"/>
    <col min="9469" max="9469" width="9.85546875" style="1" customWidth="1"/>
    <col min="9470" max="9470" width="9" style="1" customWidth="1"/>
    <col min="9471" max="9471" width="11.42578125" style="1"/>
    <col min="9472" max="9472" width="13.85546875" style="1" bestFit="1" customWidth="1"/>
    <col min="9473" max="9479" width="11.42578125" style="1"/>
    <col min="9480" max="9480" width="29.140625" style="1" customWidth="1"/>
    <col min="9481" max="9487" width="11.42578125" style="1"/>
    <col min="9488" max="9488" width="21.85546875" style="1" customWidth="1"/>
    <col min="9489" max="9495" width="11.42578125" style="1"/>
    <col min="9496" max="9496" width="26.140625" style="1" customWidth="1"/>
    <col min="9497" max="9719" width="11.42578125" style="1"/>
    <col min="9720" max="9720" width="32.28515625" style="1" customWidth="1"/>
    <col min="9721" max="9723" width="12.7109375" style="1" bestFit="1" customWidth="1"/>
    <col min="9724" max="9724" width="12.42578125" style="1" customWidth="1"/>
    <col min="9725" max="9725" width="9.85546875" style="1" customWidth="1"/>
    <col min="9726" max="9726" width="9" style="1" customWidth="1"/>
    <col min="9727" max="9727" width="11.42578125" style="1"/>
    <col min="9728" max="9728" width="13.85546875" style="1" bestFit="1" customWidth="1"/>
    <col min="9729" max="9735" width="11.42578125" style="1"/>
    <col min="9736" max="9736" width="29.140625" style="1" customWidth="1"/>
    <col min="9737" max="9743" width="11.42578125" style="1"/>
    <col min="9744" max="9744" width="21.85546875" style="1" customWidth="1"/>
    <col min="9745" max="9751" width="11.42578125" style="1"/>
    <col min="9752" max="9752" width="26.140625" style="1" customWidth="1"/>
    <col min="9753" max="9975" width="11.42578125" style="1"/>
    <col min="9976" max="9976" width="32.28515625" style="1" customWidth="1"/>
    <col min="9977" max="9979" width="12.7109375" style="1" bestFit="1" customWidth="1"/>
    <col min="9980" max="9980" width="12.42578125" style="1" customWidth="1"/>
    <col min="9981" max="9981" width="9.85546875" style="1" customWidth="1"/>
    <col min="9982" max="9982" width="9" style="1" customWidth="1"/>
    <col min="9983" max="9983" width="11.42578125" style="1"/>
    <col min="9984" max="9984" width="13.85546875" style="1" bestFit="1" customWidth="1"/>
    <col min="9985" max="9991" width="11.42578125" style="1"/>
    <col min="9992" max="9992" width="29.140625" style="1" customWidth="1"/>
    <col min="9993" max="9999" width="11.42578125" style="1"/>
    <col min="10000" max="10000" width="21.85546875" style="1" customWidth="1"/>
    <col min="10001" max="10007" width="11.42578125" style="1"/>
    <col min="10008" max="10008" width="26.140625" style="1" customWidth="1"/>
    <col min="10009" max="10231" width="11.42578125" style="1"/>
    <col min="10232" max="10232" width="32.28515625" style="1" customWidth="1"/>
    <col min="10233" max="10235" width="12.7109375" style="1" bestFit="1" customWidth="1"/>
    <col min="10236" max="10236" width="12.42578125" style="1" customWidth="1"/>
    <col min="10237" max="10237" width="9.85546875" style="1" customWidth="1"/>
    <col min="10238" max="10238" width="9" style="1" customWidth="1"/>
    <col min="10239" max="10239" width="11.42578125" style="1"/>
    <col min="10240" max="10240" width="13.85546875" style="1" bestFit="1" customWidth="1"/>
    <col min="10241" max="10247" width="11.42578125" style="1"/>
    <col min="10248" max="10248" width="29.140625" style="1" customWidth="1"/>
    <col min="10249" max="10255" width="11.42578125" style="1"/>
    <col min="10256" max="10256" width="21.85546875" style="1" customWidth="1"/>
    <col min="10257" max="10263" width="11.42578125" style="1"/>
    <col min="10264" max="10264" width="26.140625" style="1" customWidth="1"/>
    <col min="10265" max="10487" width="11.42578125" style="1"/>
    <col min="10488" max="10488" width="32.28515625" style="1" customWidth="1"/>
    <col min="10489" max="10491" width="12.7109375" style="1" bestFit="1" customWidth="1"/>
    <col min="10492" max="10492" width="12.42578125" style="1" customWidth="1"/>
    <col min="10493" max="10493" width="9.85546875" style="1" customWidth="1"/>
    <col min="10494" max="10494" width="9" style="1" customWidth="1"/>
    <col min="10495" max="10495" width="11.42578125" style="1"/>
    <col min="10496" max="10496" width="13.85546875" style="1" bestFit="1" customWidth="1"/>
    <col min="10497" max="10503" width="11.42578125" style="1"/>
    <col min="10504" max="10504" width="29.140625" style="1" customWidth="1"/>
    <col min="10505" max="10511" width="11.42578125" style="1"/>
    <col min="10512" max="10512" width="21.85546875" style="1" customWidth="1"/>
    <col min="10513" max="10519" width="11.42578125" style="1"/>
    <col min="10520" max="10520" width="26.140625" style="1" customWidth="1"/>
    <col min="10521" max="10743" width="11.42578125" style="1"/>
    <col min="10744" max="10744" width="32.28515625" style="1" customWidth="1"/>
    <col min="10745" max="10747" width="12.7109375" style="1" bestFit="1" customWidth="1"/>
    <col min="10748" max="10748" width="12.42578125" style="1" customWidth="1"/>
    <col min="10749" max="10749" width="9.85546875" style="1" customWidth="1"/>
    <col min="10750" max="10750" width="9" style="1" customWidth="1"/>
    <col min="10751" max="10751" width="11.42578125" style="1"/>
    <col min="10752" max="10752" width="13.85546875" style="1" bestFit="1" customWidth="1"/>
    <col min="10753" max="10759" width="11.42578125" style="1"/>
    <col min="10760" max="10760" width="29.140625" style="1" customWidth="1"/>
    <col min="10761" max="10767" width="11.42578125" style="1"/>
    <col min="10768" max="10768" width="21.85546875" style="1" customWidth="1"/>
    <col min="10769" max="10775" width="11.42578125" style="1"/>
    <col min="10776" max="10776" width="26.140625" style="1" customWidth="1"/>
    <col min="10777" max="10999" width="11.42578125" style="1"/>
    <col min="11000" max="11000" width="32.28515625" style="1" customWidth="1"/>
    <col min="11001" max="11003" width="12.7109375" style="1" bestFit="1" customWidth="1"/>
    <col min="11004" max="11004" width="12.42578125" style="1" customWidth="1"/>
    <col min="11005" max="11005" width="9.85546875" style="1" customWidth="1"/>
    <col min="11006" max="11006" width="9" style="1" customWidth="1"/>
    <col min="11007" max="11007" width="11.42578125" style="1"/>
    <col min="11008" max="11008" width="13.85546875" style="1" bestFit="1" customWidth="1"/>
    <col min="11009" max="11015" width="11.42578125" style="1"/>
    <col min="11016" max="11016" width="29.140625" style="1" customWidth="1"/>
    <col min="11017" max="11023" width="11.42578125" style="1"/>
    <col min="11024" max="11024" width="21.85546875" style="1" customWidth="1"/>
    <col min="11025" max="11031" width="11.42578125" style="1"/>
    <col min="11032" max="11032" width="26.140625" style="1" customWidth="1"/>
    <col min="11033" max="11255" width="11.42578125" style="1"/>
    <col min="11256" max="11256" width="32.28515625" style="1" customWidth="1"/>
    <col min="11257" max="11259" width="12.7109375" style="1" bestFit="1" customWidth="1"/>
    <col min="11260" max="11260" width="12.42578125" style="1" customWidth="1"/>
    <col min="11261" max="11261" width="9.85546875" style="1" customWidth="1"/>
    <col min="11262" max="11262" width="9" style="1" customWidth="1"/>
    <col min="11263" max="11263" width="11.42578125" style="1"/>
    <col min="11264" max="11264" width="13.85546875" style="1" bestFit="1" customWidth="1"/>
    <col min="11265" max="11271" width="11.42578125" style="1"/>
    <col min="11272" max="11272" width="29.140625" style="1" customWidth="1"/>
    <col min="11273" max="11279" width="11.42578125" style="1"/>
    <col min="11280" max="11280" width="21.85546875" style="1" customWidth="1"/>
    <col min="11281" max="11287" width="11.42578125" style="1"/>
    <col min="11288" max="11288" width="26.140625" style="1" customWidth="1"/>
    <col min="11289" max="11511" width="11.42578125" style="1"/>
    <col min="11512" max="11512" width="32.28515625" style="1" customWidth="1"/>
    <col min="11513" max="11515" width="12.7109375" style="1" bestFit="1" customWidth="1"/>
    <col min="11516" max="11516" width="12.42578125" style="1" customWidth="1"/>
    <col min="11517" max="11517" width="9.85546875" style="1" customWidth="1"/>
    <col min="11518" max="11518" width="9" style="1" customWidth="1"/>
    <col min="11519" max="11519" width="11.42578125" style="1"/>
    <col min="11520" max="11520" width="13.85546875" style="1" bestFit="1" customWidth="1"/>
    <col min="11521" max="11527" width="11.42578125" style="1"/>
    <col min="11528" max="11528" width="29.140625" style="1" customWidth="1"/>
    <col min="11529" max="11535" width="11.42578125" style="1"/>
    <col min="11536" max="11536" width="21.85546875" style="1" customWidth="1"/>
    <col min="11537" max="11543" width="11.42578125" style="1"/>
    <col min="11544" max="11544" width="26.140625" style="1" customWidth="1"/>
    <col min="11545" max="11767" width="11.42578125" style="1"/>
    <col min="11768" max="11768" width="32.28515625" style="1" customWidth="1"/>
    <col min="11769" max="11771" width="12.7109375" style="1" bestFit="1" customWidth="1"/>
    <col min="11772" max="11772" width="12.42578125" style="1" customWidth="1"/>
    <col min="11773" max="11773" width="9.85546875" style="1" customWidth="1"/>
    <col min="11774" max="11774" width="9" style="1" customWidth="1"/>
    <col min="11775" max="11775" width="11.42578125" style="1"/>
    <col min="11776" max="11776" width="13.85546875" style="1" bestFit="1" customWidth="1"/>
    <col min="11777" max="11783" width="11.42578125" style="1"/>
    <col min="11784" max="11784" width="29.140625" style="1" customWidth="1"/>
    <col min="11785" max="11791" width="11.42578125" style="1"/>
    <col min="11792" max="11792" width="21.85546875" style="1" customWidth="1"/>
    <col min="11793" max="11799" width="11.42578125" style="1"/>
    <col min="11800" max="11800" width="26.140625" style="1" customWidth="1"/>
    <col min="11801" max="12023" width="11.42578125" style="1"/>
    <col min="12024" max="12024" width="32.28515625" style="1" customWidth="1"/>
    <col min="12025" max="12027" width="12.7109375" style="1" bestFit="1" customWidth="1"/>
    <col min="12028" max="12028" width="12.42578125" style="1" customWidth="1"/>
    <col min="12029" max="12029" width="9.85546875" style="1" customWidth="1"/>
    <col min="12030" max="12030" width="9" style="1" customWidth="1"/>
    <col min="12031" max="12031" width="11.42578125" style="1"/>
    <col min="12032" max="12032" width="13.85546875" style="1" bestFit="1" customWidth="1"/>
    <col min="12033" max="12039" width="11.42578125" style="1"/>
    <col min="12040" max="12040" width="29.140625" style="1" customWidth="1"/>
    <col min="12041" max="12047" width="11.42578125" style="1"/>
    <col min="12048" max="12048" width="21.85546875" style="1" customWidth="1"/>
    <col min="12049" max="12055" width="11.42578125" style="1"/>
    <col min="12056" max="12056" width="26.140625" style="1" customWidth="1"/>
    <col min="12057" max="12279" width="11.42578125" style="1"/>
    <col min="12280" max="12280" width="32.28515625" style="1" customWidth="1"/>
    <col min="12281" max="12283" width="12.7109375" style="1" bestFit="1" customWidth="1"/>
    <col min="12284" max="12284" width="12.42578125" style="1" customWidth="1"/>
    <col min="12285" max="12285" width="9.85546875" style="1" customWidth="1"/>
    <col min="12286" max="12286" width="9" style="1" customWidth="1"/>
    <col min="12287" max="12287" width="11.42578125" style="1"/>
    <col min="12288" max="12288" width="13.85546875" style="1" bestFit="1" customWidth="1"/>
    <col min="12289" max="12295" width="11.42578125" style="1"/>
    <col min="12296" max="12296" width="29.140625" style="1" customWidth="1"/>
    <col min="12297" max="12303" width="11.42578125" style="1"/>
    <col min="12304" max="12304" width="21.85546875" style="1" customWidth="1"/>
    <col min="12305" max="12311" width="11.42578125" style="1"/>
    <col min="12312" max="12312" width="26.140625" style="1" customWidth="1"/>
    <col min="12313" max="12535" width="11.42578125" style="1"/>
    <col min="12536" max="12536" width="32.28515625" style="1" customWidth="1"/>
    <col min="12537" max="12539" width="12.7109375" style="1" bestFit="1" customWidth="1"/>
    <col min="12540" max="12540" width="12.42578125" style="1" customWidth="1"/>
    <col min="12541" max="12541" width="9.85546875" style="1" customWidth="1"/>
    <col min="12542" max="12542" width="9" style="1" customWidth="1"/>
    <col min="12543" max="12543" width="11.42578125" style="1"/>
    <col min="12544" max="12544" width="13.85546875" style="1" bestFit="1" customWidth="1"/>
    <col min="12545" max="12551" width="11.42578125" style="1"/>
    <col min="12552" max="12552" width="29.140625" style="1" customWidth="1"/>
    <col min="12553" max="12559" width="11.42578125" style="1"/>
    <col min="12560" max="12560" width="21.85546875" style="1" customWidth="1"/>
    <col min="12561" max="12567" width="11.42578125" style="1"/>
    <col min="12568" max="12568" width="26.140625" style="1" customWidth="1"/>
    <col min="12569" max="12791" width="11.42578125" style="1"/>
    <col min="12792" max="12792" width="32.28515625" style="1" customWidth="1"/>
    <col min="12793" max="12795" width="12.7109375" style="1" bestFit="1" customWidth="1"/>
    <col min="12796" max="12796" width="12.42578125" style="1" customWidth="1"/>
    <col min="12797" max="12797" width="9.85546875" style="1" customWidth="1"/>
    <col min="12798" max="12798" width="9" style="1" customWidth="1"/>
    <col min="12799" max="12799" width="11.42578125" style="1"/>
    <col min="12800" max="12800" width="13.85546875" style="1" bestFit="1" customWidth="1"/>
    <col min="12801" max="12807" width="11.42578125" style="1"/>
    <col min="12808" max="12808" width="29.140625" style="1" customWidth="1"/>
    <col min="12809" max="12815" width="11.42578125" style="1"/>
    <col min="12816" max="12816" width="21.85546875" style="1" customWidth="1"/>
    <col min="12817" max="12823" width="11.42578125" style="1"/>
    <col min="12824" max="12824" width="26.140625" style="1" customWidth="1"/>
    <col min="12825" max="13047" width="11.42578125" style="1"/>
    <col min="13048" max="13048" width="32.28515625" style="1" customWidth="1"/>
    <col min="13049" max="13051" width="12.7109375" style="1" bestFit="1" customWidth="1"/>
    <col min="13052" max="13052" width="12.42578125" style="1" customWidth="1"/>
    <col min="13053" max="13053" width="9.85546875" style="1" customWidth="1"/>
    <col min="13054" max="13054" width="9" style="1" customWidth="1"/>
    <col min="13055" max="13055" width="11.42578125" style="1"/>
    <col min="13056" max="13056" width="13.85546875" style="1" bestFit="1" customWidth="1"/>
    <col min="13057" max="13063" width="11.42578125" style="1"/>
    <col min="13064" max="13064" width="29.140625" style="1" customWidth="1"/>
    <col min="13065" max="13071" width="11.42578125" style="1"/>
    <col min="13072" max="13072" width="21.85546875" style="1" customWidth="1"/>
    <col min="13073" max="13079" width="11.42578125" style="1"/>
    <col min="13080" max="13080" width="26.140625" style="1" customWidth="1"/>
    <col min="13081" max="13303" width="11.42578125" style="1"/>
    <col min="13304" max="13304" width="32.28515625" style="1" customWidth="1"/>
    <col min="13305" max="13307" width="12.7109375" style="1" bestFit="1" customWidth="1"/>
    <col min="13308" max="13308" width="12.42578125" style="1" customWidth="1"/>
    <col min="13309" max="13309" width="9.85546875" style="1" customWidth="1"/>
    <col min="13310" max="13310" width="9" style="1" customWidth="1"/>
    <col min="13311" max="13311" width="11.42578125" style="1"/>
    <col min="13312" max="13312" width="13.85546875" style="1" bestFit="1" customWidth="1"/>
    <col min="13313" max="13319" width="11.42578125" style="1"/>
    <col min="13320" max="13320" width="29.140625" style="1" customWidth="1"/>
    <col min="13321" max="13327" width="11.42578125" style="1"/>
    <col min="13328" max="13328" width="21.85546875" style="1" customWidth="1"/>
    <col min="13329" max="13335" width="11.42578125" style="1"/>
    <col min="13336" max="13336" width="26.140625" style="1" customWidth="1"/>
    <col min="13337" max="13559" width="11.42578125" style="1"/>
    <col min="13560" max="13560" width="32.28515625" style="1" customWidth="1"/>
    <col min="13561" max="13563" width="12.7109375" style="1" bestFit="1" customWidth="1"/>
    <col min="13564" max="13564" width="12.42578125" style="1" customWidth="1"/>
    <col min="13565" max="13565" width="9.85546875" style="1" customWidth="1"/>
    <col min="13566" max="13566" width="9" style="1" customWidth="1"/>
    <col min="13567" max="13567" width="11.42578125" style="1"/>
    <col min="13568" max="13568" width="13.85546875" style="1" bestFit="1" customWidth="1"/>
    <col min="13569" max="13575" width="11.42578125" style="1"/>
    <col min="13576" max="13576" width="29.140625" style="1" customWidth="1"/>
    <col min="13577" max="13583" width="11.42578125" style="1"/>
    <col min="13584" max="13584" width="21.85546875" style="1" customWidth="1"/>
    <col min="13585" max="13591" width="11.42578125" style="1"/>
    <col min="13592" max="13592" width="26.140625" style="1" customWidth="1"/>
    <col min="13593" max="13815" width="11.42578125" style="1"/>
    <col min="13816" max="13816" width="32.28515625" style="1" customWidth="1"/>
    <col min="13817" max="13819" width="12.7109375" style="1" bestFit="1" customWidth="1"/>
    <col min="13820" max="13820" width="12.42578125" style="1" customWidth="1"/>
    <col min="13821" max="13821" width="9.85546875" style="1" customWidth="1"/>
    <col min="13822" max="13822" width="9" style="1" customWidth="1"/>
    <col min="13823" max="13823" width="11.42578125" style="1"/>
    <col min="13824" max="13824" width="13.85546875" style="1" bestFit="1" customWidth="1"/>
    <col min="13825" max="13831" width="11.42578125" style="1"/>
    <col min="13832" max="13832" width="29.140625" style="1" customWidth="1"/>
    <col min="13833" max="13839" width="11.42578125" style="1"/>
    <col min="13840" max="13840" width="21.85546875" style="1" customWidth="1"/>
    <col min="13841" max="13847" width="11.42578125" style="1"/>
    <col min="13848" max="13848" width="26.140625" style="1" customWidth="1"/>
    <col min="13849" max="14071" width="11.42578125" style="1"/>
    <col min="14072" max="14072" width="32.28515625" style="1" customWidth="1"/>
    <col min="14073" max="14075" width="12.7109375" style="1" bestFit="1" customWidth="1"/>
    <col min="14076" max="14076" width="12.42578125" style="1" customWidth="1"/>
    <col min="14077" max="14077" width="9.85546875" style="1" customWidth="1"/>
    <col min="14078" max="14078" width="9" style="1" customWidth="1"/>
    <col min="14079" max="14079" width="11.42578125" style="1"/>
    <col min="14080" max="14080" width="13.85546875" style="1" bestFit="1" customWidth="1"/>
    <col min="14081" max="14087" width="11.42578125" style="1"/>
    <col min="14088" max="14088" width="29.140625" style="1" customWidth="1"/>
    <col min="14089" max="14095" width="11.42578125" style="1"/>
    <col min="14096" max="14096" width="21.85546875" style="1" customWidth="1"/>
    <col min="14097" max="14103" width="11.42578125" style="1"/>
    <col min="14104" max="14104" width="26.140625" style="1" customWidth="1"/>
    <col min="14105" max="14327" width="11.42578125" style="1"/>
    <col min="14328" max="14328" width="32.28515625" style="1" customWidth="1"/>
    <col min="14329" max="14331" width="12.7109375" style="1" bestFit="1" customWidth="1"/>
    <col min="14332" max="14332" width="12.42578125" style="1" customWidth="1"/>
    <col min="14333" max="14333" width="9.85546875" style="1" customWidth="1"/>
    <col min="14334" max="14334" width="9" style="1" customWidth="1"/>
    <col min="14335" max="14335" width="11.42578125" style="1"/>
    <col min="14336" max="14336" width="13.85546875" style="1" bestFit="1" customWidth="1"/>
    <col min="14337" max="14343" width="11.42578125" style="1"/>
    <col min="14344" max="14344" width="29.140625" style="1" customWidth="1"/>
    <col min="14345" max="14351" width="11.42578125" style="1"/>
    <col min="14352" max="14352" width="21.85546875" style="1" customWidth="1"/>
    <col min="14353" max="14359" width="11.42578125" style="1"/>
    <col min="14360" max="14360" width="26.140625" style="1" customWidth="1"/>
    <col min="14361" max="14583" width="11.42578125" style="1"/>
    <col min="14584" max="14584" width="32.28515625" style="1" customWidth="1"/>
    <col min="14585" max="14587" width="12.7109375" style="1" bestFit="1" customWidth="1"/>
    <col min="14588" max="14588" width="12.42578125" style="1" customWidth="1"/>
    <col min="14589" max="14589" width="9.85546875" style="1" customWidth="1"/>
    <col min="14590" max="14590" width="9" style="1" customWidth="1"/>
    <col min="14591" max="14591" width="11.42578125" style="1"/>
    <col min="14592" max="14592" width="13.85546875" style="1" bestFit="1" customWidth="1"/>
    <col min="14593" max="14599" width="11.42578125" style="1"/>
    <col min="14600" max="14600" width="29.140625" style="1" customWidth="1"/>
    <col min="14601" max="14607" width="11.42578125" style="1"/>
    <col min="14608" max="14608" width="21.85546875" style="1" customWidth="1"/>
    <col min="14609" max="14615" width="11.42578125" style="1"/>
    <col min="14616" max="14616" width="26.140625" style="1" customWidth="1"/>
    <col min="14617" max="14839" width="11.42578125" style="1"/>
    <col min="14840" max="14840" width="32.28515625" style="1" customWidth="1"/>
    <col min="14841" max="14843" width="12.7109375" style="1" bestFit="1" customWidth="1"/>
    <col min="14844" max="14844" width="12.42578125" style="1" customWidth="1"/>
    <col min="14845" max="14845" width="9.85546875" style="1" customWidth="1"/>
    <col min="14846" max="14846" width="9" style="1" customWidth="1"/>
    <col min="14847" max="14847" width="11.42578125" style="1"/>
    <col min="14848" max="14848" width="13.85546875" style="1" bestFit="1" customWidth="1"/>
    <col min="14849" max="14855" width="11.42578125" style="1"/>
    <col min="14856" max="14856" width="29.140625" style="1" customWidth="1"/>
    <col min="14857" max="14863" width="11.42578125" style="1"/>
    <col min="14864" max="14864" width="21.85546875" style="1" customWidth="1"/>
    <col min="14865" max="14871" width="11.42578125" style="1"/>
    <col min="14872" max="14872" width="26.140625" style="1" customWidth="1"/>
    <col min="14873" max="15095" width="11.42578125" style="1"/>
    <col min="15096" max="15096" width="32.28515625" style="1" customWidth="1"/>
    <col min="15097" max="15099" width="12.7109375" style="1" bestFit="1" customWidth="1"/>
    <col min="15100" max="15100" width="12.42578125" style="1" customWidth="1"/>
    <col min="15101" max="15101" width="9.85546875" style="1" customWidth="1"/>
    <col min="15102" max="15102" width="9" style="1" customWidth="1"/>
    <col min="15103" max="15103" width="11.42578125" style="1"/>
    <col min="15104" max="15104" width="13.85546875" style="1" bestFit="1" customWidth="1"/>
    <col min="15105" max="15111" width="11.42578125" style="1"/>
    <col min="15112" max="15112" width="29.140625" style="1" customWidth="1"/>
    <col min="15113" max="15119" width="11.42578125" style="1"/>
    <col min="15120" max="15120" width="21.85546875" style="1" customWidth="1"/>
    <col min="15121" max="15127" width="11.42578125" style="1"/>
    <col min="15128" max="15128" width="26.140625" style="1" customWidth="1"/>
    <col min="15129" max="15351" width="11.42578125" style="1"/>
    <col min="15352" max="15352" width="32.28515625" style="1" customWidth="1"/>
    <col min="15353" max="15355" width="12.7109375" style="1" bestFit="1" customWidth="1"/>
    <col min="15356" max="15356" width="12.42578125" style="1" customWidth="1"/>
    <col min="15357" max="15357" width="9.85546875" style="1" customWidth="1"/>
    <col min="15358" max="15358" width="9" style="1" customWidth="1"/>
    <col min="15359" max="15359" width="11.42578125" style="1"/>
    <col min="15360" max="15360" width="13.85546875" style="1" bestFit="1" customWidth="1"/>
    <col min="15361" max="15367" width="11.42578125" style="1"/>
    <col min="15368" max="15368" width="29.140625" style="1" customWidth="1"/>
    <col min="15369" max="15375" width="11.42578125" style="1"/>
    <col min="15376" max="15376" width="21.85546875" style="1" customWidth="1"/>
    <col min="15377" max="15383" width="11.42578125" style="1"/>
    <col min="15384" max="15384" width="26.140625" style="1" customWidth="1"/>
    <col min="15385" max="15607" width="11.42578125" style="1"/>
    <col min="15608" max="15608" width="32.28515625" style="1" customWidth="1"/>
    <col min="15609" max="15611" width="12.7109375" style="1" bestFit="1" customWidth="1"/>
    <col min="15612" max="15612" width="12.42578125" style="1" customWidth="1"/>
    <col min="15613" max="15613" width="9.85546875" style="1" customWidth="1"/>
    <col min="15614" max="15614" width="9" style="1" customWidth="1"/>
    <col min="15615" max="15615" width="11.42578125" style="1"/>
    <col min="15616" max="15616" width="13.85546875" style="1" bestFit="1" customWidth="1"/>
    <col min="15617" max="15623" width="11.42578125" style="1"/>
    <col min="15624" max="15624" width="29.140625" style="1" customWidth="1"/>
    <col min="15625" max="15631" width="11.42578125" style="1"/>
    <col min="15632" max="15632" width="21.85546875" style="1" customWidth="1"/>
    <col min="15633" max="15639" width="11.42578125" style="1"/>
    <col min="15640" max="15640" width="26.140625" style="1" customWidth="1"/>
    <col min="15641" max="15863" width="11.42578125" style="1"/>
    <col min="15864" max="15864" width="32.28515625" style="1" customWidth="1"/>
    <col min="15865" max="15867" width="12.7109375" style="1" bestFit="1" customWidth="1"/>
    <col min="15868" max="15868" width="12.42578125" style="1" customWidth="1"/>
    <col min="15869" max="15869" width="9.85546875" style="1" customWidth="1"/>
    <col min="15870" max="15870" width="9" style="1" customWidth="1"/>
    <col min="15871" max="15871" width="11.42578125" style="1"/>
    <col min="15872" max="15872" width="13.85546875" style="1" bestFit="1" customWidth="1"/>
    <col min="15873" max="15879" width="11.42578125" style="1"/>
    <col min="15880" max="15880" width="29.140625" style="1" customWidth="1"/>
    <col min="15881" max="15887" width="11.42578125" style="1"/>
    <col min="15888" max="15888" width="21.85546875" style="1" customWidth="1"/>
    <col min="15889" max="15895" width="11.42578125" style="1"/>
    <col min="15896" max="15896" width="26.140625" style="1" customWidth="1"/>
    <col min="15897" max="16119" width="11.42578125" style="1"/>
    <col min="16120" max="16120" width="32.28515625" style="1" customWidth="1"/>
    <col min="16121" max="16123" width="12.7109375" style="1" bestFit="1" customWidth="1"/>
    <col min="16124" max="16124" width="12.42578125" style="1" customWidth="1"/>
    <col min="16125" max="16125" width="9.85546875" style="1" customWidth="1"/>
    <col min="16126" max="16126" width="9" style="1" customWidth="1"/>
    <col min="16127" max="16127" width="11.42578125" style="1"/>
    <col min="16128" max="16128" width="13.85546875" style="1" bestFit="1" customWidth="1"/>
    <col min="16129" max="16135" width="11.42578125" style="1"/>
    <col min="16136" max="16136" width="29.140625" style="1" customWidth="1"/>
    <col min="16137" max="16143" width="11.42578125" style="1"/>
    <col min="16144" max="16144" width="21.85546875" style="1" customWidth="1"/>
    <col min="16145" max="16151" width="11.42578125" style="1"/>
    <col min="16152" max="16152" width="26.140625" style="1" customWidth="1"/>
    <col min="16153" max="16384" width="11.42578125" style="1"/>
  </cols>
  <sheetData>
    <row r="1" spans="1:135" x14ac:dyDescent="0.2">
      <c r="H1" s="2"/>
      <c r="I1" s="911" t="s">
        <v>86</v>
      </c>
      <c r="J1" s="911"/>
      <c r="K1" s="91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row>
    <row r="2" spans="1:135" x14ac:dyDescent="0.2">
      <c r="H2" s="2"/>
      <c r="I2" s="217" t="s">
        <v>95</v>
      </c>
      <c r="J2" s="228">
        <v>118.051</v>
      </c>
      <c r="K2" s="228">
        <f>J2/J3</f>
        <v>1.0221485284822458</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row>
    <row r="3" spans="1:135" x14ac:dyDescent="0.2">
      <c r="A3" s="914"/>
      <c r="B3" s="914"/>
      <c r="C3" s="914"/>
      <c r="D3" s="914"/>
      <c r="E3" s="914"/>
      <c r="F3" s="914"/>
      <c r="G3" s="914"/>
      <c r="H3" s="2"/>
      <c r="I3" s="217" t="s">
        <v>96</v>
      </c>
      <c r="J3" s="228">
        <v>115.49299999999999</v>
      </c>
      <c r="K3" s="228"/>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row>
    <row r="4" spans="1:135" x14ac:dyDescent="0.2">
      <c r="A4" s="914" t="s">
        <v>87</v>
      </c>
      <c r="B4" s="914"/>
      <c r="C4" s="914"/>
      <c r="D4" s="914"/>
      <c r="E4" s="914"/>
      <c r="F4" s="914"/>
      <c r="G4" s="914"/>
      <c r="H4" s="2"/>
      <c r="I4" s="218"/>
      <c r="J4" s="219"/>
      <c r="K4" s="219"/>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row>
    <row r="5" spans="1:135" x14ac:dyDescent="0.2">
      <c r="A5" s="914" t="s">
        <v>183</v>
      </c>
      <c r="B5" s="914"/>
      <c r="C5" s="914"/>
      <c r="D5" s="914"/>
      <c r="E5" s="914"/>
      <c r="F5" s="914"/>
      <c r="G5" s="914"/>
      <c r="H5" s="2"/>
      <c r="I5" s="911" t="s">
        <v>98</v>
      </c>
      <c r="J5" s="911"/>
      <c r="K5" s="91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row>
    <row r="6" spans="1:135" x14ac:dyDescent="0.2">
      <c r="A6" s="915" t="s">
        <v>92</v>
      </c>
      <c r="B6" s="915"/>
      <c r="C6" s="915"/>
      <c r="D6" s="915"/>
      <c r="E6" s="915"/>
      <c r="F6" s="915"/>
      <c r="G6" s="915"/>
      <c r="H6" s="2"/>
      <c r="I6" s="217" t="s">
        <v>99</v>
      </c>
      <c r="J6" s="228">
        <v>119.505</v>
      </c>
      <c r="K6" s="228">
        <f>J6/J7</f>
        <v>1.0286725084786612</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row>
    <row r="7" spans="1:135" x14ac:dyDescent="0.2">
      <c r="A7" s="3"/>
      <c r="B7" s="4"/>
      <c r="C7" s="4"/>
      <c r="D7" s="4"/>
      <c r="E7" s="4"/>
      <c r="F7" s="4"/>
      <c r="G7" s="4"/>
      <c r="H7" s="2"/>
      <c r="I7" s="217" t="s">
        <v>100</v>
      </c>
      <c r="J7" s="228">
        <v>116.17400000000001</v>
      </c>
      <c r="K7" s="22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row>
    <row r="8" spans="1:135" ht="12.75" customHeight="1" x14ac:dyDescent="0.2">
      <c r="A8" s="916" t="s">
        <v>1</v>
      </c>
      <c r="B8" s="919" t="s">
        <v>2</v>
      </c>
      <c r="C8" s="920"/>
      <c r="D8" s="921"/>
      <c r="E8" s="922" t="s">
        <v>3</v>
      </c>
      <c r="F8" s="920"/>
      <c r="G8" s="923"/>
      <c r="H8" s="2"/>
      <c r="I8" s="224"/>
      <c r="J8" s="224"/>
      <c r="K8" s="224"/>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row>
    <row r="9" spans="1:135" ht="15" customHeight="1" x14ac:dyDescent="0.2">
      <c r="A9" s="917"/>
      <c r="B9" s="924" t="s">
        <v>184</v>
      </c>
      <c r="C9" s="926" t="s">
        <v>185</v>
      </c>
      <c r="D9" s="921"/>
      <c r="E9" s="922" t="s">
        <v>4</v>
      </c>
      <c r="F9" s="921"/>
      <c r="G9" s="5">
        <v>2015</v>
      </c>
      <c r="H9" s="2"/>
      <c r="I9" s="911" t="s">
        <v>176</v>
      </c>
      <c r="J9" s="911"/>
      <c r="K9" s="91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row>
    <row r="10" spans="1:135" ht="26.25" customHeight="1" x14ac:dyDescent="0.2">
      <c r="A10" s="918"/>
      <c r="B10" s="925"/>
      <c r="C10" s="214" t="s">
        <v>5</v>
      </c>
      <c r="D10" s="6" t="s">
        <v>6</v>
      </c>
      <c r="E10" s="6" t="s">
        <v>7</v>
      </c>
      <c r="F10" s="214" t="s">
        <v>8</v>
      </c>
      <c r="G10" s="215" t="s">
        <v>9</v>
      </c>
      <c r="H10" s="2"/>
      <c r="I10" s="217" t="s">
        <v>177</v>
      </c>
      <c r="J10" s="228">
        <v>118.77</v>
      </c>
      <c r="K10" s="228">
        <v>1.0259666217476935</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row>
    <row r="11" spans="1:135" ht="15" x14ac:dyDescent="0.25">
      <c r="A11" s="7" t="s">
        <v>10</v>
      </c>
      <c r="B11" s="8">
        <f>B13+B23+B37</f>
        <v>16136310889</v>
      </c>
      <c r="C11" s="8">
        <f>C13+C23+C37</f>
        <v>15670274587</v>
      </c>
      <c r="D11" s="8">
        <f>D13+D23+D37</f>
        <v>18158890227</v>
      </c>
      <c r="E11" s="8">
        <f>D11-C11</f>
        <v>2488615640</v>
      </c>
      <c r="F11" s="9">
        <f>(D11*100/C11)-100</f>
        <v>15.881123372685167</v>
      </c>
      <c r="G11" s="20">
        <f>(D11/1.0272)/B11*100-100</f>
        <v>9.554454304794973</v>
      </c>
      <c r="H11" s="187"/>
      <c r="I11" s="217" t="s">
        <v>178</v>
      </c>
      <c r="J11" s="228">
        <v>115.764</v>
      </c>
      <c r="K11" s="22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row>
    <row r="12" spans="1:135" s="15" customFormat="1" ht="7.5" customHeight="1" x14ac:dyDescent="0.25">
      <c r="A12" s="10"/>
      <c r="B12" s="11"/>
      <c r="C12" s="11"/>
      <c r="D12" s="11"/>
      <c r="E12" s="12"/>
      <c r="F12" s="13"/>
      <c r="G12" s="20"/>
      <c r="H12" s="187"/>
      <c r="I12" s="224"/>
      <c r="J12" s="224"/>
      <c r="K12" s="224"/>
      <c r="M12" s="1"/>
    </row>
    <row r="13" spans="1:135" ht="15" x14ac:dyDescent="0.25">
      <c r="A13" s="16" t="s">
        <v>11</v>
      </c>
      <c r="B13" s="17">
        <f>B14+B15+B16+B17+B18+B21</f>
        <v>1276839013</v>
      </c>
      <c r="C13" s="17">
        <f>C14+C15+C16+C17+C18+C21</f>
        <v>904453955</v>
      </c>
      <c r="D13" s="17">
        <f>D14+D15+D16+D17+D18+D21</f>
        <v>942308146</v>
      </c>
      <c r="E13" s="18">
        <f t="shared" ref="E13:E21" si="0">D13-C13</f>
        <v>37854191</v>
      </c>
      <c r="F13" s="19">
        <f t="shared" ref="F13:F19" si="1">(D13*100/C13)-100</f>
        <v>4.1853088032546708</v>
      </c>
      <c r="G13" s="20">
        <f>(D13/1.0272)/B13*100-100</f>
        <v>-28.154132839213958</v>
      </c>
      <c r="H13" s="187"/>
      <c r="J13" s="228">
        <v>1.0259</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row>
    <row r="14" spans="1:135" ht="15" x14ac:dyDescent="0.25">
      <c r="A14" s="22" t="s">
        <v>12</v>
      </c>
      <c r="B14" s="23">
        <f>'INGR 3'!B8</f>
        <v>300386195</v>
      </c>
      <c r="C14" s="23">
        <f>'INGR 3'!C8</f>
        <v>279607167</v>
      </c>
      <c r="D14" s="23">
        <f>'INGR 3'!D8</f>
        <v>293889010</v>
      </c>
      <c r="E14" s="23">
        <f t="shared" si="0"/>
        <v>14281843</v>
      </c>
      <c r="F14" s="25">
        <f t="shared" si="1"/>
        <v>5.107824364173041</v>
      </c>
      <c r="G14" s="26">
        <f>(D14/1.0272)/B14*100-100</f>
        <v>-4.7536448009646222</v>
      </c>
      <c r="H14" s="187"/>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row>
    <row r="15" spans="1:135" ht="15" x14ac:dyDescent="0.25">
      <c r="A15" s="22" t="s">
        <v>13</v>
      </c>
      <c r="B15" s="23">
        <f>'INGR 4 '!B10</f>
        <v>0</v>
      </c>
      <c r="C15" s="23">
        <f>'INGR 4 '!C10</f>
        <v>0</v>
      </c>
      <c r="D15" s="23">
        <f>'INGR 4 '!D10</f>
        <v>0</v>
      </c>
      <c r="E15" s="23">
        <f t="shared" si="0"/>
        <v>0</v>
      </c>
      <c r="F15" s="25" t="s">
        <v>24</v>
      </c>
      <c r="G15" s="26" t="s">
        <v>24</v>
      </c>
      <c r="H15" s="187"/>
      <c r="I15" s="296" t="s">
        <v>180</v>
      </c>
      <c r="J15" s="296"/>
      <c r="K15" s="296"/>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row>
    <row r="16" spans="1:135" ht="15" x14ac:dyDescent="0.25">
      <c r="A16" s="22" t="s">
        <v>14</v>
      </c>
      <c r="B16" s="23">
        <f>'INGR 4 '!B12</f>
        <v>299356707</v>
      </c>
      <c r="C16" s="23">
        <f>'INGR 4 '!C12</f>
        <v>298078233</v>
      </c>
      <c r="D16" s="23">
        <f>'INGR 4 '!D12</f>
        <v>299866191</v>
      </c>
      <c r="E16" s="23">
        <f t="shared" si="0"/>
        <v>1787958</v>
      </c>
      <c r="F16" s="25">
        <f t="shared" si="1"/>
        <v>0.59982843497331828</v>
      </c>
      <c r="G16" s="26">
        <f t="shared" ref="G16:G21" si="2">(D16/1.0272)/B16*100-100</f>
        <v>-2.4822887982506074</v>
      </c>
      <c r="H16" s="187"/>
      <c r="I16" s="150" t="s">
        <v>181</v>
      </c>
      <c r="J16" s="216">
        <v>119.547</v>
      </c>
      <c r="K16" s="216">
        <f>J16/J17</f>
        <v>1.0272743677657188</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row>
    <row r="17" spans="1:135" ht="15" x14ac:dyDescent="0.25">
      <c r="A17" s="22" t="s">
        <v>15</v>
      </c>
      <c r="B17" s="23">
        <f>'INGR 4 '!B14</f>
        <v>4097150</v>
      </c>
      <c r="C17" s="23">
        <f>'INGR 4 '!C14</f>
        <v>3940584</v>
      </c>
      <c r="D17" s="23">
        <f>'INGR 4 '!D14</f>
        <v>3652775</v>
      </c>
      <c r="E17" s="23">
        <f t="shared" si="0"/>
        <v>-287809</v>
      </c>
      <c r="F17" s="25">
        <f t="shared" si="1"/>
        <v>-7.3037143733010197</v>
      </c>
      <c r="G17" s="26">
        <f t="shared" si="2"/>
        <v>-13.206730816569817</v>
      </c>
      <c r="H17" s="187"/>
      <c r="I17" s="150" t="s">
        <v>182</v>
      </c>
      <c r="J17" s="216">
        <v>116.373</v>
      </c>
      <c r="K17" s="216"/>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row>
    <row r="18" spans="1:135" s="29" customFormat="1" ht="15" x14ac:dyDescent="0.25">
      <c r="A18" s="22" t="s">
        <v>16</v>
      </c>
      <c r="B18" s="154">
        <f>B19+B20</f>
        <v>672168416</v>
      </c>
      <c r="C18" s="154">
        <f>C19+C20</f>
        <v>322168100</v>
      </c>
      <c r="D18" s="154">
        <f>D19+D20</f>
        <v>344632879</v>
      </c>
      <c r="E18" s="154">
        <f>D18-C18</f>
        <v>22464779</v>
      </c>
      <c r="F18" s="25">
        <f>(D18*100/C18)-100</f>
        <v>6.9729991889327323</v>
      </c>
      <c r="G18" s="26">
        <f t="shared" si="2"/>
        <v>-50.085859694143366</v>
      </c>
      <c r="H18" s="187"/>
      <c r="I18" s="15"/>
      <c r="J18" s="15"/>
      <c r="K18" s="15"/>
    </row>
    <row r="19" spans="1:135" s="29" customFormat="1" ht="15" x14ac:dyDescent="0.25">
      <c r="A19" s="31" t="s">
        <v>17</v>
      </c>
      <c r="B19" s="33">
        <f>'INGR 4 '!B17</f>
        <v>301938696</v>
      </c>
      <c r="C19" s="33">
        <f>'INGR 4 '!C17</f>
        <v>155899081</v>
      </c>
      <c r="D19" s="33">
        <f>'INGR 4 '!D17</f>
        <v>335467206</v>
      </c>
      <c r="E19" s="32">
        <f t="shared" si="0"/>
        <v>179568125</v>
      </c>
      <c r="F19" s="34">
        <f t="shared" si="1"/>
        <v>115.18228577627087</v>
      </c>
      <c r="G19" s="26">
        <f t="shared" si="2"/>
        <v>8.1623926701512346</v>
      </c>
      <c r="H19" s="187"/>
      <c r="I19" s="2"/>
      <c r="J19" s="2">
        <v>1.0271999999999999</v>
      </c>
      <c r="K19" s="2"/>
    </row>
    <row r="20" spans="1:135" s="29" customFormat="1" ht="15" x14ac:dyDescent="0.25">
      <c r="A20" s="31" t="s">
        <v>18</v>
      </c>
      <c r="B20" s="24">
        <f>'INGR 4 '!B18</f>
        <v>370229720</v>
      </c>
      <c r="C20" s="24">
        <f>'INGR 4 '!C18</f>
        <v>166269019</v>
      </c>
      <c r="D20" s="24">
        <f>'INGR 4 '!D18</f>
        <v>9165673</v>
      </c>
      <c r="E20" s="23">
        <f t="shared" si="0"/>
        <v>-157103346</v>
      </c>
      <c r="F20" s="25">
        <f>(D20*100/C20)-100</f>
        <v>-94.487443869504034</v>
      </c>
      <c r="G20" s="26">
        <f t="shared" si="2"/>
        <v>-97.589883312652518</v>
      </c>
      <c r="H20" s="187"/>
      <c r="I20" s="225"/>
      <c r="J20" s="226"/>
      <c r="K20" s="226"/>
    </row>
    <row r="21" spans="1:135" s="29" customFormat="1" ht="45" x14ac:dyDescent="0.25">
      <c r="A21" s="31" t="s">
        <v>75</v>
      </c>
      <c r="B21" s="24">
        <f>'INGR 4 '!B20</f>
        <v>830545</v>
      </c>
      <c r="C21" s="24">
        <f>'INGR 4 '!C20</f>
        <v>659871</v>
      </c>
      <c r="D21" s="24">
        <f>'INGR 4 '!D20</f>
        <v>267291</v>
      </c>
      <c r="E21" s="24">
        <f t="shared" si="0"/>
        <v>-392580</v>
      </c>
      <c r="F21" s="148">
        <f>(D21*100/C21)-100</f>
        <v>-59.49344644635088</v>
      </c>
      <c r="G21" s="26">
        <f t="shared" si="2"/>
        <v>-68.669584316975062</v>
      </c>
      <c r="H21" s="187"/>
      <c r="I21" s="225"/>
      <c r="J21" s="227"/>
      <c r="K21" s="226"/>
    </row>
    <row r="22" spans="1:135" s="15" customFormat="1" ht="11.25" customHeight="1" x14ac:dyDescent="0.25">
      <c r="A22" s="36"/>
      <c r="B22" s="23"/>
      <c r="C22" s="23"/>
      <c r="D22" s="24"/>
      <c r="E22" s="23"/>
      <c r="F22" s="25"/>
      <c r="G22" s="26"/>
      <c r="H22" s="187"/>
      <c r="I22" s="14"/>
    </row>
    <row r="23" spans="1:135" s="15" customFormat="1" ht="31.5" customHeight="1" x14ac:dyDescent="0.25">
      <c r="A23" s="45" t="s">
        <v>83</v>
      </c>
      <c r="B23" s="18">
        <f>B25+B34</f>
        <v>14780939784</v>
      </c>
      <c r="C23" s="18">
        <f>C25+C34</f>
        <v>14765820632</v>
      </c>
      <c r="D23" s="18">
        <f>D25+D34</f>
        <v>16928276939</v>
      </c>
      <c r="E23" s="18">
        <f>E25+E34</f>
        <v>2162456307</v>
      </c>
      <c r="F23" s="19">
        <f>(D23*100/C23)-100</f>
        <v>14.645012701248689</v>
      </c>
      <c r="G23" s="20">
        <f>(D23/1.0272)/B23*100-100</f>
        <v>11.495078292516368</v>
      </c>
      <c r="H23" s="187"/>
      <c r="I23" s="2"/>
      <c r="J23" s="1"/>
      <c r="K23" s="1"/>
    </row>
    <row r="24" spans="1:135" s="15" customFormat="1" ht="8.25" customHeight="1" x14ac:dyDescent="0.25">
      <c r="A24" s="36"/>
      <c r="B24" s="23"/>
      <c r="C24" s="23"/>
      <c r="D24" s="24"/>
      <c r="E24" s="23"/>
      <c r="F24" s="25"/>
      <c r="G24" s="26"/>
      <c r="H24" s="187"/>
      <c r="I24" s="166"/>
    </row>
    <row r="25" spans="1:135" ht="15" x14ac:dyDescent="0.25">
      <c r="A25" s="155" t="s">
        <v>19</v>
      </c>
      <c r="B25" s="154">
        <f>SUM(B27:B31)</f>
        <v>14179565918</v>
      </c>
      <c r="C25" s="154">
        <f>SUM(C27:C31)</f>
        <v>14263521498</v>
      </c>
      <c r="D25" s="154">
        <f>SUM(D27:D31)</f>
        <v>16413396186</v>
      </c>
      <c r="E25" s="154">
        <f>SUM(E27:E31)</f>
        <v>2149874688</v>
      </c>
      <c r="F25" s="25">
        <f>(D25*100/C25)-100</f>
        <v>15.072537930422371</v>
      </c>
      <c r="G25" s="26">
        <f>(D25/1.0272)/B25*100-100</f>
        <v>12.688735592933597</v>
      </c>
      <c r="H25" s="187"/>
      <c r="I25" s="167"/>
      <c r="J25" s="15"/>
      <c r="K25" s="15"/>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row>
    <row r="26" spans="1:135" s="15" customFormat="1" ht="7.5" customHeight="1" x14ac:dyDescent="0.25">
      <c r="A26" s="10"/>
      <c r="B26" s="11"/>
      <c r="C26" s="11"/>
      <c r="D26" s="11"/>
      <c r="E26" s="37"/>
      <c r="F26" s="13"/>
      <c r="G26" s="26"/>
      <c r="H26" s="187"/>
      <c r="I26" s="167"/>
      <c r="J26" s="1"/>
      <c r="K26" s="1"/>
    </row>
    <row r="27" spans="1:135" ht="15" x14ac:dyDescent="0.25">
      <c r="A27" s="22" t="s">
        <v>20</v>
      </c>
      <c r="B27" s="23">
        <f>'INGR 9'!B10</f>
        <v>3828632326</v>
      </c>
      <c r="C27" s="23">
        <f>'INGR 9'!C10</f>
        <v>4007192786</v>
      </c>
      <c r="D27" s="23">
        <f>'INGR 9'!D10</f>
        <v>4242614278</v>
      </c>
      <c r="E27" s="23">
        <f>D27-C27</f>
        <v>235421492</v>
      </c>
      <c r="F27" s="25">
        <f>(D27*100/C27)-100</f>
        <v>5.8749729442141216</v>
      </c>
      <c r="G27" s="26">
        <f>(D27/1.0272)/B27*100-100</f>
        <v>7.8784943965369791</v>
      </c>
      <c r="H27" s="187"/>
      <c r="I27" s="14"/>
      <c r="J27" s="15"/>
      <c r="K27" s="1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row>
    <row r="28" spans="1:135" s="15" customFormat="1" ht="7.5" customHeight="1" x14ac:dyDescent="0.25">
      <c r="A28" s="10"/>
      <c r="B28" s="11"/>
      <c r="C28" s="11"/>
      <c r="D28" s="11"/>
      <c r="E28" s="38"/>
      <c r="F28" s="39"/>
      <c r="G28" s="26"/>
      <c r="H28" s="187"/>
    </row>
    <row r="29" spans="1:135" ht="15" x14ac:dyDescent="0.25">
      <c r="A29" s="40" t="s">
        <v>21</v>
      </c>
      <c r="B29" s="23">
        <f>'INGR 9'!B17</f>
        <v>8201499735</v>
      </c>
      <c r="C29" s="23">
        <f>'INGR 9'!C17</f>
        <v>7833691940</v>
      </c>
      <c r="D29" s="23">
        <f>'INGR 9'!D17</f>
        <v>8762388534</v>
      </c>
      <c r="E29" s="23">
        <f>D29-C29</f>
        <v>928696594</v>
      </c>
      <c r="F29" s="25">
        <f>(D29*100/C29)-100</f>
        <v>11.855158475889723</v>
      </c>
      <c r="G29" s="26">
        <f>(D29/1.0272)/B29*100-100</f>
        <v>4.0097902215261598</v>
      </c>
      <c r="H29" s="187"/>
      <c r="I29" s="223"/>
      <c r="J29" s="15"/>
      <c r="K29" s="1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row>
    <row r="30" spans="1:135" s="15" customFormat="1" ht="15" x14ac:dyDescent="0.25">
      <c r="A30" s="41"/>
      <c r="B30" s="42"/>
      <c r="C30" s="42" t="s">
        <v>22</v>
      </c>
      <c r="D30" s="42"/>
      <c r="E30" s="23"/>
      <c r="F30" s="25"/>
      <c r="G30" s="26"/>
      <c r="H30" s="187"/>
      <c r="I30" s="14"/>
    </row>
    <row r="31" spans="1:135" ht="15" x14ac:dyDescent="0.25">
      <c r="A31" s="40" t="s">
        <v>82</v>
      </c>
      <c r="B31" s="23">
        <f>'INGR 9'!B29</f>
        <v>2149433857</v>
      </c>
      <c r="C31" s="23">
        <f>'INGR 9'!C29</f>
        <v>2422636772</v>
      </c>
      <c r="D31" s="23">
        <f>'INGR 9'!D29</f>
        <v>3408393374</v>
      </c>
      <c r="E31" s="23">
        <f>D31-C31</f>
        <v>985756602</v>
      </c>
      <c r="F31" s="25">
        <f>(D31*100/C31)-100</f>
        <v>40.68940971230333</v>
      </c>
      <c r="G31" s="26">
        <f>(D31/1.0272)/B31*100-100</f>
        <v>54.372741272973826</v>
      </c>
      <c r="H31" s="187"/>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row>
    <row r="32" spans="1:135" s="15" customFormat="1" ht="15" x14ac:dyDescent="0.25">
      <c r="A32" s="41"/>
      <c r="B32" s="42"/>
      <c r="C32" s="42"/>
      <c r="D32" s="42"/>
      <c r="E32" s="23"/>
      <c r="F32" s="25"/>
      <c r="G32" s="26"/>
      <c r="H32" s="187"/>
      <c r="I32" s="21"/>
      <c r="J32" s="1"/>
      <c r="K32" s="1"/>
    </row>
    <row r="33" spans="1:135" s="15" customFormat="1" ht="15" x14ac:dyDescent="0.25">
      <c r="A33" s="41"/>
      <c r="B33" s="42"/>
      <c r="C33" s="42"/>
      <c r="D33" s="42"/>
      <c r="E33" s="23"/>
      <c r="F33" s="25"/>
      <c r="G33" s="26"/>
      <c r="H33" s="187"/>
      <c r="I33" s="2"/>
      <c r="J33" s="1"/>
      <c r="K33" s="1"/>
    </row>
    <row r="34" spans="1:135" ht="25.5" customHeight="1" x14ac:dyDescent="0.25">
      <c r="A34" s="156" t="s">
        <v>23</v>
      </c>
      <c r="B34" s="154">
        <f>'INGR 9'!B32</f>
        <v>601373866</v>
      </c>
      <c r="C34" s="154">
        <f>'INGR 9'!C32</f>
        <v>502299134</v>
      </c>
      <c r="D34" s="154">
        <f>'INGR 9'!D32</f>
        <v>514880753</v>
      </c>
      <c r="E34" s="154">
        <f>D34-C34</f>
        <v>12581619</v>
      </c>
      <c r="F34" s="25">
        <f>(D34*100/C34)-100</f>
        <v>2.5048060305833673</v>
      </c>
      <c r="G34" s="26">
        <f>(D34/1.0272)/B34*100-100</f>
        <v>-16.649713710746653</v>
      </c>
      <c r="H34" s="187"/>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row>
    <row r="35" spans="1:135" s="15" customFormat="1" ht="13.5" customHeight="1" x14ac:dyDescent="0.25">
      <c r="A35" s="10"/>
      <c r="B35" s="11"/>
      <c r="C35" s="11"/>
      <c r="D35" s="11"/>
      <c r="E35" s="37"/>
      <c r="F35" s="13"/>
      <c r="G35" s="26"/>
      <c r="H35" s="187"/>
      <c r="I35" s="2"/>
      <c r="J35" s="1"/>
      <c r="K35" s="1"/>
    </row>
    <row r="36" spans="1:135" s="15" customFormat="1" ht="14.25" customHeight="1" x14ac:dyDescent="0.25">
      <c r="A36" s="43"/>
      <c r="B36" s="18"/>
      <c r="C36" s="18"/>
      <c r="D36" s="18"/>
      <c r="E36" s="18"/>
      <c r="F36" s="25"/>
      <c r="G36" s="26"/>
      <c r="H36" s="187"/>
      <c r="I36" s="2"/>
      <c r="J36" s="1"/>
      <c r="K36" s="1"/>
    </row>
    <row r="37" spans="1:135" s="15" customFormat="1" ht="14.25" customHeight="1" x14ac:dyDescent="0.25">
      <c r="A37" s="45" t="s">
        <v>25</v>
      </c>
      <c r="B37" s="18">
        <f>'INGR 12'!B8</f>
        <v>78532092</v>
      </c>
      <c r="C37" s="18">
        <f>'INGR 12'!C8</f>
        <v>0</v>
      </c>
      <c r="D37" s="18">
        <v>288305142</v>
      </c>
      <c r="E37" s="18">
        <f>D37-C37</f>
        <v>288305142</v>
      </c>
      <c r="F37" s="19" t="s">
        <v>24</v>
      </c>
      <c r="G37" s="232">
        <f>(D37/1.0272)/B37*100-100</f>
        <v>257.39643061028966</v>
      </c>
      <c r="H37" s="187"/>
      <c r="I37" s="2"/>
      <c r="J37" s="1"/>
      <c r="K37" s="1"/>
    </row>
    <row r="38" spans="1:135" s="15" customFormat="1" ht="14.25" customHeight="1" x14ac:dyDescent="0.25">
      <c r="A38" s="43"/>
      <c r="B38" s="18"/>
      <c r="C38" s="18"/>
      <c r="D38" s="18"/>
      <c r="E38" s="147"/>
      <c r="F38" s="25"/>
      <c r="G38" s="26"/>
      <c r="H38" s="187"/>
      <c r="I38" s="2"/>
      <c r="J38" s="1"/>
      <c r="K38" s="1"/>
    </row>
    <row r="39" spans="1:135" x14ac:dyDescent="0.2">
      <c r="A39" s="912" t="s">
        <v>26</v>
      </c>
      <c r="B39" s="912"/>
      <c r="C39" s="912"/>
      <c r="D39" s="46"/>
      <c r="E39" s="47"/>
      <c r="F39" s="46"/>
      <c r="G39" s="46"/>
      <c r="H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row>
    <row r="40" spans="1:135" x14ac:dyDescent="0.2">
      <c r="A40" s="913" t="s">
        <v>27</v>
      </c>
      <c r="B40" s="913"/>
      <c r="C40" s="47"/>
      <c r="D40" s="198"/>
      <c r="E40" s="47"/>
      <c r="F40" s="47"/>
      <c r="G40" s="47"/>
      <c r="H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row>
    <row r="41" spans="1:135" x14ac:dyDescent="0.2">
      <c r="B41" s="48"/>
      <c r="H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row>
    <row r="42" spans="1:135" x14ac:dyDescent="0.2">
      <c r="H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row>
    <row r="43" spans="1:135" x14ac:dyDescent="0.2">
      <c r="B43" s="48"/>
      <c r="D43" s="48"/>
      <c r="H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row>
    <row r="44" spans="1:135" x14ac:dyDescent="0.2">
      <c r="H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row>
    <row r="45" spans="1:135" x14ac:dyDescent="0.2">
      <c r="H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row>
    <row r="46" spans="1:135" x14ac:dyDescent="0.2">
      <c r="H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row>
    <row r="47" spans="1:135" x14ac:dyDescent="0.2">
      <c r="B47" s="158"/>
      <c r="H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row>
    <row r="48" spans="1:135" x14ac:dyDescent="0.2">
      <c r="H48" s="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row>
    <row r="49" spans="8:135" x14ac:dyDescent="0.2">
      <c r="H49" s="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row>
    <row r="50" spans="8:135" x14ac:dyDescent="0.2">
      <c r="H50" s="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row>
    <row r="51" spans="8:135" x14ac:dyDescent="0.2">
      <c r="H51" s="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row>
    <row r="52" spans="8:135" x14ac:dyDescent="0.2">
      <c r="H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row>
    <row r="53" spans="8:135" x14ac:dyDescent="0.2">
      <c r="H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row>
    <row r="54" spans="8:135" x14ac:dyDescent="0.2">
      <c r="H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row>
    <row r="55" spans="8:135" x14ac:dyDescent="0.2">
      <c r="H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row>
    <row r="56" spans="8:135" x14ac:dyDescent="0.2">
      <c r="H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row>
    <row r="57" spans="8:135" x14ac:dyDescent="0.2">
      <c r="H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row>
    <row r="58" spans="8:135" x14ac:dyDescent="0.2">
      <c r="H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row>
    <row r="59" spans="8:135" x14ac:dyDescent="0.2">
      <c r="H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row>
    <row r="60" spans="8:135" x14ac:dyDescent="0.2">
      <c r="H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row>
    <row r="61" spans="8:135" x14ac:dyDescent="0.2">
      <c r="H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row>
    <row r="62" spans="8:135" x14ac:dyDescent="0.2">
      <c r="H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row>
    <row r="63" spans="8:135" x14ac:dyDescent="0.2">
      <c r="H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row>
    <row r="64" spans="8:135" x14ac:dyDescent="0.2">
      <c r="H64" s="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row>
    <row r="65" spans="8:135" x14ac:dyDescent="0.2">
      <c r="H65" s="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row>
    <row r="66" spans="8:135" x14ac:dyDescent="0.2">
      <c r="H66" s="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row>
    <row r="67" spans="8:135" x14ac:dyDescent="0.2">
      <c r="H67" s="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row>
    <row r="68" spans="8:135" x14ac:dyDescent="0.2">
      <c r="H68" s="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row>
    <row r="69" spans="8:135" x14ac:dyDescent="0.2">
      <c r="H69" s="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row>
    <row r="70" spans="8:135" x14ac:dyDescent="0.2">
      <c r="H70" s="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row>
    <row r="71" spans="8:135" x14ac:dyDescent="0.2">
      <c r="H71" s="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row>
    <row r="72" spans="8:135" x14ac:dyDescent="0.2">
      <c r="H72" s="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row>
    <row r="73" spans="8:135" x14ac:dyDescent="0.2">
      <c r="H73" s="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row>
    <row r="74" spans="8:135" x14ac:dyDescent="0.2">
      <c r="H74" s="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row>
    <row r="75" spans="8:135" x14ac:dyDescent="0.2">
      <c r="H75" s="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row>
    <row r="76" spans="8:135" x14ac:dyDescent="0.2">
      <c r="H76" s="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row>
    <row r="77" spans="8:135" x14ac:dyDescent="0.2">
      <c r="H77" s="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row>
    <row r="78" spans="8:135" x14ac:dyDescent="0.2">
      <c r="H78" s="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row>
    <row r="79" spans="8:135" x14ac:dyDescent="0.2">
      <c r="H79" s="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row>
    <row r="80" spans="8:135" x14ac:dyDescent="0.2">
      <c r="H80" s="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row>
    <row r="81" spans="8:135" x14ac:dyDescent="0.2">
      <c r="H81" s="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row>
    <row r="82" spans="8:135" x14ac:dyDescent="0.2">
      <c r="H82" s="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row>
    <row r="83" spans="8:135" x14ac:dyDescent="0.2">
      <c r="H83" s="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row>
    <row r="84" spans="8:135" x14ac:dyDescent="0.2">
      <c r="H84" s="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row>
    <row r="85" spans="8:135" x14ac:dyDescent="0.2">
      <c r="H85" s="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row>
    <row r="86" spans="8:135" x14ac:dyDescent="0.2">
      <c r="H86" s="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row>
    <row r="87" spans="8:135" x14ac:dyDescent="0.2">
      <c r="H87" s="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row>
    <row r="88" spans="8:135" x14ac:dyDescent="0.2">
      <c r="H88" s="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row>
    <row r="89" spans="8:135" x14ac:dyDescent="0.2">
      <c r="H89" s="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row>
    <row r="90" spans="8:135" x14ac:dyDescent="0.2">
      <c r="H90" s="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row>
    <row r="91" spans="8:135" x14ac:dyDescent="0.2">
      <c r="H91" s="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row>
    <row r="92" spans="8:135" x14ac:dyDescent="0.2">
      <c r="H92" s="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row>
    <row r="93" spans="8:135" x14ac:dyDescent="0.2">
      <c r="H93" s="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row>
    <row r="94" spans="8:135" x14ac:dyDescent="0.2">
      <c r="H94" s="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row>
    <row r="95" spans="8:135" x14ac:dyDescent="0.2">
      <c r="H95" s="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row>
    <row r="96" spans="8:135" x14ac:dyDescent="0.2">
      <c r="H96" s="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row>
    <row r="97" spans="8:135" x14ac:dyDescent="0.2">
      <c r="H97" s="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row>
    <row r="98" spans="8:135" x14ac:dyDescent="0.2">
      <c r="H98" s="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row>
    <row r="99" spans="8:135" x14ac:dyDescent="0.2">
      <c r="H99" s="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row>
    <row r="100" spans="8:135" x14ac:dyDescent="0.2">
      <c r="H100" s="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row>
    <row r="101" spans="8:135" x14ac:dyDescent="0.2">
      <c r="H101" s="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row>
    <row r="102" spans="8:135" x14ac:dyDescent="0.2">
      <c r="H102" s="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row>
    <row r="103" spans="8:135" x14ac:dyDescent="0.2">
      <c r="H103" s="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row>
    <row r="104" spans="8:135" x14ac:dyDescent="0.2">
      <c r="H104" s="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row>
    <row r="105" spans="8:135" x14ac:dyDescent="0.2">
      <c r="H105" s="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row>
    <row r="106" spans="8:135" x14ac:dyDescent="0.2">
      <c r="H106" s="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row>
    <row r="107" spans="8:135" x14ac:dyDescent="0.2">
      <c r="H107" s="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row>
    <row r="108" spans="8:135" x14ac:dyDescent="0.2">
      <c r="H108" s="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row>
    <row r="109" spans="8:135" x14ac:dyDescent="0.2">
      <c r="H109" s="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row>
    <row r="110" spans="8:135" x14ac:dyDescent="0.2">
      <c r="H110" s="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row>
    <row r="111" spans="8:135" x14ac:dyDescent="0.2">
      <c r="H111" s="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row>
    <row r="112" spans="8:135" x14ac:dyDescent="0.2">
      <c r="H112" s="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row>
    <row r="113" spans="8:135" x14ac:dyDescent="0.2">
      <c r="H113" s="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row>
    <row r="114" spans="8:135" x14ac:dyDescent="0.2">
      <c r="H114" s="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row>
    <row r="115" spans="8:135" x14ac:dyDescent="0.2">
      <c r="H115" s="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row>
    <row r="116" spans="8:135" x14ac:dyDescent="0.2">
      <c r="H116" s="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row>
    <row r="117" spans="8:135" x14ac:dyDescent="0.2">
      <c r="H117" s="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row>
    <row r="118" spans="8:135" x14ac:dyDescent="0.2">
      <c r="H118" s="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row>
    <row r="119" spans="8:135" x14ac:dyDescent="0.2">
      <c r="H119" s="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row>
    <row r="120" spans="8:135" x14ac:dyDescent="0.2">
      <c r="H120" s="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row>
    <row r="121" spans="8:135" x14ac:dyDescent="0.2">
      <c r="H121" s="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row>
    <row r="122" spans="8:135" x14ac:dyDescent="0.2">
      <c r="H122" s="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row>
    <row r="123" spans="8:135" x14ac:dyDescent="0.2">
      <c r="H123" s="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row>
    <row r="124" spans="8:135" x14ac:dyDescent="0.2">
      <c r="H124" s="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row>
    <row r="125" spans="8:135" x14ac:dyDescent="0.2">
      <c r="H125" s="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row>
    <row r="126" spans="8:135" x14ac:dyDescent="0.2">
      <c r="H126" s="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row>
    <row r="127" spans="8:135" x14ac:dyDescent="0.2">
      <c r="H127" s="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row>
    <row r="128" spans="8:135" x14ac:dyDescent="0.2">
      <c r="H128" s="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row>
    <row r="129" spans="8:135" x14ac:dyDescent="0.2">
      <c r="H129" s="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row>
    <row r="130" spans="8:135" x14ac:dyDescent="0.2">
      <c r="H130" s="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row>
    <row r="131" spans="8:135" x14ac:dyDescent="0.2">
      <c r="H131" s="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row>
    <row r="132" spans="8:135" x14ac:dyDescent="0.2">
      <c r="H132" s="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row>
    <row r="133" spans="8:135" x14ac:dyDescent="0.2">
      <c r="H133" s="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row>
    <row r="134" spans="8:135" x14ac:dyDescent="0.2">
      <c r="H134" s="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row>
    <row r="135" spans="8:135" x14ac:dyDescent="0.2">
      <c r="H135" s="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row>
    <row r="136" spans="8:135" x14ac:dyDescent="0.2">
      <c r="H136" s="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row>
    <row r="137" spans="8:135" x14ac:dyDescent="0.2">
      <c r="H137" s="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row>
    <row r="138" spans="8:135" x14ac:dyDescent="0.2">
      <c r="H138" s="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row>
    <row r="139" spans="8:135" x14ac:dyDescent="0.2">
      <c r="H139" s="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row>
    <row r="140" spans="8:135" x14ac:dyDescent="0.2">
      <c r="H140" s="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row>
    <row r="141" spans="8:135" x14ac:dyDescent="0.2">
      <c r="H141" s="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row>
    <row r="142" spans="8:135" x14ac:dyDescent="0.2">
      <c r="H142" s="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row>
    <row r="143" spans="8:135" x14ac:dyDescent="0.2">
      <c r="H143" s="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row>
    <row r="144" spans="8:135" x14ac:dyDescent="0.2">
      <c r="H144" s="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row>
    <row r="145" spans="8:135" x14ac:dyDescent="0.2">
      <c r="H145" s="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row>
    <row r="146" spans="8:135" x14ac:dyDescent="0.2">
      <c r="H146" s="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row>
    <row r="147" spans="8:135" x14ac:dyDescent="0.2">
      <c r="H147" s="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row>
    <row r="148" spans="8:135" x14ac:dyDescent="0.2">
      <c r="H148" s="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row>
    <row r="149" spans="8:135" x14ac:dyDescent="0.2">
      <c r="H149" s="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row>
    <row r="150" spans="8:135" x14ac:dyDescent="0.2">
      <c r="H150" s="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row>
    <row r="151" spans="8:135" x14ac:dyDescent="0.2">
      <c r="H151" s="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row>
    <row r="152" spans="8:135" x14ac:dyDescent="0.2">
      <c r="H152" s="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row>
    <row r="153" spans="8:135" x14ac:dyDescent="0.2">
      <c r="H153" s="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row>
    <row r="154" spans="8:135" x14ac:dyDescent="0.2">
      <c r="H154" s="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row>
    <row r="155" spans="8:135" x14ac:dyDescent="0.2">
      <c r="H155" s="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row>
    <row r="156" spans="8:135" x14ac:dyDescent="0.2">
      <c r="H156" s="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row>
    <row r="157" spans="8:135" x14ac:dyDescent="0.2">
      <c r="H157" s="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row>
    <row r="158" spans="8:135" x14ac:dyDescent="0.2">
      <c r="H158" s="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row>
    <row r="159" spans="8:135" x14ac:dyDescent="0.2">
      <c r="H159" s="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row>
    <row r="160" spans="8:135" x14ac:dyDescent="0.2">
      <c r="H160" s="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row>
    <row r="161" spans="8:135" x14ac:dyDescent="0.2">
      <c r="H161" s="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row>
    <row r="162" spans="8:135" x14ac:dyDescent="0.2">
      <c r="H162" s="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row>
    <row r="163" spans="8:135" x14ac:dyDescent="0.2">
      <c r="H163" s="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row>
    <row r="164" spans="8:135" x14ac:dyDescent="0.2">
      <c r="H164" s="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row>
    <row r="165" spans="8:135" x14ac:dyDescent="0.2">
      <c r="H165" s="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row>
    <row r="166" spans="8:135" x14ac:dyDescent="0.2">
      <c r="H166" s="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row>
    <row r="167" spans="8:135" x14ac:dyDescent="0.2">
      <c r="H167" s="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row>
    <row r="168" spans="8:135" x14ac:dyDescent="0.2">
      <c r="H168" s="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row>
    <row r="169" spans="8:135" x14ac:dyDescent="0.2">
      <c r="H169" s="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row>
    <row r="170" spans="8:135" x14ac:dyDescent="0.2">
      <c r="H170" s="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row>
    <row r="171" spans="8:135" x14ac:dyDescent="0.2">
      <c r="H171" s="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row>
    <row r="172" spans="8:135" x14ac:dyDescent="0.2">
      <c r="H172" s="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row>
    <row r="173" spans="8:135" x14ac:dyDescent="0.2">
      <c r="H173" s="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row>
    <row r="174" spans="8:135" x14ac:dyDescent="0.2">
      <c r="H174" s="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row>
    <row r="175" spans="8:135" x14ac:dyDescent="0.2">
      <c r="H175" s="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row>
    <row r="176" spans="8:135" x14ac:dyDescent="0.2">
      <c r="H176" s="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row>
    <row r="177" spans="8:135" x14ac:dyDescent="0.2">
      <c r="H177" s="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row>
    <row r="178" spans="8:135" x14ac:dyDescent="0.2">
      <c r="H178" s="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row>
    <row r="179" spans="8:135" x14ac:dyDescent="0.2">
      <c r="H179" s="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row>
    <row r="180" spans="8:135" x14ac:dyDescent="0.2">
      <c r="H180" s="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row>
    <row r="181" spans="8:135" x14ac:dyDescent="0.2">
      <c r="H181" s="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row>
    <row r="182" spans="8:135" x14ac:dyDescent="0.2">
      <c r="H182" s="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row>
    <row r="183" spans="8:135" x14ac:dyDescent="0.2">
      <c r="H183" s="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row>
    <row r="184" spans="8:135" x14ac:dyDescent="0.2">
      <c r="H184" s="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row>
    <row r="185" spans="8:135" x14ac:dyDescent="0.2">
      <c r="H185" s="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row>
    <row r="186" spans="8:135" x14ac:dyDescent="0.2">
      <c r="H186" s="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row>
    <row r="187" spans="8:135" x14ac:dyDescent="0.2">
      <c r="H187" s="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row>
    <row r="188" spans="8:135" x14ac:dyDescent="0.2">
      <c r="H188" s="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row>
    <row r="189" spans="8:135" x14ac:dyDescent="0.2">
      <c r="H189" s="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row>
    <row r="190" spans="8:135" x14ac:dyDescent="0.2">
      <c r="H190" s="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row>
    <row r="191" spans="8:135" x14ac:dyDescent="0.2">
      <c r="H191" s="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row>
    <row r="192" spans="8:135" x14ac:dyDescent="0.2">
      <c r="H192" s="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row>
    <row r="193" spans="8:135" x14ac:dyDescent="0.2">
      <c r="H193" s="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row>
    <row r="194" spans="8:135" x14ac:dyDescent="0.2">
      <c r="H194" s="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row>
    <row r="195" spans="8:135" x14ac:dyDescent="0.2">
      <c r="H195" s="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row>
    <row r="196" spans="8:135" x14ac:dyDescent="0.2">
      <c r="H196" s="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row>
    <row r="197" spans="8:135" x14ac:dyDescent="0.2">
      <c r="H197" s="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row>
    <row r="198" spans="8:135" x14ac:dyDescent="0.2">
      <c r="H198" s="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row>
    <row r="199" spans="8:135" x14ac:dyDescent="0.2">
      <c r="H199" s="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row>
    <row r="200" spans="8:135" x14ac:dyDescent="0.2">
      <c r="H200" s="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row>
    <row r="201" spans="8:135" x14ac:dyDescent="0.2">
      <c r="H201" s="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row>
    <row r="202" spans="8:135" x14ac:dyDescent="0.2">
      <c r="H202" s="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row>
    <row r="203" spans="8:135" x14ac:dyDescent="0.2">
      <c r="H203" s="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row>
    <row r="204" spans="8:135" x14ac:dyDescent="0.2">
      <c r="H204" s="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row>
    <row r="205" spans="8:135" x14ac:dyDescent="0.2">
      <c r="H205" s="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row>
    <row r="206" spans="8:135" x14ac:dyDescent="0.2">
      <c r="H206" s="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row>
    <row r="207" spans="8:135" x14ac:dyDescent="0.2">
      <c r="H207" s="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row>
    <row r="208" spans="8:135" x14ac:dyDescent="0.2">
      <c r="H208" s="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row>
    <row r="209" spans="8:135" x14ac:dyDescent="0.2">
      <c r="H209" s="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row>
    <row r="210" spans="8:135" x14ac:dyDescent="0.2">
      <c r="H210" s="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row>
    <row r="211" spans="8:135" x14ac:dyDescent="0.2">
      <c r="H211" s="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row>
    <row r="212" spans="8:135" x14ac:dyDescent="0.2">
      <c r="H212" s="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row>
    <row r="213" spans="8:135" x14ac:dyDescent="0.2">
      <c r="H213" s="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row>
    <row r="214" spans="8:135" x14ac:dyDescent="0.2">
      <c r="H214" s="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row>
    <row r="215" spans="8:135" x14ac:dyDescent="0.2">
      <c r="H215" s="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row>
    <row r="216" spans="8:135" x14ac:dyDescent="0.2">
      <c r="H216" s="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row>
    <row r="217" spans="8:135" x14ac:dyDescent="0.2">
      <c r="H217" s="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row>
    <row r="218" spans="8:135" x14ac:dyDescent="0.2">
      <c r="H218" s="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row>
    <row r="219" spans="8:135" x14ac:dyDescent="0.2">
      <c r="H219" s="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row>
    <row r="220" spans="8:135" x14ac:dyDescent="0.2">
      <c r="H220" s="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row>
    <row r="221" spans="8:135" x14ac:dyDescent="0.2">
      <c r="H221" s="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row>
    <row r="222" spans="8:135" x14ac:dyDescent="0.2">
      <c r="H222" s="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row>
    <row r="223" spans="8:135" x14ac:dyDescent="0.2">
      <c r="H223" s="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row>
    <row r="224" spans="8:135" x14ac:dyDescent="0.2">
      <c r="H224" s="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row>
    <row r="225" spans="8:135" x14ac:dyDescent="0.2">
      <c r="H225" s="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row>
    <row r="226" spans="8:135" x14ac:dyDescent="0.2">
      <c r="H226" s="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row>
    <row r="227" spans="8:135" x14ac:dyDescent="0.2">
      <c r="H227" s="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row>
    <row r="228" spans="8:135" x14ac:dyDescent="0.2">
      <c r="H228" s="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row>
    <row r="229" spans="8:135" x14ac:dyDescent="0.2">
      <c r="H229" s="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row>
    <row r="230" spans="8:135" x14ac:dyDescent="0.2">
      <c r="H230" s="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row>
    <row r="231" spans="8:135" x14ac:dyDescent="0.2">
      <c r="H231" s="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row>
    <row r="232" spans="8:135" x14ac:dyDescent="0.2">
      <c r="H232" s="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row>
    <row r="233" spans="8:135" x14ac:dyDescent="0.2">
      <c r="H233" s="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row>
    <row r="234" spans="8:135" x14ac:dyDescent="0.2">
      <c r="H234" s="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row>
    <row r="235" spans="8:135" x14ac:dyDescent="0.2">
      <c r="H235" s="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row>
    <row r="236" spans="8:135" x14ac:dyDescent="0.2">
      <c r="H236" s="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row>
    <row r="237" spans="8:135" x14ac:dyDescent="0.2">
      <c r="H237" s="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row>
    <row r="238" spans="8:135" x14ac:dyDescent="0.2">
      <c r="H238" s="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row>
    <row r="239" spans="8:135" x14ac:dyDescent="0.2">
      <c r="H239" s="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row>
    <row r="240" spans="8:135" x14ac:dyDescent="0.2">
      <c r="H240" s="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row>
    <row r="241" spans="8:135" x14ac:dyDescent="0.2">
      <c r="H241" s="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row>
    <row r="242" spans="8:135" x14ac:dyDescent="0.2">
      <c r="H242" s="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row>
    <row r="243" spans="8:135" x14ac:dyDescent="0.2">
      <c r="H243" s="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row>
    <row r="244" spans="8:135" x14ac:dyDescent="0.2">
      <c r="H244" s="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row>
    <row r="245" spans="8:135" x14ac:dyDescent="0.2">
      <c r="H245" s="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row>
    <row r="246" spans="8:135" x14ac:dyDescent="0.2">
      <c r="H246" s="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row>
    <row r="247" spans="8:135" x14ac:dyDescent="0.2">
      <c r="H247" s="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row>
    <row r="248" spans="8:135" x14ac:dyDescent="0.2">
      <c r="H248" s="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row>
    <row r="249" spans="8:135" x14ac:dyDescent="0.2">
      <c r="H249" s="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row>
    <row r="250" spans="8:135" x14ac:dyDescent="0.2">
      <c r="H250" s="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row>
    <row r="251" spans="8:135" x14ac:dyDescent="0.2">
      <c r="H251" s="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row>
    <row r="252" spans="8:135" x14ac:dyDescent="0.2">
      <c r="H252" s="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row>
    <row r="253" spans="8:135" x14ac:dyDescent="0.2">
      <c r="H253" s="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row>
    <row r="254" spans="8:135" x14ac:dyDescent="0.2">
      <c r="H254" s="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row>
    <row r="255" spans="8:135" x14ac:dyDescent="0.2">
      <c r="H255" s="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row>
    <row r="256" spans="8:135" x14ac:dyDescent="0.2">
      <c r="H256" s="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row>
    <row r="257" spans="8:135" x14ac:dyDescent="0.2">
      <c r="H257" s="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row>
    <row r="258" spans="8:135" x14ac:dyDescent="0.2">
      <c r="H258" s="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row>
    <row r="259" spans="8:135" x14ac:dyDescent="0.2">
      <c r="H259" s="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row>
    <row r="260" spans="8:135" x14ac:dyDescent="0.2">
      <c r="H260" s="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row>
    <row r="261" spans="8:135" x14ac:dyDescent="0.2">
      <c r="H261" s="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row>
    <row r="262" spans="8:135" x14ac:dyDescent="0.2">
      <c r="H262" s="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row>
    <row r="263" spans="8:135" x14ac:dyDescent="0.2">
      <c r="H263" s="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row>
    <row r="264" spans="8:135" x14ac:dyDescent="0.2">
      <c r="H264" s="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row>
    <row r="265" spans="8:135" x14ac:dyDescent="0.2">
      <c r="H265" s="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row>
    <row r="266" spans="8:135" x14ac:dyDescent="0.2">
      <c r="H266" s="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row>
    <row r="267" spans="8:135" x14ac:dyDescent="0.2">
      <c r="H267" s="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row>
    <row r="268" spans="8:135" x14ac:dyDescent="0.2">
      <c r="H268" s="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row>
    <row r="269" spans="8:135" x14ac:dyDescent="0.2">
      <c r="H269" s="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row>
    <row r="270" spans="8:135" x14ac:dyDescent="0.2">
      <c r="H270" s="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row>
    <row r="271" spans="8:135" x14ac:dyDescent="0.2">
      <c r="H271" s="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row>
    <row r="272" spans="8:135" x14ac:dyDescent="0.2">
      <c r="H272" s="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row>
    <row r="273" spans="8:135" x14ac:dyDescent="0.2">
      <c r="H273" s="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row>
    <row r="274" spans="8:135" x14ac:dyDescent="0.2">
      <c r="H274" s="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row>
    <row r="275" spans="8:135" x14ac:dyDescent="0.2">
      <c r="H275" s="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row>
    <row r="276" spans="8:135" x14ac:dyDescent="0.2">
      <c r="H276" s="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row>
    <row r="277" spans="8:135" x14ac:dyDescent="0.2">
      <c r="H277" s="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row>
    <row r="278" spans="8:135" x14ac:dyDescent="0.2">
      <c r="H278" s="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row>
    <row r="279" spans="8:135" x14ac:dyDescent="0.2">
      <c r="H279" s="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row>
    <row r="280" spans="8:135" x14ac:dyDescent="0.2">
      <c r="H280" s="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row>
    <row r="281" spans="8:135" x14ac:dyDescent="0.2">
      <c r="H281" s="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row>
    <row r="282" spans="8:135" x14ac:dyDescent="0.2">
      <c r="H282" s="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row>
    <row r="283" spans="8:135" x14ac:dyDescent="0.2">
      <c r="H283" s="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row>
    <row r="284" spans="8:135" x14ac:dyDescent="0.2">
      <c r="H284" s="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row>
    <row r="285" spans="8:135" x14ac:dyDescent="0.2">
      <c r="H285" s="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row>
    <row r="286" spans="8:135" x14ac:dyDescent="0.2">
      <c r="H286" s="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row>
    <row r="287" spans="8:135" x14ac:dyDescent="0.2">
      <c r="H287" s="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row>
    <row r="288" spans="8:135" x14ac:dyDescent="0.2">
      <c r="H288" s="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row>
    <row r="289" spans="8:135" x14ac:dyDescent="0.2">
      <c r="H289" s="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row>
    <row r="290" spans="8:135" x14ac:dyDescent="0.2">
      <c r="H290" s="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row>
    <row r="291" spans="8:135" x14ac:dyDescent="0.2">
      <c r="H291" s="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row>
    <row r="292" spans="8:135" x14ac:dyDescent="0.2">
      <c r="H292" s="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row>
    <row r="293" spans="8:135" x14ac:dyDescent="0.2">
      <c r="H293" s="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row>
    <row r="294" spans="8:135" x14ac:dyDescent="0.2">
      <c r="H294" s="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row>
    <row r="295" spans="8:135" x14ac:dyDescent="0.2">
      <c r="H295" s="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row>
    <row r="296" spans="8:135" x14ac:dyDescent="0.2">
      <c r="H296" s="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row>
    <row r="297" spans="8:135" x14ac:dyDescent="0.2">
      <c r="H297" s="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row>
    <row r="298" spans="8:135" x14ac:dyDescent="0.2">
      <c r="H298" s="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row>
    <row r="299" spans="8:135" x14ac:dyDescent="0.2">
      <c r="H299" s="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row>
    <row r="300" spans="8:135" x14ac:dyDescent="0.2">
      <c r="H300" s="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row>
    <row r="301" spans="8:135" x14ac:dyDescent="0.2">
      <c r="H301" s="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row>
    <row r="302" spans="8:135" x14ac:dyDescent="0.2">
      <c r="H302" s="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row>
    <row r="303" spans="8:135" x14ac:dyDescent="0.2">
      <c r="H303" s="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row>
    <row r="304" spans="8:135" x14ac:dyDescent="0.2">
      <c r="H304" s="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row>
    <row r="305" spans="8:135" x14ac:dyDescent="0.2">
      <c r="H305" s="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row>
    <row r="306" spans="8:135" x14ac:dyDescent="0.2">
      <c r="H306" s="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row>
    <row r="307" spans="8:135" x14ac:dyDescent="0.2">
      <c r="H307" s="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row>
    <row r="308" spans="8:135" x14ac:dyDescent="0.2">
      <c r="H308" s="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row>
    <row r="309" spans="8:135" x14ac:dyDescent="0.2">
      <c r="H309" s="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row>
    <row r="310" spans="8:135" x14ac:dyDescent="0.2">
      <c r="H310" s="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row>
    <row r="311" spans="8:135" x14ac:dyDescent="0.2">
      <c r="H311" s="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row>
    <row r="312" spans="8:135" x14ac:dyDescent="0.2">
      <c r="H312" s="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row>
    <row r="313" spans="8:135" x14ac:dyDescent="0.2">
      <c r="H313" s="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row>
    <row r="314" spans="8:135" x14ac:dyDescent="0.2">
      <c r="H314" s="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row>
    <row r="315" spans="8:135" x14ac:dyDescent="0.2">
      <c r="H315" s="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row>
    <row r="316" spans="8:135" x14ac:dyDescent="0.2">
      <c r="H316" s="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row>
    <row r="317" spans="8:135" x14ac:dyDescent="0.2">
      <c r="H317" s="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row>
    <row r="318" spans="8:135" x14ac:dyDescent="0.2">
      <c r="H318" s="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row>
    <row r="319" spans="8:135" x14ac:dyDescent="0.2">
      <c r="H319" s="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row>
    <row r="320" spans="8:135" x14ac:dyDescent="0.2">
      <c r="H320" s="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row>
    <row r="321" spans="8:135" x14ac:dyDescent="0.2">
      <c r="H321" s="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row>
    <row r="322" spans="8:135" x14ac:dyDescent="0.2">
      <c r="H322" s="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row>
    <row r="323" spans="8:135" x14ac:dyDescent="0.2">
      <c r="H323" s="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row>
    <row r="324" spans="8:135" x14ac:dyDescent="0.2">
      <c r="H324" s="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row>
    <row r="325" spans="8:135" x14ac:dyDescent="0.2">
      <c r="H325" s="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row>
    <row r="326" spans="8:135" x14ac:dyDescent="0.2">
      <c r="H326" s="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row>
    <row r="327" spans="8:135" x14ac:dyDescent="0.2">
      <c r="H327" s="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row>
    <row r="328" spans="8:135" x14ac:dyDescent="0.2">
      <c r="H328" s="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row>
    <row r="329" spans="8:135" x14ac:dyDescent="0.2">
      <c r="H329" s="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row>
    <row r="330" spans="8:135" x14ac:dyDescent="0.2">
      <c r="H330" s="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row>
    <row r="331" spans="8:135" x14ac:dyDescent="0.2">
      <c r="H331" s="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row>
    <row r="332" spans="8:135" x14ac:dyDescent="0.2">
      <c r="H332" s="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row>
    <row r="333" spans="8:135" x14ac:dyDescent="0.2">
      <c r="H333" s="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row>
    <row r="334" spans="8:135" x14ac:dyDescent="0.2">
      <c r="H334" s="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row>
    <row r="335" spans="8:135" x14ac:dyDescent="0.2">
      <c r="H335" s="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row>
    <row r="336" spans="8:135" x14ac:dyDescent="0.2">
      <c r="H336" s="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row>
    <row r="337" spans="8:135" x14ac:dyDescent="0.2">
      <c r="H337" s="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row>
    <row r="338" spans="8:135" x14ac:dyDescent="0.2">
      <c r="H338" s="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row>
    <row r="339" spans="8:135" x14ac:dyDescent="0.2">
      <c r="H339" s="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row>
    <row r="340" spans="8:135" x14ac:dyDescent="0.2">
      <c r="H340" s="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row>
    <row r="341" spans="8:135" x14ac:dyDescent="0.2">
      <c r="H341" s="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row>
    <row r="342" spans="8:135" x14ac:dyDescent="0.2">
      <c r="H342" s="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row>
    <row r="343" spans="8:135" x14ac:dyDescent="0.2">
      <c r="H343" s="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row>
    <row r="344" spans="8:135" x14ac:dyDescent="0.2">
      <c r="H344" s="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row>
    <row r="345" spans="8:135" x14ac:dyDescent="0.2">
      <c r="H345" s="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row>
    <row r="346" spans="8:135" x14ac:dyDescent="0.2">
      <c r="H346" s="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row>
    <row r="347" spans="8:135" x14ac:dyDescent="0.2">
      <c r="H347" s="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row>
    <row r="348" spans="8:135" x14ac:dyDescent="0.2">
      <c r="H348" s="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row>
    <row r="349" spans="8:135" x14ac:dyDescent="0.2">
      <c r="H349" s="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row>
    <row r="350" spans="8:135" x14ac:dyDescent="0.2">
      <c r="H350" s="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row>
    <row r="351" spans="8:135" x14ac:dyDescent="0.2">
      <c r="H351" s="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row>
    <row r="352" spans="8:135" x14ac:dyDescent="0.2">
      <c r="H352" s="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row>
    <row r="353" spans="8:135" x14ac:dyDescent="0.2">
      <c r="H353" s="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row>
    <row r="354" spans="8:135" x14ac:dyDescent="0.2">
      <c r="H354" s="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row>
    <row r="355" spans="8:135" x14ac:dyDescent="0.2">
      <c r="H355" s="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row>
    <row r="356" spans="8:135" x14ac:dyDescent="0.2">
      <c r="H356" s="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row>
    <row r="357" spans="8:135" x14ac:dyDescent="0.2">
      <c r="H357" s="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row>
    <row r="358" spans="8:135" x14ac:dyDescent="0.2">
      <c r="H358" s="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row>
    <row r="359" spans="8:135" x14ac:dyDescent="0.2">
      <c r="H359" s="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row>
    <row r="360" spans="8:135" x14ac:dyDescent="0.2">
      <c r="H360" s="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row>
    <row r="361" spans="8:135" x14ac:dyDescent="0.2">
      <c r="H361" s="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row>
    <row r="362" spans="8:135" x14ac:dyDescent="0.2">
      <c r="H362" s="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row>
    <row r="363" spans="8:135" x14ac:dyDescent="0.2">
      <c r="H363" s="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row>
    <row r="364" spans="8:135" x14ac:dyDescent="0.2">
      <c r="H364" s="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row>
    <row r="365" spans="8:135" x14ac:dyDescent="0.2">
      <c r="H365" s="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row>
    <row r="366" spans="8:135" x14ac:dyDescent="0.2">
      <c r="H366" s="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row>
    <row r="367" spans="8:135" x14ac:dyDescent="0.2">
      <c r="H367" s="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row>
    <row r="368" spans="8:135" x14ac:dyDescent="0.2">
      <c r="H368" s="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row>
    <row r="369" spans="8:135" x14ac:dyDescent="0.2">
      <c r="H369" s="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row>
    <row r="370" spans="8:135" x14ac:dyDescent="0.2">
      <c r="H370" s="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row>
    <row r="371" spans="8:135" x14ac:dyDescent="0.2">
      <c r="H371" s="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row>
    <row r="372" spans="8:135" x14ac:dyDescent="0.2">
      <c r="H372" s="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row>
    <row r="373" spans="8:135" x14ac:dyDescent="0.2">
      <c r="H373" s="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row>
    <row r="374" spans="8:135" x14ac:dyDescent="0.2">
      <c r="H374" s="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row>
    <row r="375" spans="8:135" x14ac:dyDescent="0.2">
      <c r="H375" s="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row>
    <row r="376" spans="8:135" x14ac:dyDescent="0.2">
      <c r="H376" s="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row>
    <row r="377" spans="8:135" x14ac:dyDescent="0.2">
      <c r="H377" s="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row>
    <row r="378" spans="8:135" x14ac:dyDescent="0.2">
      <c r="H378" s="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row>
    <row r="379" spans="8:135" x14ac:dyDescent="0.2">
      <c r="H379" s="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row>
    <row r="380" spans="8:135" x14ac:dyDescent="0.2">
      <c r="H380" s="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row>
    <row r="381" spans="8:135" x14ac:dyDescent="0.2">
      <c r="H381" s="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row>
    <row r="382" spans="8:135" x14ac:dyDescent="0.2">
      <c r="H382" s="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row>
    <row r="383" spans="8:135" x14ac:dyDescent="0.2">
      <c r="H383" s="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row>
    <row r="384" spans="8:135" x14ac:dyDescent="0.2">
      <c r="H384" s="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row>
    <row r="385" spans="8:135" x14ac:dyDescent="0.2">
      <c r="H385" s="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row>
    <row r="386" spans="8:135" x14ac:dyDescent="0.2">
      <c r="H386" s="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row>
    <row r="387" spans="8:135" x14ac:dyDescent="0.2">
      <c r="H387" s="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row>
    <row r="388" spans="8:135" x14ac:dyDescent="0.2">
      <c r="H388" s="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row>
    <row r="389" spans="8:135" x14ac:dyDescent="0.2">
      <c r="H389" s="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row>
    <row r="390" spans="8:135" x14ac:dyDescent="0.2">
      <c r="H390" s="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row>
    <row r="391" spans="8:135" x14ac:dyDescent="0.2">
      <c r="H391" s="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row>
    <row r="392" spans="8:135" x14ac:dyDescent="0.2">
      <c r="H392" s="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row>
    <row r="393" spans="8:135" x14ac:dyDescent="0.2">
      <c r="H393" s="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row>
    <row r="394" spans="8:135" x14ac:dyDescent="0.2">
      <c r="H394" s="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row>
    <row r="395" spans="8:135" x14ac:dyDescent="0.2">
      <c r="H395" s="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row>
    <row r="396" spans="8:135" x14ac:dyDescent="0.2">
      <c r="H396" s="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row>
    <row r="397" spans="8:135" x14ac:dyDescent="0.2">
      <c r="H397" s="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row>
    <row r="398" spans="8:135" x14ac:dyDescent="0.2">
      <c r="H398" s="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row>
    <row r="399" spans="8:135" x14ac:dyDescent="0.2">
      <c r="H399" s="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row>
    <row r="400" spans="8:135" x14ac:dyDescent="0.2">
      <c r="H400" s="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row>
    <row r="401" spans="8:135" x14ac:dyDescent="0.2">
      <c r="H401" s="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row>
    <row r="402" spans="8:135" x14ac:dyDescent="0.2">
      <c r="H402" s="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row>
    <row r="403" spans="8:135" x14ac:dyDescent="0.2">
      <c r="H403" s="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row>
    <row r="404" spans="8:135" x14ac:dyDescent="0.2">
      <c r="H404" s="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row>
    <row r="405" spans="8:135" x14ac:dyDescent="0.2">
      <c r="H405" s="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row>
    <row r="406" spans="8:135" x14ac:dyDescent="0.2">
      <c r="H406" s="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row>
    <row r="407" spans="8:135" x14ac:dyDescent="0.2">
      <c r="H407" s="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row>
    <row r="408" spans="8:135" x14ac:dyDescent="0.2">
      <c r="H408" s="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row>
    <row r="409" spans="8:135" x14ac:dyDescent="0.2">
      <c r="H409" s="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row>
    <row r="410" spans="8:135" x14ac:dyDescent="0.2">
      <c r="H410" s="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row>
    <row r="411" spans="8:135" x14ac:dyDescent="0.2">
      <c r="H411" s="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row>
    <row r="412" spans="8:135" x14ac:dyDescent="0.2">
      <c r="H412" s="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row>
    <row r="413" spans="8:135" x14ac:dyDescent="0.2">
      <c r="H413" s="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row>
    <row r="414" spans="8:135" x14ac:dyDescent="0.2">
      <c r="H414" s="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row>
    <row r="415" spans="8:135" x14ac:dyDescent="0.2">
      <c r="H415" s="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row>
    <row r="416" spans="8:135" x14ac:dyDescent="0.2">
      <c r="H416" s="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row>
    <row r="417" spans="8:135" x14ac:dyDescent="0.2">
      <c r="H417" s="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row>
    <row r="418" spans="8:135" x14ac:dyDescent="0.2">
      <c r="H418" s="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row>
    <row r="419" spans="8:135" x14ac:dyDescent="0.2">
      <c r="H419" s="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row>
    <row r="420" spans="8:135" x14ac:dyDescent="0.2">
      <c r="H420" s="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row>
    <row r="421" spans="8:135" x14ac:dyDescent="0.2">
      <c r="H421" s="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row>
    <row r="422" spans="8:135" x14ac:dyDescent="0.2">
      <c r="H422" s="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row>
    <row r="423" spans="8:135" x14ac:dyDescent="0.2">
      <c r="H423" s="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row>
    <row r="424" spans="8:135" x14ac:dyDescent="0.2">
      <c r="H424" s="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row>
    <row r="425" spans="8:135" x14ac:dyDescent="0.2">
      <c r="H425" s="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row>
    <row r="426" spans="8:135" x14ac:dyDescent="0.2">
      <c r="H426" s="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row>
    <row r="427" spans="8:135" x14ac:dyDescent="0.2">
      <c r="H427" s="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row>
    <row r="428" spans="8:135" x14ac:dyDescent="0.2">
      <c r="H428" s="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row>
    <row r="429" spans="8:135" x14ac:dyDescent="0.2">
      <c r="H429" s="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row>
    <row r="430" spans="8:135" x14ac:dyDescent="0.2">
      <c r="H430" s="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row>
    <row r="431" spans="8:135" x14ac:dyDescent="0.2">
      <c r="H431" s="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row>
    <row r="432" spans="8:135" x14ac:dyDescent="0.2">
      <c r="H432" s="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row>
    <row r="433" spans="8:135" x14ac:dyDescent="0.2">
      <c r="H433" s="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row>
    <row r="434" spans="8:135" x14ac:dyDescent="0.2">
      <c r="H434" s="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row>
    <row r="435" spans="8:135" x14ac:dyDescent="0.2">
      <c r="H435" s="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row>
    <row r="436" spans="8:135" x14ac:dyDescent="0.2">
      <c r="H436" s="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row>
    <row r="437" spans="8:135" x14ac:dyDescent="0.2">
      <c r="H437" s="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row>
    <row r="438" spans="8:135" x14ac:dyDescent="0.2">
      <c r="H438" s="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row>
    <row r="439" spans="8:135" x14ac:dyDescent="0.2">
      <c r="H439" s="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row>
    <row r="440" spans="8:135" x14ac:dyDescent="0.2">
      <c r="H440" s="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row>
    <row r="441" spans="8:135" x14ac:dyDescent="0.2">
      <c r="H441" s="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row>
    <row r="442" spans="8:135" x14ac:dyDescent="0.2">
      <c r="H442" s="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row>
    <row r="443" spans="8:135" x14ac:dyDescent="0.2">
      <c r="H443" s="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row>
    <row r="444" spans="8:135" x14ac:dyDescent="0.2">
      <c r="H444" s="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row>
    <row r="445" spans="8:135" x14ac:dyDescent="0.2">
      <c r="H445" s="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row>
    <row r="446" spans="8:135" x14ac:dyDescent="0.2">
      <c r="H446" s="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row>
    <row r="447" spans="8:135" x14ac:dyDescent="0.2">
      <c r="H447" s="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row>
    <row r="448" spans="8:135" x14ac:dyDescent="0.2">
      <c r="H448" s="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row>
    <row r="449" spans="8:135" x14ac:dyDescent="0.2">
      <c r="H449" s="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row>
    <row r="450" spans="8:135" x14ac:dyDescent="0.2">
      <c r="H450" s="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row>
    <row r="451" spans="8:135" x14ac:dyDescent="0.2">
      <c r="H451" s="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row>
    <row r="452" spans="8:135" x14ac:dyDescent="0.2">
      <c r="H452" s="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row>
    <row r="453" spans="8:135" x14ac:dyDescent="0.2">
      <c r="H453" s="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row>
    <row r="454" spans="8:135" x14ac:dyDescent="0.2">
      <c r="H454" s="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row>
    <row r="455" spans="8:135" x14ac:dyDescent="0.2">
      <c r="H455" s="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row>
    <row r="456" spans="8:135" x14ac:dyDescent="0.2">
      <c r="H456" s="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row>
    <row r="457" spans="8:135" x14ac:dyDescent="0.2">
      <c r="H457" s="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row>
    <row r="458" spans="8:135" x14ac:dyDescent="0.2">
      <c r="H458" s="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row>
    <row r="459" spans="8:135" x14ac:dyDescent="0.2">
      <c r="H459" s="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row>
    <row r="460" spans="8:135" x14ac:dyDescent="0.2">
      <c r="H460" s="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row>
    <row r="461" spans="8:135" x14ac:dyDescent="0.2">
      <c r="H461" s="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row>
    <row r="462" spans="8:135" x14ac:dyDescent="0.2">
      <c r="H462" s="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row>
    <row r="463" spans="8:135" x14ac:dyDescent="0.2">
      <c r="H463" s="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row>
    <row r="464" spans="8:135" x14ac:dyDescent="0.2">
      <c r="H464" s="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row>
    <row r="465" spans="8:135" x14ac:dyDescent="0.2">
      <c r="H465" s="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row>
    <row r="466" spans="8:135" x14ac:dyDescent="0.2">
      <c r="H466" s="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row>
    <row r="467" spans="8:135" x14ac:dyDescent="0.2">
      <c r="H467" s="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row>
    <row r="468" spans="8:135" x14ac:dyDescent="0.2">
      <c r="H468" s="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row>
    <row r="469" spans="8:135" x14ac:dyDescent="0.2">
      <c r="H469" s="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row>
    <row r="470" spans="8:135" x14ac:dyDescent="0.2">
      <c r="H470" s="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row>
    <row r="471" spans="8:135" x14ac:dyDescent="0.2">
      <c r="H471" s="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row>
    <row r="472" spans="8:135" x14ac:dyDescent="0.2">
      <c r="H472" s="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row>
    <row r="473" spans="8:135" x14ac:dyDescent="0.2">
      <c r="H473" s="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row>
    <row r="474" spans="8:135" x14ac:dyDescent="0.2">
      <c r="H474" s="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row>
    <row r="475" spans="8:135" x14ac:dyDescent="0.2">
      <c r="H475" s="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row>
    <row r="476" spans="8:135" x14ac:dyDescent="0.2">
      <c r="H476" s="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row>
    <row r="477" spans="8:135" x14ac:dyDescent="0.2">
      <c r="H477" s="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row>
    <row r="478" spans="8:135" x14ac:dyDescent="0.2">
      <c r="H478" s="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row>
    <row r="479" spans="8:135" x14ac:dyDescent="0.2">
      <c r="H479" s="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row>
    <row r="480" spans="8:135" x14ac:dyDescent="0.2">
      <c r="H480" s="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row>
    <row r="481" spans="8:135" x14ac:dyDescent="0.2">
      <c r="H481" s="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row>
    <row r="482" spans="8:135" x14ac:dyDescent="0.2">
      <c r="H482" s="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row>
    <row r="483" spans="8:135" x14ac:dyDescent="0.2">
      <c r="H483" s="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row>
    <row r="484" spans="8:135" x14ac:dyDescent="0.2">
      <c r="H484" s="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row>
    <row r="485" spans="8:135" x14ac:dyDescent="0.2">
      <c r="H485" s="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row>
    <row r="486" spans="8:135" x14ac:dyDescent="0.2">
      <c r="H486" s="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row>
    <row r="487" spans="8:135" x14ac:dyDescent="0.2">
      <c r="H487" s="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row>
    <row r="488" spans="8:135" x14ac:dyDescent="0.2">
      <c r="H488" s="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row>
    <row r="489" spans="8:135" x14ac:dyDescent="0.2">
      <c r="H489" s="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row>
    <row r="490" spans="8:135" x14ac:dyDescent="0.2">
      <c r="H490" s="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row>
    <row r="491" spans="8:135" x14ac:dyDescent="0.2">
      <c r="H491" s="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row>
    <row r="492" spans="8:135" x14ac:dyDescent="0.2">
      <c r="H492" s="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row>
    <row r="493" spans="8:135" x14ac:dyDescent="0.2">
      <c r="H493" s="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row>
    <row r="494" spans="8:135" x14ac:dyDescent="0.2">
      <c r="H494" s="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row>
    <row r="495" spans="8:135" x14ac:dyDescent="0.2">
      <c r="H495" s="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row>
    <row r="496" spans="8:135" x14ac:dyDescent="0.2">
      <c r="H496" s="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row>
    <row r="497" spans="8:135" x14ac:dyDescent="0.2">
      <c r="H497" s="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row>
    <row r="498" spans="8:135" x14ac:dyDescent="0.2">
      <c r="H498" s="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row>
    <row r="499" spans="8:135" x14ac:dyDescent="0.2">
      <c r="H499" s="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row>
    <row r="500" spans="8:135" x14ac:dyDescent="0.2">
      <c r="H500" s="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row>
    <row r="501" spans="8:135" x14ac:dyDescent="0.2">
      <c r="H501" s="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row>
    <row r="502" spans="8:135" x14ac:dyDescent="0.2">
      <c r="H502" s="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row>
    <row r="503" spans="8:135" x14ac:dyDescent="0.2">
      <c r="H503" s="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row>
    <row r="504" spans="8:135" x14ac:dyDescent="0.2">
      <c r="H504" s="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row>
    <row r="505" spans="8:135" x14ac:dyDescent="0.2">
      <c r="H505" s="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row>
    <row r="506" spans="8:135" x14ac:dyDescent="0.2">
      <c r="H506" s="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row>
    <row r="507" spans="8:135" x14ac:dyDescent="0.2">
      <c r="H507" s="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row>
    <row r="508" spans="8:135" x14ac:dyDescent="0.2">
      <c r="H508" s="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row>
    <row r="509" spans="8:135" x14ac:dyDescent="0.2">
      <c r="H509" s="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row>
    <row r="510" spans="8:135" x14ac:dyDescent="0.2">
      <c r="H510" s="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row>
    <row r="511" spans="8:135" x14ac:dyDescent="0.2">
      <c r="H511" s="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row>
    <row r="512" spans="8:135" x14ac:dyDescent="0.2">
      <c r="H512" s="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row>
    <row r="513" spans="8:135" x14ac:dyDescent="0.2">
      <c r="H513" s="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row>
    <row r="514" spans="8:135" x14ac:dyDescent="0.2">
      <c r="H514" s="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row>
    <row r="515" spans="8:135" x14ac:dyDescent="0.2">
      <c r="H515" s="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row>
    <row r="516" spans="8:135" x14ac:dyDescent="0.2">
      <c r="H516" s="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row>
    <row r="517" spans="8:135" x14ac:dyDescent="0.2">
      <c r="H517" s="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row>
    <row r="518" spans="8:135" x14ac:dyDescent="0.2">
      <c r="H518" s="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row>
    <row r="519" spans="8:135" x14ac:dyDescent="0.2">
      <c r="H519" s="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row>
    <row r="520" spans="8:135" x14ac:dyDescent="0.2">
      <c r="H520" s="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row>
    <row r="521" spans="8:135" x14ac:dyDescent="0.2">
      <c r="H521" s="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row>
    <row r="522" spans="8:135" x14ac:dyDescent="0.2">
      <c r="H522" s="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row>
    <row r="523" spans="8:135" x14ac:dyDescent="0.2">
      <c r="H523" s="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row>
    <row r="524" spans="8:135" x14ac:dyDescent="0.2">
      <c r="H524" s="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row>
    <row r="525" spans="8:135" x14ac:dyDescent="0.2">
      <c r="H525" s="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row>
    <row r="526" spans="8:135" x14ac:dyDescent="0.2">
      <c r="H526" s="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row>
    <row r="527" spans="8:135" x14ac:dyDescent="0.2">
      <c r="H527" s="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row>
    <row r="528" spans="8:135" x14ac:dyDescent="0.2">
      <c r="H528" s="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row>
    <row r="529" spans="8:135" x14ac:dyDescent="0.2">
      <c r="H529" s="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row>
    <row r="530" spans="8:135" x14ac:dyDescent="0.2">
      <c r="H530" s="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row>
    <row r="531" spans="8:135" x14ac:dyDescent="0.2">
      <c r="H531" s="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row>
    <row r="532" spans="8:135" x14ac:dyDescent="0.2">
      <c r="H532" s="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row>
    <row r="533" spans="8:135" x14ac:dyDescent="0.2">
      <c r="H533" s="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row>
    <row r="534" spans="8:135" x14ac:dyDescent="0.2">
      <c r="H534" s="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row>
    <row r="535" spans="8:135" x14ac:dyDescent="0.2">
      <c r="H535" s="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row>
    <row r="536" spans="8:135" x14ac:dyDescent="0.2">
      <c r="H536" s="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row>
    <row r="537" spans="8:135" x14ac:dyDescent="0.2">
      <c r="H537" s="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row>
    <row r="538" spans="8:135" x14ac:dyDescent="0.2">
      <c r="H538" s="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row>
    <row r="539" spans="8:135" x14ac:dyDescent="0.2">
      <c r="H539" s="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row>
    <row r="540" spans="8:135" x14ac:dyDescent="0.2">
      <c r="H540" s="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row>
    <row r="541" spans="8:135" x14ac:dyDescent="0.2">
      <c r="H541" s="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row>
    <row r="542" spans="8:135" x14ac:dyDescent="0.2">
      <c r="H542" s="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row>
    <row r="543" spans="8:135" x14ac:dyDescent="0.2">
      <c r="H543" s="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row>
    <row r="544" spans="8:135" x14ac:dyDescent="0.2">
      <c r="H544" s="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row>
    <row r="545" spans="8:135" x14ac:dyDescent="0.2">
      <c r="H545" s="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row>
    <row r="546" spans="8:135" x14ac:dyDescent="0.2">
      <c r="H546" s="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row>
    <row r="547" spans="8:135" x14ac:dyDescent="0.2">
      <c r="H547" s="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row>
    <row r="548" spans="8:135" x14ac:dyDescent="0.2">
      <c r="H548" s="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row>
    <row r="549" spans="8:135" x14ac:dyDescent="0.2">
      <c r="H549" s="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row>
    <row r="550" spans="8:135" x14ac:dyDescent="0.2">
      <c r="H550" s="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row>
    <row r="551" spans="8:135" x14ac:dyDescent="0.2">
      <c r="H551" s="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row>
    <row r="552" spans="8:135" x14ac:dyDescent="0.2">
      <c r="H552" s="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row>
    <row r="553" spans="8:135" x14ac:dyDescent="0.2">
      <c r="H553" s="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row>
    <row r="554" spans="8:135" x14ac:dyDescent="0.2">
      <c r="H554" s="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row>
    <row r="555" spans="8:135" x14ac:dyDescent="0.2">
      <c r="H555" s="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row>
    <row r="556" spans="8:135" x14ac:dyDescent="0.2">
      <c r="H556" s="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row>
    <row r="557" spans="8:135" x14ac:dyDescent="0.2">
      <c r="H557" s="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row>
    <row r="558" spans="8:135" x14ac:dyDescent="0.2">
      <c r="H558" s="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row>
    <row r="559" spans="8:135" x14ac:dyDescent="0.2">
      <c r="H559" s="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row>
    <row r="560" spans="8:135" x14ac:dyDescent="0.2">
      <c r="H560" s="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row>
    <row r="561" spans="8:135" x14ac:dyDescent="0.2">
      <c r="H561" s="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row>
    <row r="562" spans="8:135" x14ac:dyDescent="0.2">
      <c r="H562" s="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row>
    <row r="563" spans="8:135" x14ac:dyDescent="0.2">
      <c r="H563" s="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row>
    <row r="564" spans="8:135" x14ac:dyDescent="0.2">
      <c r="H564" s="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row>
    <row r="565" spans="8:135" x14ac:dyDescent="0.2">
      <c r="H565" s="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row>
    <row r="566" spans="8:135" x14ac:dyDescent="0.2">
      <c r="H566" s="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row>
    <row r="567" spans="8:135" x14ac:dyDescent="0.2">
      <c r="H567" s="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row>
    <row r="568" spans="8:135" x14ac:dyDescent="0.2">
      <c r="H568" s="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row>
    <row r="569" spans="8:135" x14ac:dyDescent="0.2">
      <c r="H569" s="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row>
    <row r="570" spans="8:135" x14ac:dyDescent="0.2">
      <c r="H570" s="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row>
    <row r="571" spans="8:135" x14ac:dyDescent="0.2">
      <c r="H571" s="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row>
    <row r="572" spans="8:135" x14ac:dyDescent="0.2">
      <c r="H572" s="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row>
    <row r="573" spans="8:135" x14ac:dyDescent="0.2">
      <c r="H573" s="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row>
    <row r="574" spans="8:135" x14ac:dyDescent="0.2">
      <c r="H574" s="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row>
    <row r="575" spans="8:135" x14ac:dyDescent="0.2">
      <c r="H575" s="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row>
    <row r="576" spans="8:135" x14ac:dyDescent="0.2">
      <c r="H576" s="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row>
    <row r="577" spans="8:135" x14ac:dyDescent="0.2">
      <c r="H577" s="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row>
    <row r="578" spans="8:135" x14ac:dyDescent="0.2">
      <c r="H578" s="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row>
    <row r="579" spans="8:135" x14ac:dyDescent="0.2">
      <c r="H579" s="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row>
    <row r="580" spans="8:135" x14ac:dyDescent="0.2">
      <c r="H580" s="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row>
    <row r="581" spans="8:135" x14ac:dyDescent="0.2">
      <c r="H581" s="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row>
    <row r="582" spans="8:135" x14ac:dyDescent="0.2">
      <c r="H582" s="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row>
    <row r="583" spans="8:135" x14ac:dyDescent="0.2">
      <c r="H583" s="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row>
    <row r="584" spans="8:135" x14ac:dyDescent="0.2">
      <c r="H584" s="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row>
    <row r="585" spans="8:135" x14ac:dyDescent="0.2">
      <c r="H585" s="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row>
    <row r="586" spans="8:135" x14ac:dyDescent="0.2">
      <c r="H586" s="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row>
    <row r="587" spans="8:135" x14ac:dyDescent="0.2">
      <c r="H587" s="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row>
    <row r="588" spans="8:135" x14ac:dyDescent="0.2">
      <c r="H588" s="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row>
    <row r="589" spans="8:135" x14ac:dyDescent="0.2">
      <c r="H589" s="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row>
    <row r="590" spans="8:135" x14ac:dyDescent="0.2">
      <c r="H590" s="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row>
    <row r="591" spans="8:135" x14ac:dyDescent="0.2">
      <c r="H591" s="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row>
    <row r="592" spans="8:135" x14ac:dyDescent="0.2">
      <c r="H592" s="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row>
    <row r="593" spans="8:135" x14ac:dyDescent="0.2">
      <c r="H593" s="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row>
    <row r="594" spans="8:135" x14ac:dyDescent="0.2">
      <c r="H594" s="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row>
    <row r="595" spans="8:135" x14ac:dyDescent="0.2">
      <c r="H595" s="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row>
    <row r="596" spans="8:135" x14ac:dyDescent="0.2">
      <c r="H596" s="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row>
    <row r="597" spans="8:135" x14ac:dyDescent="0.2">
      <c r="H597" s="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row>
    <row r="598" spans="8:135" x14ac:dyDescent="0.2">
      <c r="H598" s="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row>
    <row r="599" spans="8:135" x14ac:dyDescent="0.2">
      <c r="H599" s="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row>
    <row r="600" spans="8:135" x14ac:dyDescent="0.2">
      <c r="H600" s="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row>
    <row r="601" spans="8:135" x14ac:dyDescent="0.2">
      <c r="H601" s="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row>
    <row r="602" spans="8:135" x14ac:dyDescent="0.2">
      <c r="H602" s="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row>
    <row r="603" spans="8:135" x14ac:dyDescent="0.2">
      <c r="H603" s="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row>
    <row r="604" spans="8:135" x14ac:dyDescent="0.2">
      <c r="H604" s="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row>
    <row r="605" spans="8:135" x14ac:dyDescent="0.2">
      <c r="H605" s="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row>
    <row r="606" spans="8:135" x14ac:dyDescent="0.2">
      <c r="H606" s="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row>
    <row r="607" spans="8:135" x14ac:dyDescent="0.2">
      <c r="H607" s="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row>
    <row r="608" spans="8:135" x14ac:dyDescent="0.2">
      <c r="H608" s="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row>
    <row r="609" spans="8:135" x14ac:dyDescent="0.2">
      <c r="H609" s="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row>
    <row r="610" spans="8:135" x14ac:dyDescent="0.2">
      <c r="H610" s="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row>
    <row r="611" spans="8:135" x14ac:dyDescent="0.2">
      <c r="H611" s="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row>
    <row r="612" spans="8:135" x14ac:dyDescent="0.2">
      <c r="H612" s="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row>
    <row r="613" spans="8:135" x14ac:dyDescent="0.2">
      <c r="H613" s="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row>
    <row r="614" spans="8:135" x14ac:dyDescent="0.2">
      <c r="H614" s="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row>
    <row r="615" spans="8:135" x14ac:dyDescent="0.2">
      <c r="H615" s="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row>
    <row r="616" spans="8:135" x14ac:dyDescent="0.2">
      <c r="H616" s="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row>
    <row r="617" spans="8:135" x14ac:dyDescent="0.2">
      <c r="H617" s="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row>
    <row r="618" spans="8:135" x14ac:dyDescent="0.2">
      <c r="H618" s="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row>
    <row r="619" spans="8:135" x14ac:dyDescent="0.2">
      <c r="H619" s="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row>
    <row r="620" spans="8:135" x14ac:dyDescent="0.2">
      <c r="H620" s="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row>
    <row r="621" spans="8:135" x14ac:dyDescent="0.2">
      <c r="H621" s="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row>
    <row r="622" spans="8:135" x14ac:dyDescent="0.2">
      <c r="H622" s="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row>
    <row r="623" spans="8:135" x14ac:dyDescent="0.2">
      <c r="H623" s="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row>
    <row r="624" spans="8:135" x14ac:dyDescent="0.2">
      <c r="H624" s="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row>
    <row r="625" spans="8:135" x14ac:dyDescent="0.2">
      <c r="H625" s="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row>
    <row r="626" spans="8:135" x14ac:dyDescent="0.2">
      <c r="H626" s="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row>
    <row r="627" spans="8:135" x14ac:dyDescent="0.2">
      <c r="H627" s="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row>
    <row r="628" spans="8:135" x14ac:dyDescent="0.2">
      <c r="H628" s="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row>
    <row r="629" spans="8:135" x14ac:dyDescent="0.2">
      <c r="H629" s="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row>
    <row r="630" spans="8:135" x14ac:dyDescent="0.2">
      <c r="H630" s="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row>
    <row r="631" spans="8:135" x14ac:dyDescent="0.2">
      <c r="H631" s="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row>
    <row r="632" spans="8:135" x14ac:dyDescent="0.2">
      <c r="H632" s="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row>
    <row r="633" spans="8:135" x14ac:dyDescent="0.2">
      <c r="H633" s="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row>
    <row r="634" spans="8:135" x14ac:dyDescent="0.2">
      <c r="H634" s="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row>
    <row r="635" spans="8:135" x14ac:dyDescent="0.2">
      <c r="H635" s="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row>
    <row r="636" spans="8:135" x14ac:dyDescent="0.2">
      <c r="H636" s="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row>
    <row r="637" spans="8:135" x14ac:dyDescent="0.2">
      <c r="H637" s="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row>
    <row r="638" spans="8:135" x14ac:dyDescent="0.2">
      <c r="H638" s="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row>
    <row r="639" spans="8:135" x14ac:dyDescent="0.2">
      <c r="H639" s="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row>
    <row r="640" spans="8:135" x14ac:dyDescent="0.2">
      <c r="H640" s="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row>
    <row r="641" spans="8:135" x14ac:dyDescent="0.2">
      <c r="H641" s="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row>
    <row r="642" spans="8:135" x14ac:dyDescent="0.2">
      <c r="H642" s="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row>
    <row r="643" spans="8:135" x14ac:dyDescent="0.2">
      <c r="H643" s="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row>
    <row r="644" spans="8:135" x14ac:dyDescent="0.2">
      <c r="H644" s="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row>
    <row r="645" spans="8:135" x14ac:dyDescent="0.2">
      <c r="H645" s="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row>
    <row r="646" spans="8:135" x14ac:dyDescent="0.2">
      <c r="H646" s="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row>
    <row r="647" spans="8:135" x14ac:dyDescent="0.2">
      <c r="H647" s="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row>
    <row r="648" spans="8:135" x14ac:dyDescent="0.2">
      <c r="H648" s="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row>
    <row r="649" spans="8:135" x14ac:dyDescent="0.2">
      <c r="H649" s="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row>
    <row r="650" spans="8:135" x14ac:dyDescent="0.2">
      <c r="H650" s="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row>
    <row r="651" spans="8:135" x14ac:dyDescent="0.2">
      <c r="H651" s="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row>
    <row r="652" spans="8:135" x14ac:dyDescent="0.2">
      <c r="H652" s="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row>
    <row r="653" spans="8:135" x14ac:dyDescent="0.2">
      <c r="H653" s="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row>
    <row r="654" spans="8:135" x14ac:dyDescent="0.2">
      <c r="H654" s="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row>
    <row r="655" spans="8:135" x14ac:dyDescent="0.2">
      <c r="H655" s="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row>
    <row r="656" spans="8:135" x14ac:dyDescent="0.2">
      <c r="H656" s="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row>
    <row r="657" spans="8:135" x14ac:dyDescent="0.2">
      <c r="H657" s="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row>
    <row r="658" spans="8:135" x14ac:dyDescent="0.2">
      <c r="H658" s="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row>
    <row r="659" spans="8:135" x14ac:dyDescent="0.2">
      <c r="H659" s="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row>
    <row r="660" spans="8:135" x14ac:dyDescent="0.2">
      <c r="H660" s="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row>
    <row r="661" spans="8:135" x14ac:dyDescent="0.2">
      <c r="H661" s="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row>
    <row r="662" spans="8:135" x14ac:dyDescent="0.2">
      <c r="H662" s="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row>
    <row r="663" spans="8:135" x14ac:dyDescent="0.2">
      <c r="H663" s="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row>
    <row r="664" spans="8:135" x14ac:dyDescent="0.2">
      <c r="H664" s="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row>
    <row r="665" spans="8:135" x14ac:dyDescent="0.2">
      <c r="H665" s="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row>
    <row r="666" spans="8:135" x14ac:dyDescent="0.2">
      <c r="H666" s="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row>
    <row r="667" spans="8:135" x14ac:dyDescent="0.2">
      <c r="H667" s="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row>
    <row r="668" spans="8:135" x14ac:dyDescent="0.2">
      <c r="H668" s="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row>
    <row r="669" spans="8:135" x14ac:dyDescent="0.2">
      <c r="H669" s="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row>
    <row r="670" spans="8:135" x14ac:dyDescent="0.2">
      <c r="H670" s="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row>
    <row r="671" spans="8:135" x14ac:dyDescent="0.2">
      <c r="H671" s="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row>
    <row r="672" spans="8:135" x14ac:dyDescent="0.2">
      <c r="H672" s="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row>
    <row r="673" spans="8:135" x14ac:dyDescent="0.2">
      <c r="H673" s="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row>
    <row r="674" spans="8:135" x14ac:dyDescent="0.2">
      <c r="H674" s="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row>
    <row r="675" spans="8:135" x14ac:dyDescent="0.2">
      <c r="H675" s="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row>
    <row r="676" spans="8:135" x14ac:dyDescent="0.2">
      <c r="H676" s="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row>
    <row r="677" spans="8:135" x14ac:dyDescent="0.2">
      <c r="H677" s="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row>
    <row r="678" spans="8:135" x14ac:dyDescent="0.2">
      <c r="H678" s="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row>
    <row r="679" spans="8:135" x14ac:dyDescent="0.2">
      <c r="H679" s="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row>
    <row r="680" spans="8:135" x14ac:dyDescent="0.2">
      <c r="H680" s="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row>
    <row r="681" spans="8:135" x14ac:dyDescent="0.2">
      <c r="H681" s="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row>
    <row r="682" spans="8:135" x14ac:dyDescent="0.2">
      <c r="H682" s="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row>
    <row r="683" spans="8:135" x14ac:dyDescent="0.2">
      <c r="H683" s="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row>
    <row r="684" spans="8:135" x14ac:dyDescent="0.2">
      <c r="H684" s="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row>
    <row r="685" spans="8:135" x14ac:dyDescent="0.2">
      <c r="H685" s="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row>
    <row r="686" spans="8:135" x14ac:dyDescent="0.2">
      <c r="H686" s="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row>
    <row r="687" spans="8:135" x14ac:dyDescent="0.2">
      <c r="H687" s="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row>
    <row r="688" spans="8:135" x14ac:dyDescent="0.2">
      <c r="H688" s="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row>
    <row r="689" spans="8:135" x14ac:dyDescent="0.2">
      <c r="H689" s="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row>
    <row r="690" spans="8:135" x14ac:dyDescent="0.2">
      <c r="H690" s="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row>
    <row r="691" spans="8:135" x14ac:dyDescent="0.2">
      <c r="H691" s="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row>
    <row r="692" spans="8:135" x14ac:dyDescent="0.2">
      <c r="H692" s="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row>
    <row r="693" spans="8:135" x14ac:dyDescent="0.2">
      <c r="H693" s="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row>
    <row r="694" spans="8:135" x14ac:dyDescent="0.2">
      <c r="H694" s="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row>
    <row r="695" spans="8:135" x14ac:dyDescent="0.2">
      <c r="H695" s="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row>
    <row r="696" spans="8:135" x14ac:dyDescent="0.2">
      <c r="H696" s="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row>
    <row r="697" spans="8:135" x14ac:dyDescent="0.2">
      <c r="H697" s="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row>
    <row r="698" spans="8:135" x14ac:dyDescent="0.2">
      <c r="H698" s="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row>
    <row r="699" spans="8:135" x14ac:dyDescent="0.2">
      <c r="H699" s="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row>
    <row r="700" spans="8:135" x14ac:dyDescent="0.2">
      <c r="H700" s="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row>
    <row r="701" spans="8:135" x14ac:dyDescent="0.2">
      <c r="H701" s="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row>
    <row r="702" spans="8:135" x14ac:dyDescent="0.2">
      <c r="H702" s="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row>
    <row r="703" spans="8:135" x14ac:dyDescent="0.2">
      <c r="H703" s="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row>
    <row r="704" spans="8:135" x14ac:dyDescent="0.2">
      <c r="H704" s="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row>
    <row r="705" spans="8:135" x14ac:dyDescent="0.2">
      <c r="H705" s="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row>
    <row r="706" spans="8:135" x14ac:dyDescent="0.2">
      <c r="H706" s="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row>
    <row r="707" spans="8:135" x14ac:dyDescent="0.2">
      <c r="H707" s="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row>
    <row r="708" spans="8:135" x14ac:dyDescent="0.2">
      <c r="H708" s="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row>
    <row r="709" spans="8:135" x14ac:dyDescent="0.2">
      <c r="H709" s="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row>
    <row r="710" spans="8:135" x14ac:dyDescent="0.2">
      <c r="H710" s="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row>
    <row r="711" spans="8:135" x14ac:dyDescent="0.2">
      <c r="H711" s="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row>
    <row r="712" spans="8:135" x14ac:dyDescent="0.2">
      <c r="H712" s="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row>
    <row r="713" spans="8:135" x14ac:dyDescent="0.2">
      <c r="H713" s="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row>
    <row r="714" spans="8:135" x14ac:dyDescent="0.2">
      <c r="H714" s="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row>
    <row r="715" spans="8:135" x14ac:dyDescent="0.2">
      <c r="H715" s="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row>
    <row r="716" spans="8:135" x14ac:dyDescent="0.2">
      <c r="H716" s="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row>
    <row r="717" spans="8:135" x14ac:dyDescent="0.2">
      <c r="H717" s="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row>
    <row r="718" spans="8:135" x14ac:dyDescent="0.2">
      <c r="H718" s="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row>
    <row r="719" spans="8:135" x14ac:dyDescent="0.2">
      <c r="H719" s="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row>
    <row r="720" spans="8:135" x14ac:dyDescent="0.2">
      <c r="H720" s="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row>
    <row r="721" spans="8:135" x14ac:dyDescent="0.2">
      <c r="H721" s="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row>
    <row r="722" spans="8:135" x14ac:dyDescent="0.2">
      <c r="H722" s="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row>
    <row r="723" spans="8:135" x14ac:dyDescent="0.2">
      <c r="H723" s="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row>
    <row r="724" spans="8:135" x14ac:dyDescent="0.2">
      <c r="H724" s="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row>
    <row r="725" spans="8:135" x14ac:dyDescent="0.2">
      <c r="H725" s="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row>
    <row r="726" spans="8:135" x14ac:dyDescent="0.2">
      <c r="H726" s="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row>
    <row r="727" spans="8:135" x14ac:dyDescent="0.2">
      <c r="H727" s="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row>
    <row r="728" spans="8:135" x14ac:dyDescent="0.2">
      <c r="H728" s="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row>
    <row r="729" spans="8:135" x14ac:dyDescent="0.2">
      <c r="H729" s="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row>
    <row r="730" spans="8:135" x14ac:dyDescent="0.2">
      <c r="H730" s="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row>
    <row r="731" spans="8:135" x14ac:dyDescent="0.2">
      <c r="H731" s="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row>
    <row r="732" spans="8:135" x14ac:dyDescent="0.2">
      <c r="H732" s="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row>
    <row r="733" spans="8:135" x14ac:dyDescent="0.2">
      <c r="H733" s="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row>
    <row r="734" spans="8:135" x14ac:dyDescent="0.2">
      <c r="H734" s="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row>
    <row r="735" spans="8:135" x14ac:dyDescent="0.2">
      <c r="H735" s="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row>
    <row r="736" spans="8:135" x14ac:dyDescent="0.2">
      <c r="H736" s="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row>
    <row r="737" spans="8:135" x14ac:dyDescent="0.2">
      <c r="H737" s="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row>
    <row r="738" spans="8:135" x14ac:dyDescent="0.2">
      <c r="H738" s="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row>
    <row r="739" spans="8:135" x14ac:dyDescent="0.2">
      <c r="H739" s="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row>
    <row r="740" spans="8:135" x14ac:dyDescent="0.2">
      <c r="H740" s="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row>
    <row r="741" spans="8:135" x14ac:dyDescent="0.2">
      <c r="H741" s="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row>
    <row r="742" spans="8:135" x14ac:dyDescent="0.2">
      <c r="H742" s="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row>
    <row r="743" spans="8:135" x14ac:dyDescent="0.2">
      <c r="H743" s="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row>
    <row r="744" spans="8:135" x14ac:dyDescent="0.2">
      <c r="H744" s="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row>
    <row r="745" spans="8:135" x14ac:dyDescent="0.2">
      <c r="H745" s="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row>
    <row r="746" spans="8:135" x14ac:dyDescent="0.2">
      <c r="H746" s="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row>
    <row r="747" spans="8:135" x14ac:dyDescent="0.2">
      <c r="H747" s="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row>
    <row r="748" spans="8:135" x14ac:dyDescent="0.2">
      <c r="H748" s="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row>
    <row r="749" spans="8:135" x14ac:dyDescent="0.2">
      <c r="H749" s="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row>
    <row r="750" spans="8:135" x14ac:dyDescent="0.2">
      <c r="H750" s="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row>
    <row r="751" spans="8:135" x14ac:dyDescent="0.2">
      <c r="H751" s="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row>
    <row r="752" spans="8:135" x14ac:dyDescent="0.2">
      <c r="H752" s="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row>
    <row r="753" spans="8:135" x14ac:dyDescent="0.2">
      <c r="H753" s="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row>
    <row r="754" spans="8:135" x14ac:dyDescent="0.2">
      <c r="H754" s="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row>
    <row r="755" spans="8:135" x14ac:dyDescent="0.2">
      <c r="H755" s="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row>
    <row r="756" spans="8:135" x14ac:dyDescent="0.2">
      <c r="H756" s="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row>
    <row r="757" spans="8:135" x14ac:dyDescent="0.2">
      <c r="H757" s="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row>
    <row r="758" spans="8:135" x14ac:dyDescent="0.2">
      <c r="H758" s="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row>
    <row r="759" spans="8:135" x14ac:dyDescent="0.2">
      <c r="H759" s="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row>
    <row r="760" spans="8:135" x14ac:dyDescent="0.2">
      <c r="H760" s="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row>
    <row r="761" spans="8:135" x14ac:dyDescent="0.2">
      <c r="H761" s="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row>
    <row r="762" spans="8:135" x14ac:dyDescent="0.2">
      <c r="H762" s="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row>
    <row r="763" spans="8:135" x14ac:dyDescent="0.2">
      <c r="H763" s="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row>
    <row r="764" spans="8:135" x14ac:dyDescent="0.2">
      <c r="H764" s="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row>
    <row r="765" spans="8:135" x14ac:dyDescent="0.2">
      <c r="H765" s="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row>
    <row r="766" spans="8:135" x14ac:dyDescent="0.2">
      <c r="H766" s="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row>
    <row r="767" spans="8:135" x14ac:dyDescent="0.2">
      <c r="H767" s="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row>
    <row r="768" spans="8:135" x14ac:dyDescent="0.2">
      <c r="H768" s="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row>
    <row r="769" spans="8:135" x14ac:dyDescent="0.2">
      <c r="H769" s="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row>
    <row r="770" spans="8:135" x14ac:dyDescent="0.2">
      <c r="H770" s="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row>
    <row r="771" spans="8:135" x14ac:dyDescent="0.2">
      <c r="H771" s="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row>
    <row r="772" spans="8:135" x14ac:dyDescent="0.2">
      <c r="H772" s="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row>
    <row r="773" spans="8:135" x14ac:dyDescent="0.2">
      <c r="H773" s="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row>
    <row r="774" spans="8:135" x14ac:dyDescent="0.2">
      <c r="H774" s="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row>
    <row r="775" spans="8:135" x14ac:dyDescent="0.2">
      <c r="H775" s="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row>
    <row r="776" spans="8:135" x14ac:dyDescent="0.2">
      <c r="H776" s="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row>
    <row r="777" spans="8:135" x14ac:dyDescent="0.2">
      <c r="H777" s="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row>
    <row r="778" spans="8:135" x14ac:dyDescent="0.2">
      <c r="H778" s="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row>
    <row r="779" spans="8:135" x14ac:dyDescent="0.2">
      <c r="H779" s="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row>
    <row r="780" spans="8:135" x14ac:dyDescent="0.2">
      <c r="H780" s="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row>
    <row r="781" spans="8:135" x14ac:dyDescent="0.2">
      <c r="H781" s="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row>
    <row r="782" spans="8:135" x14ac:dyDescent="0.2">
      <c r="H782" s="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row>
    <row r="783" spans="8:135" x14ac:dyDescent="0.2">
      <c r="H783" s="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row>
    <row r="784" spans="8:135" x14ac:dyDescent="0.2">
      <c r="H784" s="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row>
    <row r="785" spans="8:135" x14ac:dyDescent="0.2">
      <c r="H785" s="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row>
    <row r="786" spans="8:135" x14ac:dyDescent="0.2">
      <c r="H786" s="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row>
    <row r="787" spans="8:135" x14ac:dyDescent="0.2">
      <c r="H787" s="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row>
    <row r="788" spans="8:135" x14ac:dyDescent="0.2">
      <c r="H788" s="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row>
    <row r="789" spans="8:135" x14ac:dyDescent="0.2">
      <c r="H789" s="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row>
    <row r="790" spans="8:135" x14ac:dyDescent="0.2">
      <c r="H790" s="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row>
    <row r="791" spans="8:135" x14ac:dyDescent="0.2">
      <c r="H791" s="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row>
    <row r="792" spans="8:135" x14ac:dyDescent="0.2">
      <c r="H792" s="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row>
    <row r="793" spans="8:135" x14ac:dyDescent="0.2">
      <c r="H793" s="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row>
    <row r="794" spans="8:135" x14ac:dyDescent="0.2">
      <c r="H794" s="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row>
    <row r="795" spans="8:135" x14ac:dyDescent="0.2">
      <c r="H795" s="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row>
    <row r="796" spans="8:135" x14ac:dyDescent="0.2">
      <c r="H796" s="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row>
    <row r="797" spans="8:135" x14ac:dyDescent="0.2">
      <c r="H797" s="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row>
    <row r="798" spans="8:135" x14ac:dyDescent="0.2">
      <c r="H798" s="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row>
    <row r="799" spans="8:135" x14ac:dyDescent="0.2">
      <c r="H799" s="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row>
    <row r="800" spans="8:135" x14ac:dyDescent="0.2">
      <c r="H800" s="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row>
    <row r="801" spans="8:135" x14ac:dyDescent="0.2">
      <c r="H801" s="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row>
    <row r="802" spans="8:135" x14ac:dyDescent="0.2">
      <c r="H802" s="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row>
    <row r="803" spans="8:135" x14ac:dyDescent="0.2">
      <c r="H803" s="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row>
    <row r="804" spans="8:135" x14ac:dyDescent="0.2">
      <c r="H804" s="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row>
    <row r="805" spans="8:135" x14ac:dyDescent="0.2">
      <c r="H805" s="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row>
    <row r="806" spans="8:135" x14ac:dyDescent="0.2">
      <c r="H806" s="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row>
    <row r="807" spans="8:135" x14ac:dyDescent="0.2">
      <c r="H807" s="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row>
    <row r="808" spans="8:135" x14ac:dyDescent="0.2">
      <c r="H808" s="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row>
    <row r="809" spans="8:135" x14ac:dyDescent="0.2">
      <c r="H809" s="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row>
    <row r="810" spans="8:135" x14ac:dyDescent="0.2">
      <c r="H810" s="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row>
    <row r="811" spans="8:135" x14ac:dyDescent="0.2">
      <c r="H811" s="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row>
    <row r="812" spans="8:135" x14ac:dyDescent="0.2">
      <c r="H812" s="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row>
    <row r="813" spans="8:135" x14ac:dyDescent="0.2">
      <c r="H813" s="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row>
    <row r="814" spans="8:135" x14ac:dyDescent="0.2">
      <c r="H814" s="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row>
    <row r="815" spans="8:135" x14ac:dyDescent="0.2">
      <c r="H815" s="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row>
    <row r="816" spans="8:135" x14ac:dyDescent="0.2">
      <c r="H816" s="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row>
    <row r="817" spans="8:135" x14ac:dyDescent="0.2">
      <c r="H817" s="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row>
    <row r="818" spans="8:135" x14ac:dyDescent="0.2">
      <c r="H818" s="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row>
    <row r="819" spans="8:135" x14ac:dyDescent="0.2">
      <c r="H819" s="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row>
    <row r="820" spans="8:135" x14ac:dyDescent="0.2">
      <c r="H820" s="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row>
    <row r="821" spans="8:135" x14ac:dyDescent="0.2">
      <c r="H821" s="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row>
    <row r="822" spans="8:135" x14ac:dyDescent="0.2">
      <c r="H822" s="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row>
    <row r="823" spans="8:135" x14ac:dyDescent="0.2">
      <c r="H823" s="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row>
    <row r="824" spans="8:135" x14ac:dyDescent="0.2">
      <c r="H824" s="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row>
    <row r="825" spans="8:135" x14ac:dyDescent="0.2">
      <c r="H825" s="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row>
    <row r="826" spans="8:135" x14ac:dyDescent="0.2">
      <c r="H826" s="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row>
    <row r="827" spans="8:135" x14ac:dyDescent="0.2">
      <c r="H827" s="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row>
    <row r="828" spans="8:135" x14ac:dyDescent="0.2">
      <c r="H828" s="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row>
    <row r="829" spans="8:135" x14ac:dyDescent="0.2">
      <c r="H829" s="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row>
    <row r="830" spans="8:135" x14ac:dyDescent="0.2">
      <c r="H830" s="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row>
    <row r="831" spans="8:135" x14ac:dyDescent="0.2">
      <c r="H831" s="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row>
    <row r="832" spans="8:135" x14ac:dyDescent="0.2">
      <c r="H832" s="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row>
    <row r="833" spans="8:135" x14ac:dyDescent="0.2">
      <c r="H833" s="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row>
    <row r="834" spans="8:135" x14ac:dyDescent="0.2">
      <c r="H834" s="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row>
    <row r="835" spans="8:135" x14ac:dyDescent="0.2">
      <c r="H835" s="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row>
    <row r="836" spans="8:135" x14ac:dyDescent="0.2">
      <c r="H836" s="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row>
    <row r="837" spans="8:135" x14ac:dyDescent="0.2">
      <c r="H837" s="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row>
    <row r="838" spans="8:135" x14ac:dyDescent="0.2">
      <c r="H838" s="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row>
    <row r="839" spans="8:135" x14ac:dyDescent="0.2">
      <c r="H839" s="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row>
    <row r="840" spans="8:135" x14ac:dyDescent="0.2">
      <c r="H840" s="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row>
    <row r="841" spans="8:135" x14ac:dyDescent="0.2">
      <c r="H841" s="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row>
    <row r="842" spans="8:135" x14ac:dyDescent="0.2">
      <c r="H842" s="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row>
    <row r="843" spans="8:135" x14ac:dyDescent="0.2">
      <c r="H843" s="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row>
    <row r="844" spans="8:135" x14ac:dyDescent="0.2">
      <c r="H844" s="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row>
    <row r="845" spans="8:135" x14ac:dyDescent="0.2">
      <c r="H845" s="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row>
    <row r="846" spans="8:135" x14ac:dyDescent="0.2">
      <c r="H846" s="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row>
    <row r="847" spans="8:135" x14ac:dyDescent="0.2">
      <c r="H847" s="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row>
    <row r="848" spans="8:135" x14ac:dyDescent="0.2">
      <c r="H848" s="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row>
    <row r="849" spans="8:135" x14ac:dyDescent="0.2">
      <c r="H849" s="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row>
    <row r="850" spans="8:135" x14ac:dyDescent="0.2">
      <c r="H850" s="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row>
    <row r="851" spans="8:135" x14ac:dyDescent="0.2">
      <c r="H851" s="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row>
    <row r="852" spans="8:135" x14ac:dyDescent="0.2">
      <c r="H852" s="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row>
    <row r="853" spans="8:135" x14ac:dyDescent="0.2">
      <c r="H853" s="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row>
    <row r="854" spans="8:135" x14ac:dyDescent="0.2">
      <c r="H854" s="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row>
    <row r="855" spans="8:135" x14ac:dyDescent="0.2">
      <c r="H855" s="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row>
    <row r="856" spans="8:135" x14ac:dyDescent="0.2">
      <c r="H856" s="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row>
    <row r="857" spans="8:135" x14ac:dyDescent="0.2">
      <c r="H857" s="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row>
    <row r="858" spans="8:135" x14ac:dyDescent="0.2">
      <c r="H858" s="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row>
    <row r="859" spans="8:135" x14ac:dyDescent="0.2">
      <c r="H859" s="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row>
    <row r="860" spans="8:135" x14ac:dyDescent="0.2">
      <c r="H860" s="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row>
    <row r="861" spans="8:135" x14ac:dyDescent="0.2">
      <c r="H861" s="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row>
    <row r="862" spans="8:135" x14ac:dyDescent="0.2">
      <c r="H862" s="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row>
    <row r="863" spans="8:135" x14ac:dyDescent="0.2">
      <c r="H863" s="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row>
    <row r="864" spans="8:135" x14ac:dyDescent="0.2">
      <c r="H864" s="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row>
    <row r="865" spans="8:135" x14ac:dyDescent="0.2">
      <c r="H865" s="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row>
    <row r="866" spans="8:135" x14ac:dyDescent="0.2">
      <c r="H866" s="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row>
    <row r="867" spans="8:135" x14ac:dyDescent="0.2">
      <c r="H867" s="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row>
    <row r="868" spans="8:135" x14ac:dyDescent="0.2">
      <c r="H868" s="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row>
    <row r="869" spans="8:135" x14ac:dyDescent="0.2">
      <c r="H869" s="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row>
    <row r="870" spans="8:135" x14ac:dyDescent="0.2">
      <c r="H870" s="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row>
    <row r="871" spans="8:135" x14ac:dyDescent="0.2">
      <c r="H871" s="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row>
    <row r="872" spans="8:135" x14ac:dyDescent="0.2">
      <c r="H872" s="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row>
    <row r="873" spans="8:135" x14ac:dyDescent="0.2">
      <c r="H873" s="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row>
    <row r="874" spans="8:135" x14ac:dyDescent="0.2">
      <c r="H874" s="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row>
    <row r="875" spans="8:135" x14ac:dyDescent="0.2">
      <c r="H875" s="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row>
    <row r="876" spans="8:135" x14ac:dyDescent="0.2">
      <c r="H876" s="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row>
    <row r="877" spans="8:135" x14ac:dyDescent="0.2">
      <c r="H877" s="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row>
    <row r="878" spans="8:135" x14ac:dyDescent="0.2">
      <c r="H878" s="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row>
    <row r="879" spans="8:135" x14ac:dyDescent="0.2">
      <c r="H879" s="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row>
    <row r="880" spans="8:135" x14ac:dyDescent="0.2">
      <c r="H880" s="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row>
    <row r="881" spans="8:135" x14ac:dyDescent="0.2">
      <c r="H881" s="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row>
    <row r="882" spans="8:135" x14ac:dyDescent="0.2">
      <c r="H882" s="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row>
    <row r="883" spans="8:135" x14ac:dyDescent="0.2">
      <c r="H883" s="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row>
    <row r="884" spans="8:135" x14ac:dyDescent="0.2">
      <c r="H884" s="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row>
    <row r="885" spans="8:135" x14ac:dyDescent="0.2">
      <c r="H885" s="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row>
    <row r="886" spans="8:135" x14ac:dyDescent="0.2">
      <c r="H886" s="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row>
    <row r="887" spans="8:135" x14ac:dyDescent="0.2">
      <c r="H887" s="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row>
    <row r="888" spans="8:135" x14ac:dyDescent="0.2">
      <c r="H888" s="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row>
    <row r="889" spans="8:135" x14ac:dyDescent="0.2">
      <c r="H889" s="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row>
    <row r="890" spans="8:135" x14ac:dyDescent="0.2">
      <c r="H890" s="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row>
    <row r="891" spans="8:135" x14ac:dyDescent="0.2">
      <c r="H891" s="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row>
    <row r="892" spans="8:135" x14ac:dyDescent="0.2">
      <c r="H892" s="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row>
    <row r="893" spans="8:135" x14ac:dyDescent="0.2">
      <c r="H893" s="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row>
    <row r="894" spans="8:135" x14ac:dyDescent="0.2">
      <c r="H894" s="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row>
    <row r="895" spans="8:135" x14ac:dyDescent="0.2">
      <c r="H895" s="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row>
    <row r="896" spans="8:135" x14ac:dyDescent="0.2">
      <c r="H896" s="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row>
    <row r="897" spans="8:135" x14ac:dyDescent="0.2">
      <c r="H897" s="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row>
    <row r="898" spans="8:135" x14ac:dyDescent="0.2">
      <c r="H898" s="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row>
    <row r="899" spans="8:135" x14ac:dyDescent="0.2">
      <c r="H899" s="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row>
    <row r="900" spans="8:135" x14ac:dyDescent="0.2">
      <c r="H900" s="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row>
    <row r="901" spans="8:135" x14ac:dyDescent="0.2">
      <c r="H901" s="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row>
    <row r="902" spans="8:135" x14ac:dyDescent="0.2">
      <c r="H902" s="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row>
    <row r="903" spans="8:135" x14ac:dyDescent="0.2">
      <c r="H903" s="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row>
    <row r="904" spans="8:135" x14ac:dyDescent="0.2">
      <c r="H904" s="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row>
    <row r="905" spans="8:135" x14ac:dyDescent="0.2">
      <c r="H905" s="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row>
    <row r="906" spans="8:135" x14ac:dyDescent="0.2">
      <c r="H906" s="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row>
    <row r="907" spans="8:135" x14ac:dyDescent="0.2">
      <c r="H907" s="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row>
    <row r="908" spans="8:135" x14ac:dyDescent="0.2">
      <c r="H908" s="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row>
    <row r="909" spans="8:135" x14ac:dyDescent="0.2">
      <c r="H909" s="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row>
    <row r="910" spans="8:135" x14ac:dyDescent="0.2">
      <c r="H910" s="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row>
    <row r="911" spans="8:135" x14ac:dyDescent="0.2">
      <c r="H911" s="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row>
    <row r="912" spans="8:135" x14ac:dyDescent="0.2">
      <c r="H912" s="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row>
    <row r="913" spans="8:135" x14ac:dyDescent="0.2">
      <c r="H913" s="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row>
    <row r="914" spans="8:135" x14ac:dyDescent="0.2">
      <c r="H914" s="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row>
    <row r="915" spans="8:135" x14ac:dyDescent="0.2">
      <c r="H915" s="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row>
    <row r="916" spans="8:135" x14ac:dyDescent="0.2">
      <c r="H916" s="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row>
    <row r="917" spans="8:135" x14ac:dyDescent="0.2">
      <c r="H917" s="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row>
    <row r="918" spans="8:135" x14ac:dyDescent="0.2">
      <c r="H918" s="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row>
    <row r="919" spans="8:135" x14ac:dyDescent="0.2">
      <c r="H919" s="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row>
    <row r="920" spans="8:135" x14ac:dyDescent="0.2">
      <c r="H920" s="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row>
    <row r="921" spans="8:135" x14ac:dyDescent="0.2">
      <c r="H921" s="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row>
    <row r="922" spans="8:135" x14ac:dyDescent="0.2">
      <c r="H922" s="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row>
    <row r="923" spans="8:135" x14ac:dyDescent="0.2">
      <c r="H923" s="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row>
    <row r="924" spans="8:135" x14ac:dyDescent="0.2">
      <c r="H924" s="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row>
    <row r="925" spans="8:135" x14ac:dyDescent="0.2">
      <c r="H925" s="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row>
    <row r="926" spans="8:135" x14ac:dyDescent="0.2">
      <c r="H926" s="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row>
    <row r="927" spans="8:135" x14ac:dyDescent="0.2">
      <c r="H927" s="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row>
    <row r="928" spans="8:135" x14ac:dyDescent="0.2">
      <c r="H928" s="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row>
    <row r="929" spans="8:135" x14ac:dyDescent="0.2">
      <c r="H929" s="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row>
    <row r="930" spans="8:135" x14ac:dyDescent="0.2">
      <c r="H930" s="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row>
    <row r="931" spans="8:135" x14ac:dyDescent="0.2">
      <c r="H931" s="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row>
    <row r="932" spans="8:135" x14ac:dyDescent="0.2">
      <c r="H932" s="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row>
    <row r="933" spans="8:135" x14ac:dyDescent="0.2">
      <c r="H933" s="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row>
    <row r="934" spans="8:135" x14ac:dyDescent="0.2">
      <c r="H934" s="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row>
    <row r="935" spans="8:135" x14ac:dyDescent="0.2">
      <c r="H935" s="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row>
    <row r="936" spans="8:135" x14ac:dyDescent="0.2">
      <c r="H936" s="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row>
    <row r="937" spans="8:135" x14ac:dyDescent="0.2">
      <c r="H937" s="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row>
    <row r="938" spans="8:135" x14ac:dyDescent="0.2">
      <c r="H938" s="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row>
    <row r="939" spans="8:135" x14ac:dyDescent="0.2">
      <c r="H939" s="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row>
    <row r="940" spans="8:135" x14ac:dyDescent="0.2">
      <c r="H940" s="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row>
    <row r="941" spans="8:135" x14ac:dyDescent="0.2">
      <c r="H941" s="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row>
    <row r="942" spans="8:135" x14ac:dyDescent="0.2">
      <c r="H942" s="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row>
    <row r="943" spans="8:135" x14ac:dyDescent="0.2">
      <c r="H943" s="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row>
    <row r="944" spans="8:135" x14ac:dyDescent="0.2">
      <c r="H944" s="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row>
    <row r="945" spans="8:135" x14ac:dyDescent="0.2">
      <c r="H945" s="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row>
    <row r="946" spans="8:135" x14ac:dyDescent="0.2">
      <c r="H946" s="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row>
    <row r="947" spans="8:135" x14ac:dyDescent="0.2">
      <c r="H947" s="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row>
    <row r="948" spans="8:135" x14ac:dyDescent="0.2">
      <c r="H948" s="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row>
    <row r="949" spans="8:135" x14ac:dyDescent="0.2">
      <c r="H949" s="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row>
    <row r="950" spans="8:135" x14ac:dyDescent="0.2">
      <c r="H950" s="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row>
    <row r="951" spans="8:135" x14ac:dyDescent="0.2">
      <c r="H951" s="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row>
    <row r="952" spans="8:135" x14ac:dyDescent="0.2">
      <c r="H952" s="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row>
    <row r="953" spans="8:135" x14ac:dyDescent="0.2">
      <c r="H953" s="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row>
    <row r="954" spans="8:135" x14ac:dyDescent="0.2">
      <c r="H954" s="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row>
    <row r="955" spans="8:135" x14ac:dyDescent="0.2">
      <c r="H955" s="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row>
    <row r="956" spans="8:135" x14ac:dyDescent="0.2">
      <c r="H956" s="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row>
    <row r="957" spans="8:135" x14ac:dyDescent="0.2">
      <c r="H957" s="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row>
    <row r="958" spans="8:135" x14ac:dyDescent="0.2">
      <c r="H958" s="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row>
    <row r="959" spans="8:135" x14ac:dyDescent="0.2">
      <c r="H959" s="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row>
    <row r="960" spans="8:135" x14ac:dyDescent="0.2">
      <c r="H960" s="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row>
    <row r="961" spans="8:135" x14ac:dyDescent="0.2">
      <c r="H961" s="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row>
    <row r="962" spans="8:135" x14ac:dyDescent="0.2">
      <c r="H962" s="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row>
    <row r="963" spans="8:135" x14ac:dyDescent="0.2">
      <c r="H963" s="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row>
    <row r="964" spans="8:135" x14ac:dyDescent="0.2">
      <c r="H964" s="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row>
    <row r="965" spans="8:135" x14ac:dyDescent="0.2">
      <c r="H965" s="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row>
    <row r="966" spans="8:135" x14ac:dyDescent="0.2">
      <c r="H966" s="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row>
    <row r="967" spans="8:135" x14ac:dyDescent="0.2">
      <c r="H967" s="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row>
    <row r="968" spans="8:135" x14ac:dyDescent="0.2">
      <c r="H968" s="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row>
    <row r="969" spans="8:135" x14ac:dyDescent="0.2">
      <c r="H969" s="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row>
    <row r="970" spans="8:135" x14ac:dyDescent="0.2">
      <c r="H970" s="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row>
    <row r="971" spans="8:135" x14ac:dyDescent="0.2">
      <c r="H971" s="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row>
    <row r="972" spans="8:135" x14ac:dyDescent="0.2">
      <c r="H972" s="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row>
    <row r="973" spans="8:135" x14ac:dyDescent="0.2">
      <c r="H973" s="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row>
    <row r="974" spans="8:135" x14ac:dyDescent="0.2">
      <c r="H974" s="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row>
    <row r="975" spans="8:135" x14ac:dyDescent="0.2">
      <c r="H975" s="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row>
    <row r="976" spans="8:135" x14ac:dyDescent="0.2">
      <c r="H976" s="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row>
    <row r="977" spans="8:135" x14ac:dyDescent="0.2">
      <c r="H977" s="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row>
    <row r="978" spans="8:135" x14ac:dyDescent="0.2">
      <c r="H978" s="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row>
    <row r="979" spans="8:135" x14ac:dyDescent="0.2">
      <c r="H979" s="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row>
    <row r="980" spans="8:135" x14ac:dyDescent="0.2">
      <c r="H980" s="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row>
    <row r="981" spans="8:135" x14ac:dyDescent="0.2">
      <c r="H981" s="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row>
    <row r="982" spans="8:135" x14ac:dyDescent="0.2">
      <c r="H982" s="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row>
    <row r="983" spans="8:135" x14ac:dyDescent="0.2">
      <c r="H983" s="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row>
    <row r="984" spans="8:135" x14ac:dyDescent="0.2">
      <c r="H984" s="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row>
    <row r="985" spans="8:135" x14ac:dyDescent="0.2">
      <c r="H985" s="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row>
    <row r="986" spans="8:135" x14ac:dyDescent="0.2">
      <c r="H986" s="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row>
    <row r="987" spans="8:135" x14ac:dyDescent="0.2">
      <c r="H987" s="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row>
    <row r="988" spans="8:135" x14ac:dyDescent="0.2">
      <c r="H988" s="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row>
    <row r="989" spans="8:135" x14ac:dyDescent="0.2">
      <c r="H989" s="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row>
    <row r="990" spans="8:135" x14ac:dyDescent="0.2">
      <c r="H990" s="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row>
    <row r="991" spans="8:135" x14ac:dyDescent="0.2">
      <c r="H991" s="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row>
    <row r="992" spans="8:135" x14ac:dyDescent="0.2">
      <c r="H992" s="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row>
    <row r="993" spans="8:135" x14ac:dyDescent="0.2">
      <c r="H993" s="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row>
    <row r="994" spans="8:135" x14ac:dyDescent="0.2">
      <c r="H994" s="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row>
    <row r="995" spans="8:135" x14ac:dyDescent="0.2">
      <c r="H995" s="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row>
    <row r="996" spans="8:135" x14ac:dyDescent="0.2">
      <c r="H996" s="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row>
    <row r="997" spans="8:135" x14ac:dyDescent="0.2">
      <c r="H997" s="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row>
    <row r="998" spans="8:135" x14ac:dyDescent="0.2">
      <c r="H998" s="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row>
    <row r="999" spans="8:135" x14ac:dyDescent="0.2">
      <c r="H999" s="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row>
    <row r="1000" spans="8:135" x14ac:dyDescent="0.2">
      <c r="H1000" s="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row>
    <row r="1001" spans="8:135" x14ac:dyDescent="0.2">
      <c r="H1001" s="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row>
    <row r="1002" spans="8:135" x14ac:dyDescent="0.2">
      <c r="H1002" s="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row>
    <row r="1003" spans="8:135" x14ac:dyDescent="0.2">
      <c r="H1003" s="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row>
    <row r="1004" spans="8:135" x14ac:dyDescent="0.2">
      <c r="H1004" s="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row>
    <row r="1005" spans="8:135" x14ac:dyDescent="0.2">
      <c r="H1005" s="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row>
    <row r="1006" spans="8:135" x14ac:dyDescent="0.2">
      <c r="H1006" s="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row>
    <row r="1007" spans="8:135" x14ac:dyDescent="0.2">
      <c r="H1007" s="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row>
    <row r="1008" spans="8:135" x14ac:dyDescent="0.2">
      <c r="H1008" s="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row>
    <row r="1009" spans="8:135" x14ac:dyDescent="0.2">
      <c r="H1009" s="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row>
    <row r="1010" spans="8:135" x14ac:dyDescent="0.2">
      <c r="H1010" s="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row>
    <row r="1011" spans="8:135" x14ac:dyDescent="0.2">
      <c r="H1011" s="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row>
    <row r="1012" spans="8:135" x14ac:dyDescent="0.2">
      <c r="H1012" s="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row>
    <row r="1013" spans="8:135" x14ac:dyDescent="0.2">
      <c r="H1013" s="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row>
    <row r="1014" spans="8:135" x14ac:dyDescent="0.2">
      <c r="H1014" s="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row>
    <row r="1015" spans="8:135" x14ac:dyDescent="0.2">
      <c r="H1015" s="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row>
    <row r="1016" spans="8:135" x14ac:dyDescent="0.2">
      <c r="H1016" s="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row>
    <row r="1017" spans="8:135" x14ac:dyDescent="0.2">
      <c r="H1017" s="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row>
    <row r="1018" spans="8:135" x14ac:dyDescent="0.2">
      <c r="H1018" s="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row>
    <row r="1019" spans="8:135" x14ac:dyDescent="0.2">
      <c r="H1019" s="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row>
    <row r="1020" spans="8:135" x14ac:dyDescent="0.2">
      <c r="H1020" s="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row>
    <row r="1021" spans="8:135" x14ac:dyDescent="0.2">
      <c r="H1021" s="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row>
    <row r="1022" spans="8:135" x14ac:dyDescent="0.2">
      <c r="H1022" s="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row>
    <row r="1023" spans="8:135" x14ac:dyDescent="0.2">
      <c r="H1023" s="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row>
    <row r="1024" spans="8:135" x14ac:dyDescent="0.2">
      <c r="H1024" s="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row>
    <row r="1025" spans="8:135" x14ac:dyDescent="0.2">
      <c r="H1025" s="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row>
    <row r="1026" spans="8:135" x14ac:dyDescent="0.2">
      <c r="H1026" s="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row>
    <row r="1027" spans="8:135" x14ac:dyDescent="0.2">
      <c r="H1027" s="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row>
    <row r="1028" spans="8:135" x14ac:dyDescent="0.2">
      <c r="H1028" s="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row>
    <row r="1029" spans="8:135" x14ac:dyDescent="0.2">
      <c r="H1029" s="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row>
    <row r="1030" spans="8:135" x14ac:dyDescent="0.2">
      <c r="H1030" s="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row>
    <row r="1031" spans="8:135" x14ac:dyDescent="0.2">
      <c r="H1031" s="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row>
    <row r="1032" spans="8:135" x14ac:dyDescent="0.2">
      <c r="H1032" s="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row>
    <row r="1033" spans="8:135" x14ac:dyDescent="0.2">
      <c r="H1033" s="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row>
    <row r="1034" spans="8:135" x14ac:dyDescent="0.2">
      <c r="H1034" s="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row>
    <row r="1035" spans="8:135" x14ac:dyDescent="0.2">
      <c r="H1035" s="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row>
    <row r="1036" spans="8:135" x14ac:dyDescent="0.2">
      <c r="H1036" s="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row>
    <row r="1037" spans="8:135" x14ac:dyDescent="0.2">
      <c r="H1037" s="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row>
    <row r="1038" spans="8:135" x14ac:dyDescent="0.2">
      <c r="H1038" s="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row>
    <row r="1039" spans="8:135" x14ac:dyDescent="0.2">
      <c r="H1039" s="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row>
    <row r="1040" spans="8:135" x14ac:dyDescent="0.2">
      <c r="H1040" s="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row>
    <row r="1041" spans="8:135" x14ac:dyDescent="0.2">
      <c r="H1041" s="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row>
    <row r="1042" spans="8:135" x14ac:dyDescent="0.2">
      <c r="H1042" s="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row>
    <row r="1043" spans="8:135" x14ac:dyDescent="0.2">
      <c r="H1043" s="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row>
    <row r="1044" spans="8:135" x14ac:dyDescent="0.2">
      <c r="H1044" s="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row>
    <row r="1045" spans="8:135" x14ac:dyDescent="0.2">
      <c r="H1045" s="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row>
    <row r="1046" spans="8:135" x14ac:dyDescent="0.2">
      <c r="H1046" s="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row>
    <row r="1047" spans="8:135" x14ac:dyDescent="0.2">
      <c r="H1047" s="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row>
    <row r="1048" spans="8:135" x14ac:dyDescent="0.2">
      <c r="H1048" s="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row>
    <row r="1049" spans="8:135" x14ac:dyDescent="0.2">
      <c r="H1049" s="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row>
    <row r="1050" spans="8:135" x14ac:dyDescent="0.2">
      <c r="H1050" s="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row>
    <row r="1051" spans="8:135" x14ac:dyDescent="0.2">
      <c r="H1051" s="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row>
    <row r="1052" spans="8:135" x14ac:dyDescent="0.2">
      <c r="H1052" s="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row>
    <row r="1053" spans="8:135" x14ac:dyDescent="0.2">
      <c r="H1053" s="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row>
    <row r="1054" spans="8:135" x14ac:dyDescent="0.2">
      <c r="H1054" s="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row>
    <row r="1055" spans="8:135" x14ac:dyDescent="0.2">
      <c r="H1055" s="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row>
    <row r="1056" spans="8:135" x14ac:dyDescent="0.2">
      <c r="H1056" s="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row>
    <row r="1057" spans="8:135" x14ac:dyDescent="0.2">
      <c r="H1057" s="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row>
    <row r="1058" spans="8:135" x14ac:dyDescent="0.2">
      <c r="H1058" s="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row>
    <row r="1059" spans="8:135" x14ac:dyDescent="0.2">
      <c r="H1059" s="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row>
    <row r="1060" spans="8:135" x14ac:dyDescent="0.2">
      <c r="H1060" s="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row>
    <row r="1061" spans="8:135" x14ac:dyDescent="0.2">
      <c r="H1061" s="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row>
    <row r="1062" spans="8:135" x14ac:dyDescent="0.2">
      <c r="H1062" s="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row>
    <row r="1063" spans="8:135" x14ac:dyDescent="0.2">
      <c r="H1063" s="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row>
    <row r="1064" spans="8:135" x14ac:dyDescent="0.2">
      <c r="H1064" s="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row>
    <row r="1065" spans="8:135" x14ac:dyDescent="0.2">
      <c r="H1065" s="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row>
    <row r="1066" spans="8:135" x14ac:dyDescent="0.2">
      <c r="H1066" s="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row>
    <row r="1067" spans="8:135" x14ac:dyDescent="0.2">
      <c r="H1067" s="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row>
    <row r="1068" spans="8:135" x14ac:dyDescent="0.2">
      <c r="H1068" s="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row>
    <row r="1069" spans="8:135" x14ac:dyDescent="0.2">
      <c r="H1069" s="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row>
    <row r="1070" spans="8:135" x14ac:dyDescent="0.2">
      <c r="H1070" s="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row>
    <row r="1071" spans="8:135" x14ac:dyDescent="0.2">
      <c r="H1071" s="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row>
    <row r="1072" spans="8:135" x14ac:dyDescent="0.2">
      <c r="H1072" s="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row>
    <row r="1073" spans="8:135" x14ac:dyDescent="0.2">
      <c r="H1073" s="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row>
    <row r="1074" spans="8:135" x14ac:dyDescent="0.2">
      <c r="H1074" s="2"/>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row>
    <row r="1075" spans="8:135" x14ac:dyDescent="0.2">
      <c r="H1075" s="2"/>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row>
    <row r="1076" spans="8:135" x14ac:dyDescent="0.2">
      <c r="H1076" s="2"/>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row>
    <row r="1077" spans="8:135" x14ac:dyDescent="0.2">
      <c r="H1077" s="2"/>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row>
    <row r="1078" spans="8:135" x14ac:dyDescent="0.2">
      <c r="H1078" s="2"/>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row>
    <row r="1079" spans="8:135" x14ac:dyDescent="0.2">
      <c r="H1079" s="2"/>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row>
    <row r="1080" spans="8:135" x14ac:dyDescent="0.2">
      <c r="H1080" s="2"/>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row>
    <row r="1081" spans="8:135" x14ac:dyDescent="0.2">
      <c r="H1081" s="2"/>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row>
    <row r="1082" spans="8:135" x14ac:dyDescent="0.2">
      <c r="H1082" s="2"/>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row>
    <row r="1083" spans="8:135" x14ac:dyDescent="0.2">
      <c r="H1083" s="2"/>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row>
    <row r="1084" spans="8:135" x14ac:dyDescent="0.2">
      <c r="H1084" s="2"/>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row>
    <row r="1085" spans="8:135" x14ac:dyDescent="0.2">
      <c r="H1085" s="2"/>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row>
    <row r="1086" spans="8:135" x14ac:dyDescent="0.2">
      <c r="H1086" s="2"/>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row>
    <row r="1087" spans="8:135" x14ac:dyDescent="0.2">
      <c r="H1087" s="2"/>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row>
    <row r="1088" spans="8:135" x14ac:dyDescent="0.2">
      <c r="H1088" s="2"/>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row>
    <row r="1089" spans="8:135" x14ac:dyDescent="0.2">
      <c r="H1089" s="2"/>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row>
    <row r="1090" spans="8:135" x14ac:dyDescent="0.2">
      <c r="H1090" s="2"/>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row>
    <row r="1091" spans="8:135" x14ac:dyDescent="0.2">
      <c r="H1091" s="2"/>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row>
    <row r="1092" spans="8:135" x14ac:dyDescent="0.2">
      <c r="H1092" s="2"/>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row>
    <row r="1093" spans="8:135" x14ac:dyDescent="0.2">
      <c r="H1093" s="2"/>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row>
    <row r="1094" spans="8:135" x14ac:dyDescent="0.2">
      <c r="H1094" s="2"/>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row>
    <row r="1095" spans="8:135" x14ac:dyDescent="0.2">
      <c r="H1095" s="2"/>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row>
    <row r="1096" spans="8:135" x14ac:dyDescent="0.2">
      <c r="H1096" s="2"/>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row>
    <row r="1097" spans="8:135" x14ac:dyDescent="0.2">
      <c r="H1097" s="2"/>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row>
    <row r="1098" spans="8:135" x14ac:dyDescent="0.2">
      <c r="H1098" s="2"/>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row>
    <row r="1099" spans="8:135" x14ac:dyDescent="0.2">
      <c r="H1099" s="2"/>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row>
    <row r="1100" spans="8:135" x14ac:dyDescent="0.2">
      <c r="H1100" s="2"/>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row>
    <row r="1101" spans="8:135" x14ac:dyDescent="0.2">
      <c r="H1101" s="2"/>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row>
    <row r="1102" spans="8:135" x14ac:dyDescent="0.2">
      <c r="H1102" s="2"/>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row>
    <row r="1103" spans="8:135" x14ac:dyDescent="0.2">
      <c r="H1103" s="2"/>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row>
    <row r="1104" spans="8:135" x14ac:dyDescent="0.2">
      <c r="H1104" s="2"/>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row>
    <row r="1105" spans="8:135" x14ac:dyDescent="0.2">
      <c r="H1105" s="2"/>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row>
    <row r="1106" spans="8:135" x14ac:dyDescent="0.2">
      <c r="H1106" s="2"/>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row>
    <row r="1107" spans="8:135" x14ac:dyDescent="0.2">
      <c r="H1107" s="2"/>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row>
    <row r="1108" spans="8:135" x14ac:dyDescent="0.2">
      <c r="H1108" s="2"/>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row>
    <row r="1109" spans="8:135" x14ac:dyDescent="0.2">
      <c r="H1109" s="2"/>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row>
    <row r="1110" spans="8:135" x14ac:dyDescent="0.2">
      <c r="H1110" s="2"/>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row>
    <row r="1111" spans="8:135" x14ac:dyDescent="0.2">
      <c r="H1111" s="2"/>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row>
    <row r="1112" spans="8:135" x14ac:dyDescent="0.2">
      <c r="H1112" s="2"/>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row>
    <row r="1113" spans="8:135" x14ac:dyDescent="0.2">
      <c r="H1113" s="2"/>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row>
    <row r="1114" spans="8:135" x14ac:dyDescent="0.2">
      <c r="H1114" s="2"/>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row>
    <row r="1115" spans="8:135" x14ac:dyDescent="0.2">
      <c r="H1115" s="2"/>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row>
    <row r="1116" spans="8:135" x14ac:dyDescent="0.2">
      <c r="H1116" s="2"/>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row>
    <row r="1117" spans="8:135" x14ac:dyDescent="0.2">
      <c r="H1117" s="2"/>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row>
    <row r="1118" spans="8:135" x14ac:dyDescent="0.2">
      <c r="H1118" s="2"/>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row>
    <row r="1119" spans="8:135" x14ac:dyDescent="0.2">
      <c r="H1119" s="2"/>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row>
    <row r="1120" spans="8:135" x14ac:dyDescent="0.2">
      <c r="H1120" s="2"/>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row>
    <row r="1121" spans="8:135" x14ac:dyDescent="0.2">
      <c r="H1121" s="2"/>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row>
    <row r="1122" spans="8:135" x14ac:dyDescent="0.2">
      <c r="H1122" s="2"/>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row>
    <row r="1123" spans="8:135" x14ac:dyDescent="0.2">
      <c r="H1123" s="2"/>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row>
    <row r="1124" spans="8:135" x14ac:dyDescent="0.2">
      <c r="H1124" s="2"/>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row>
    <row r="1125" spans="8:135" x14ac:dyDescent="0.2">
      <c r="H1125" s="2"/>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row>
    <row r="1126" spans="8:135" x14ac:dyDescent="0.2">
      <c r="H1126" s="2"/>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row>
    <row r="1127" spans="8:135" x14ac:dyDescent="0.2">
      <c r="H1127" s="2"/>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row>
    <row r="1128" spans="8:135" x14ac:dyDescent="0.2">
      <c r="H1128" s="2"/>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row>
    <row r="1129" spans="8:135" x14ac:dyDescent="0.2">
      <c r="H1129" s="2"/>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row>
    <row r="1130" spans="8:135" x14ac:dyDescent="0.2">
      <c r="H1130" s="2"/>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row>
    <row r="1131" spans="8:135" x14ac:dyDescent="0.2">
      <c r="H1131" s="2"/>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row>
    <row r="1132" spans="8:135" x14ac:dyDescent="0.2">
      <c r="H1132" s="2"/>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row>
    <row r="1133" spans="8:135" x14ac:dyDescent="0.2">
      <c r="H1133" s="2"/>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row>
    <row r="1134" spans="8:135" x14ac:dyDescent="0.2">
      <c r="H1134" s="2"/>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row>
    <row r="1135" spans="8:135" x14ac:dyDescent="0.2">
      <c r="H1135" s="2"/>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row>
    <row r="1136" spans="8:135" x14ac:dyDescent="0.2">
      <c r="H1136" s="2"/>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row>
    <row r="1137" spans="8:135" x14ac:dyDescent="0.2">
      <c r="H1137" s="2"/>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row>
    <row r="1138" spans="8:135" x14ac:dyDescent="0.2">
      <c r="H1138" s="2"/>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row>
    <row r="1139" spans="8:135" x14ac:dyDescent="0.2">
      <c r="H1139" s="2"/>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row>
    <row r="1140" spans="8:135" x14ac:dyDescent="0.2">
      <c r="H1140" s="2"/>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row>
    <row r="1141" spans="8:135" x14ac:dyDescent="0.2">
      <c r="H1141" s="2"/>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row>
    <row r="1142" spans="8:135" x14ac:dyDescent="0.2">
      <c r="H1142" s="2"/>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row>
    <row r="1143" spans="8:135" x14ac:dyDescent="0.2">
      <c r="H1143" s="2"/>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row>
    <row r="1144" spans="8:135" x14ac:dyDescent="0.2">
      <c r="H1144" s="2"/>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row>
    <row r="1145" spans="8:135" x14ac:dyDescent="0.2">
      <c r="H1145" s="2"/>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row>
    <row r="1146" spans="8:135" x14ac:dyDescent="0.2">
      <c r="H1146" s="2"/>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row>
    <row r="1147" spans="8:135" x14ac:dyDescent="0.2">
      <c r="H1147" s="2"/>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row>
    <row r="1148" spans="8:135" x14ac:dyDescent="0.2">
      <c r="H1148" s="2"/>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row>
    <row r="1149" spans="8:135" x14ac:dyDescent="0.2">
      <c r="H1149" s="2"/>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row>
    <row r="1150" spans="8:135" x14ac:dyDescent="0.2">
      <c r="H1150" s="2"/>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row>
    <row r="1151" spans="8:135" x14ac:dyDescent="0.2">
      <c r="H1151" s="2"/>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row>
    <row r="1152" spans="8:135" x14ac:dyDescent="0.2">
      <c r="H1152" s="2"/>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row>
    <row r="1153" spans="8:135" x14ac:dyDescent="0.2">
      <c r="H1153" s="2"/>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row>
    <row r="1154" spans="8:135" x14ac:dyDescent="0.2">
      <c r="H1154" s="2"/>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row>
    <row r="1155" spans="8:135" x14ac:dyDescent="0.2">
      <c r="H1155" s="2"/>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row>
    <row r="1156" spans="8:135" x14ac:dyDescent="0.2">
      <c r="H1156" s="2"/>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row>
    <row r="1157" spans="8:135" x14ac:dyDescent="0.2">
      <c r="H1157" s="2"/>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row>
    <row r="1158" spans="8:135" x14ac:dyDescent="0.2">
      <c r="H1158" s="2"/>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row>
    <row r="1159" spans="8:135" x14ac:dyDescent="0.2">
      <c r="H1159" s="2"/>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row>
    <row r="1160" spans="8:135" x14ac:dyDescent="0.2">
      <c r="H1160" s="2"/>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row>
    <row r="1161" spans="8:135" x14ac:dyDescent="0.2">
      <c r="H1161" s="2"/>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row>
    <row r="1162" spans="8:135" x14ac:dyDescent="0.2">
      <c r="H1162" s="2"/>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row>
    <row r="1163" spans="8:135" x14ac:dyDescent="0.2">
      <c r="H1163" s="2"/>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row>
    <row r="1164" spans="8:135" x14ac:dyDescent="0.2">
      <c r="H1164" s="2"/>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row>
    <row r="1165" spans="8:135" x14ac:dyDescent="0.2">
      <c r="H1165" s="2"/>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row>
    <row r="1166" spans="8:135" x14ac:dyDescent="0.2">
      <c r="H1166" s="2"/>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row>
    <row r="1167" spans="8:135" x14ac:dyDescent="0.2">
      <c r="H1167" s="2"/>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row>
    <row r="1168" spans="8:135" x14ac:dyDescent="0.2">
      <c r="H1168" s="2"/>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row>
    <row r="1169" spans="8:135" x14ac:dyDescent="0.2">
      <c r="H1169" s="2"/>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row>
    <row r="1170" spans="8:135" x14ac:dyDescent="0.2">
      <c r="H1170" s="2"/>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row>
    <row r="1171" spans="8:135" x14ac:dyDescent="0.2">
      <c r="H1171" s="2"/>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row>
    <row r="1172" spans="8:135" x14ac:dyDescent="0.2">
      <c r="H1172" s="2"/>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row>
    <row r="1173" spans="8:135" x14ac:dyDescent="0.2">
      <c r="H1173" s="2"/>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row>
    <row r="1174" spans="8:135" x14ac:dyDescent="0.2">
      <c r="H1174" s="2"/>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row>
    <row r="1175" spans="8:135" x14ac:dyDescent="0.2">
      <c r="H1175" s="2"/>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row>
    <row r="1176" spans="8:135" x14ac:dyDescent="0.2">
      <c r="H1176" s="2"/>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row>
    <row r="1177" spans="8:135" x14ac:dyDescent="0.2">
      <c r="H1177" s="2"/>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row>
    <row r="1178" spans="8:135" x14ac:dyDescent="0.2">
      <c r="H1178" s="2"/>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row>
    <row r="1179" spans="8:135" x14ac:dyDescent="0.2">
      <c r="H1179" s="2"/>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row>
    <row r="1180" spans="8:135" x14ac:dyDescent="0.2">
      <c r="H1180" s="2"/>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row>
    <row r="1181" spans="8:135" x14ac:dyDescent="0.2">
      <c r="H1181" s="2"/>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row>
    <row r="1182" spans="8:135" x14ac:dyDescent="0.2">
      <c r="H1182" s="2"/>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row>
    <row r="1183" spans="8:135" x14ac:dyDescent="0.2">
      <c r="H1183" s="2"/>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row>
    <row r="1184" spans="8:135" x14ac:dyDescent="0.2">
      <c r="H1184" s="2"/>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row>
    <row r="1185" spans="8:135" x14ac:dyDescent="0.2">
      <c r="H1185" s="2"/>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row>
    <row r="1186" spans="8:135" x14ac:dyDescent="0.2">
      <c r="H1186" s="2"/>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row>
    <row r="1187" spans="8:135" x14ac:dyDescent="0.2">
      <c r="H1187" s="2"/>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row>
    <row r="1188" spans="8:135" x14ac:dyDescent="0.2">
      <c r="H1188" s="2"/>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row>
    <row r="1189" spans="8:135" x14ac:dyDescent="0.2">
      <c r="H1189" s="2"/>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row>
    <row r="1190" spans="8:135" x14ac:dyDescent="0.2">
      <c r="H1190" s="2"/>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row>
    <row r="1191" spans="8:135" x14ac:dyDescent="0.2">
      <c r="H1191" s="2"/>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row>
    <row r="1192" spans="8:135" x14ac:dyDescent="0.2">
      <c r="H1192" s="2"/>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row>
    <row r="1193" spans="8:135" x14ac:dyDescent="0.2">
      <c r="H1193" s="2"/>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row>
    <row r="1194" spans="8:135" x14ac:dyDescent="0.2">
      <c r="H1194" s="2"/>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row>
    <row r="1195" spans="8:135" x14ac:dyDescent="0.2">
      <c r="H1195" s="2"/>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row>
    <row r="1196" spans="8:135" x14ac:dyDescent="0.2">
      <c r="H1196" s="2"/>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row>
    <row r="1197" spans="8:135" x14ac:dyDescent="0.2">
      <c r="H1197" s="2"/>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row>
    <row r="1198" spans="8:135" x14ac:dyDescent="0.2">
      <c r="H1198" s="2"/>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row>
    <row r="1199" spans="8:135" x14ac:dyDescent="0.2">
      <c r="H1199" s="2"/>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row>
    <row r="1200" spans="8:135" x14ac:dyDescent="0.2">
      <c r="H1200" s="2"/>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row>
  </sheetData>
  <mergeCells count="15">
    <mergeCell ref="I1:K1"/>
    <mergeCell ref="A39:C39"/>
    <mergeCell ref="A40:B40"/>
    <mergeCell ref="A3:G3"/>
    <mergeCell ref="A4:G4"/>
    <mergeCell ref="A5:G5"/>
    <mergeCell ref="A6:G6"/>
    <mergeCell ref="A8:A10"/>
    <mergeCell ref="B8:D8"/>
    <mergeCell ref="E8:G8"/>
    <mergeCell ref="B9:B10"/>
    <mergeCell ref="C9:D9"/>
    <mergeCell ref="E9:F9"/>
    <mergeCell ref="I5:K5"/>
    <mergeCell ref="I9:K9"/>
  </mergeCells>
  <pageMargins left="0.74803149606299213" right="0.74803149606299213" top="0.98425196850393704" bottom="0.98425196850393704" header="0" footer="0"/>
  <pageSetup scale="8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34"/>
  <sheetViews>
    <sheetView showGridLines="0" zoomScale="70" zoomScaleNormal="70" workbookViewId="0">
      <selection sqref="A1:G1"/>
    </sheetView>
  </sheetViews>
  <sheetFormatPr baseColWidth="10" defaultRowHeight="15" x14ac:dyDescent="0.25"/>
  <cols>
    <col min="1" max="1" width="29.85546875" customWidth="1"/>
    <col min="2" max="3" width="18.140625" bestFit="1" customWidth="1"/>
    <col min="4" max="4" width="11.7109375" bestFit="1" customWidth="1"/>
  </cols>
  <sheetData>
    <row r="1" spans="1:9" x14ac:dyDescent="0.25">
      <c r="A1" s="914" t="s">
        <v>88</v>
      </c>
      <c r="B1" s="914"/>
      <c r="C1" s="914"/>
      <c r="D1" s="914"/>
      <c r="E1" s="914"/>
      <c r="F1" s="914"/>
      <c r="G1" s="914"/>
    </row>
    <row r="2" spans="1:9" x14ac:dyDescent="0.25">
      <c r="A2" s="914" t="str">
        <f>'INGR 4 '!A2:G2</f>
        <v>DEL 1 DE JULIO AL 30 DE SEPTIEMBRE DE 2016</v>
      </c>
      <c r="B2" s="914"/>
      <c r="C2" s="914"/>
      <c r="D2" s="914"/>
      <c r="E2" s="914"/>
      <c r="F2" s="914"/>
      <c r="G2" s="914"/>
    </row>
    <row r="3" spans="1:9" x14ac:dyDescent="0.25">
      <c r="A3" s="915" t="s">
        <v>93</v>
      </c>
      <c r="B3" s="915"/>
      <c r="C3" s="915"/>
      <c r="D3" s="915"/>
      <c r="E3" s="915"/>
      <c r="F3" s="915"/>
      <c r="G3" s="915"/>
    </row>
    <row r="4" spans="1:9" x14ac:dyDescent="0.25">
      <c r="A4" s="3"/>
      <c r="B4" s="4"/>
      <c r="C4" s="4"/>
      <c r="D4" s="4"/>
      <c r="E4" s="4"/>
      <c r="F4" s="4"/>
      <c r="G4" s="4"/>
    </row>
    <row r="5" spans="1:9" x14ac:dyDescent="0.25">
      <c r="A5" s="916" t="s">
        <v>1</v>
      </c>
      <c r="B5" s="919" t="s">
        <v>2</v>
      </c>
      <c r="C5" s="920"/>
      <c r="D5" s="921"/>
      <c r="E5" s="922" t="s">
        <v>3</v>
      </c>
      <c r="F5" s="920"/>
      <c r="G5" s="923"/>
    </row>
    <row r="6" spans="1:9" ht="22.5" customHeight="1" x14ac:dyDescent="0.25">
      <c r="A6" s="917"/>
      <c r="B6" s="924" t="s">
        <v>184</v>
      </c>
      <c r="C6" s="926" t="s">
        <v>185</v>
      </c>
      <c r="D6" s="921"/>
      <c r="E6" s="922" t="s">
        <v>4</v>
      </c>
      <c r="F6" s="921"/>
      <c r="G6" s="5">
        <v>2015</v>
      </c>
    </row>
    <row r="7" spans="1:9" ht="22.5" customHeight="1" x14ac:dyDescent="0.25">
      <c r="A7" s="918"/>
      <c r="B7" s="925"/>
      <c r="C7" s="312" t="s">
        <v>5</v>
      </c>
      <c r="D7" s="6" t="s">
        <v>6</v>
      </c>
      <c r="E7" s="6" t="s">
        <v>7</v>
      </c>
      <c r="F7" s="312" t="s">
        <v>8</v>
      </c>
      <c r="G7" s="215" t="s">
        <v>9</v>
      </c>
    </row>
    <row r="8" spans="1:9" x14ac:dyDescent="0.25">
      <c r="A8" s="43" t="s">
        <v>59</v>
      </c>
      <c r="B8" s="134">
        <f>B9+B10+B11+B12+B13</f>
        <v>3828632326</v>
      </c>
      <c r="C8" s="134">
        <f t="shared" ref="C8" si="0">C9+C10+C11+C12+C13</f>
        <v>4007192786</v>
      </c>
      <c r="D8" s="134">
        <f>D9+D10+D11+D12+D13</f>
        <v>4242614278</v>
      </c>
      <c r="E8" s="134">
        <f>SUM(E9:E13)</f>
        <v>235421492</v>
      </c>
      <c r="F8" s="135">
        <f>(D8*100/C8)-100</f>
        <v>5.8749729442141216</v>
      </c>
      <c r="G8" s="20">
        <f t="shared" ref="G8:G13" si="1">(D8/1.0272)/B8*100-100</f>
        <v>7.8784943965369791</v>
      </c>
      <c r="H8" s="187"/>
      <c r="I8" s="2"/>
    </row>
    <row r="9" spans="1:9" x14ac:dyDescent="0.25">
      <c r="A9" s="40" t="s">
        <v>60</v>
      </c>
      <c r="B9" s="137">
        <v>3169540130</v>
      </c>
      <c r="C9" s="137">
        <v>3335234805</v>
      </c>
      <c r="D9" s="145">
        <v>3527008963</v>
      </c>
      <c r="E9" s="137">
        <f>D9-C9</f>
        <v>191774158</v>
      </c>
      <c r="F9" s="138">
        <f>(D9*100/C9)-100</f>
        <v>5.7499447329016533</v>
      </c>
      <c r="G9" s="26">
        <f t="shared" si="1"/>
        <v>8.3316349954247073</v>
      </c>
      <c r="H9" s="187"/>
      <c r="I9" s="220">
        <v>1.0271999999999999</v>
      </c>
    </row>
    <row r="10" spans="1:9" x14ac:dyDescent="0.25">
      <c r="A10" s="40" t="s">
        <v>61</v>
      </c>
      <c r="B10" s="137">
        <v>296369936</v>
      </c>
      <c r="C10" s="137">
        <v>308442834</v>
      </c>
      <c r="D10" s="145">
        <v>310232661</v>
      </c>
      <c r="E10" s="137">
        <f t="shared" ref="E10:E13" si="2">D10-C10</f>
        <v>1789827</v>
      </c>
      <c r="F10" s="138">
        <f t="shared" ref="F10:F13" si="3">(D10*100/C10)-100</f>
        <v>0.58027835394612737</v>
      </c>
      <c r="G10" s="26">
        <f t="shared" si="1"/>
        <v>1.905672865978886</v>
      </c>
      <c r="H10" s="187"/>
      <c r="I10" s="2"/>
    </row>
    <row r="11" spans="1:9" x14ac:dyDescent="0.25">
      <c r="A11" s="40" t="s">
        <v>62</v>
      </c>
      <c r="B11" s="137">
        <v>55795807</v>
      </c>
      <c r="C11" s="137">
        <v>58711596</v>
      </c>
      <c r="D11" s="145">
        <v>50363846</v>
      </c>
      <c r="E11" s="137">
        <f t="shared" si="2"/>
        <v>-8347750</v>
      </c>
      <c r="F11" s="138">
        <f t="shared" si="3"/>
        <v>-14.218230415674611</v>
      </c>
      <c r="G11" s="26">
        <f t="shared" si="1"/>
        <v>-12.125612038092157</v>
      </c>
      <c r="H11" s="187"/>
    </row>
    <row r="12" spans="1:9" x14ac:dyDescent="0.25">
      <c r="A12" s="40" t="s">
        <v>189</v>
      </c>
      <c r="B12" s="137">
        <v>163543126</v>
      </c>
      <c r="C12" s="137">
        <v>171641052</v>
      </c>
      <c r="D12" s="145">
        <v>213559041</v>
      </c>
      <c r="E12" s="137">
        <f t="shared" si="2"/>
        <v>41917989</v>
      </c>
      <c r="F12" s="138">
        <f t="shared" si="3"/>
        <v>24.421890049939805</v>
      </c>
      <c r="G12" s="26">
        <f t="shared" si="1"/>
        <v>27.124909436888856</v>
      </c>
      <c r="H12" s="187"/>
    </row>
    <row r="13" spans="1:9" x14ac:dyDescent="0.25">
      <c r="A13" s="40" t="s">
        <v>63</v>
      </c>
      <c r="B13" s="139">
        <v>143383327</v>
      </c>
      <c r="C13" s="137">
        <v>133162499</v>
      </c>
      <c r="D13" s="145">
        <v>141449767</v>
      </c>
      <c r="E13" s="137">
        <f t="shared" si="2"/>
        <v>8287268</v>
      </c>
      <c r="F13" s="161">
        <f t="shared" si="3"/>
        <v>6.2234248097131371</v>
      </c>
      <c r="G13" s="197">
        <f t="shared" si="1"/>
        <v>-3.9607914648832292</v>
      </c>
      <c r="H13" s="187"/>
    </row>
    <row r="14" spans="1:9" x14ac:dyDescent="0.25">
      <c r="A14" s="141"/>
      <c r="B14" s="142"/>
      <c r="C14" s="142"/>
      <c r="D14" s="142"/>
      <c r="E14" s="142"/>
      <c r="F14" s="159"/>
      <c r="G14" s="143"/>
    </row>
    <row r="15" spans="1:9" x14ac:dyDescent="0.25">
      <c r="A15" s="108" t="s">
        <v>26</v>
      </c>
      <c r="B15" s="108"/>
      <c r="C15" s="108"/>
      <c r="D15" s="109"/>
      <c r="E15" s="109"/>
      <c r="F15" s="109"/>
      <c r="G15" s="160"/>
    </row>
    <row r="16" spans="1:9" x14ac:dyDescent="0.25">
      <c r="A16" s="110"/>
      <c r="B16" s="110"/>
      <c r="C16" s="3"/>
      <c r="D16" s="3"/>
      <c r="E16" s="3"/>
      <c r="F16" s="3"/>
      <c r="G16" s="3"/>
    </row>
    <row r="30" spans="1:3" x14ac:dyDescent="0.25">
      <c r="A30" s="40" t="s">
        <v>60</v>
      </c>
      <c r="B30" s="187">
        <v>3335234805</v>
      </c>
      <c r="C30" s="187">
        <v>3527008963</v>
      </c>
    </row>
    <row r="31" spans="1:3" x14ac:dyDescent="0.25">
      <c r="A31" s="40" t="s">
        <v>61</v>
      </c>
      <c r="B31" s="187">
        <v>308442834</v>
      </c>
      <c r="C31" s="187">
        <v>310232661</v>
      </c>
    </row>
    <row r="32" spans="1:3" x14ac:dyDescent="0.25">
      <c r="A32" s="40" t="s">
        <v>62</v>
      </c>
      <c r="B32" s="187">
        <v>58711596</v>
      </c>
      <c r="C32" s="187">
        <v>50363846</v>
      </c>
    </row>
    <row r="33" spans="1:3" x14ac:dyDescent="0.25">
      <c r="A33" s="40" t="s">
        <v>192</v>
      </c>
      <c r="B33" s="187">
        <v>171641052</v>
      </c>
      <c r="C33" s="187">
        <v>213559041</v>
      </c>
    </row>
    <row r="34" spans="1:3" x14ac:dyDescent="0.25">
      <c r="A34" s="40" t="s">
        <v>63</v>
      </c>
      <c r="B34" s="187">
        <v>133162499</v>
      </c>
      <c r="C34" s="187">
        <v>141449767</v>
      </c>
    </row>
  </sheetData>
  <mergeCells count="9">
    <mergeCell ref="A1:G1"/>
    <mergeCell ref="A2:G2"/>
    <mergeCell ref="A3:G3"/>
    <mergeCell ref="A5:A7"/>
    <mergeCell ref="B5:D5"/>
    <mergeCell ref="E5:G5"/>
    <mergeCell ref="B6:B7"/>
    <mergeCell ref="C6:D6"/>
    <mergeCell ref="E6:F6"/>
  </mergeCells>
  <pageMargins left="0.70866141732283472" right="0.70866141732283472" top="0.74803149606299213" bottom="0.74803149606299213" header="0.31496062992125984" footer="0.31496062992125984"/>
  <pageSetup scale="90"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33"/>
  <sheetViews>
    <sheetView showGridLines="0" zoomScale="90" zoomScaleNormal="90" workbookViewId="0">
      <selection sqref="A1:G1"/>
    </sheetView>
  </sheetViews>
  <sheetFormatPr baseColWidth="10" defaultRowHeight="15" x14ac:dyDescent="0.25"/>
  <cols>
    <col min="1" max="1" width="34.42578125" customWidth="1"/>
    <col min="2" max="2" width="12.42578125" bestFit="1" customWidth="1"/>
    <col min="3" max="3" width="12.5703125" bestFit="1" customWidth="1"/>
    <col min="4" max="4" width="11.85546875" customWidth="1"/>
  </cols>
  <sheetData>
    <row r="1" spans="1:9" x14ac:dyDescent="0.25">
      <c r="A1" s="964" t="s">
        <v>84</v>
      </c>
      <c r="B1" s="964"/>
      <c r="C1" s="964"/>
      <c r="D1" s="964"/>
      <c r="E1" s="964"/>
      <c r="F1" s="964"/>
      <c r="G1" s="964"/>
    </row>
    <row r="2" spans="1:9" x14ac:dyDescent="0.25">
      <c r="A2" s="914" t="s">
        <v>183</v>
      </c>
      <c r="B2" s="914"/>
      <c r="C2" s="914"/>
      <c r="D2" s="914"/>
      <c r="E2" s="914"/>
      <c r="F2" s="914"/>
      <c r="G2" s="914"/>
    </row>
    <row r="3" spans="1:9" x14ac:dyDescent="0.25">
      <c r="A3" s="965" t="s">
        <v>94</v>
      </c>
      <c r="B3" s="965"/>
      <c r="C3" s="965"/>
      <c r="D3" s="965"/>
      <c r="E3" s="965"/>
      <c r="F3" s="965"/>
      <c r="G3" s="965"/>
    </row>
    <row r="4" spans="1:9" x14ac:dyDescent="0.25">
      <c r="A4" s="171"/>
      <c r="B4" s="174"/>
      <c r="C4" s="174"/>
      <c r="D4" s="174"/>
      <c r="E4" s="174"/>
      <c r="F4" s="174"/>
      <c r="G4" s="174"/>
    </row>
    <row r="5" spans="1:9" x14ac:dyDescent="0.25">
      <c r="A5" s="916" t="s">
        <v>1</v>
      </c>
      <c r="B5" s="919" t="s">
        <v>2</v>
      </c>
      <c r="C5" s="920"/>
      <c r="D5" s="921"/>
      <c r="E5" s="922" t="s">
        <v>3</v>
      </c>
      <c r="F5" s="920"/>
      <c r="G5" s="923"/>
    </row>
    <row r="6" spans="1:9" ht="20.25" customHeight="1" x14ac:dyDescent="0.25">
      <c r="A6" s="917"/>
      <c r="B6" s="924" t="s">
        <v>184</v>
      </c>
      <c r="C6" s="926" t="s">
        <v>185</v>
      </c>
      <c r="D6" s="921"/>
      <c r="E6" s="922" t="s">
        <v>4</v>
      </c>
      <c r="F6" s="921"/>
      <c r="G6" s="5">
        <v>2015</v>
      </c>
    </row>
    <row r="7" spans="1:9" ht="22.5" customHeight="1" x14ac:dyDescent="0.25">
      <c r="A7" s="918"/>
      <c r="B7" s="925"/>
      <c r="C7" s="312" t="s">
        <v>5</v>
      </c>
      <c r="D7" s="6" t="s">
        <v>6</v>
      </c>
      <c r="E7" s="6" t="s">
        <v>7</v>
      </c>
      <c r="F7" s="312" t="s">
        <v>8</v>
      </c>
      <c r="G7" s="215" t="s">
        <v>9</v>
      </c>
    </row>
    <row r="8" spans="1:9" x14ac:dyDescent="0.25">
      <c r="A8" s="177" t="s">
        <v>84</v>
      </c>
      <c r="B8" s="180">
        <f>SUM(B9,B10,B11,B14,B15,B16,B17,B18)</f>
        <v>8201499735</v>
      </c>
      <c r="C8" s="180">
        <f>SUM(C9,C10,C11,C14,C15,C16,C17,C18)</f>
        <v>7833691940</v>
      </c>
      <c r="D8" s="180">
        <f>SUM(D9,D10,D11,D14,D15,D16,D17,D18)</f>
        <v>8762388534</v>
      </c>
      <c r="E8" s="180">
        <f>SUM(E9,E10,E11,E14,E15,E16,E17,E18)</f>
        <v>928696594</v>
      </c>
      <c r="F8" s="181">
        <f>(D8*100/C8)-100</f>
        <v>11.855158475889723</v>
      </c>
      <c r="G8" s="213">
        <f t="shared" ref="G8:G18" si="0">(D8/1.0272)/B8*100-100</f>
        <v>4.0097902215261598</v>
      </c>
      <c r="H8" s="187"/>
      <c r="I8" s="2"/>
    </row>
    <row r="9" spans="1:9" ht="32.25" customHeight="1" x14ac:dyDescent="0.25">
      <c r="A9" s="40" t="s">
        <v>97</v>
      </c>
      <c r="B9" s="192">
        <v>4534165576</v>
      </c>
      <c r="C9" s="192">
        <v>4033879291</v>
      </c>
      <c r="D9" s="205">
        <v>4963288977</v>
      </c>
      <c r="E9" s="209">
        <f>D9-C9</f>
        <v>929409686</v>
      </c>
      <c r="F9" s="182">
        <f t="shared" ref="F9:F18" si="1">(D9*100/C9)-100</f>
        <v>23.040096615523638</v>
      </c>
      <c r="G9" s="183">
        <f t="shared" si="0"/>
        <v>6.5656346433740111</v>
      </c>
      <c r="H9" s="187"/>
      <c r="I9" s="220">
        <v>1.0271999999999999</v>
      </c>
    </row>
    <row r="10" spans="1:9" ht="32.25" customHeight="1" x14ac:dyDescent="0.25">
      <c r="A10" s="178" t="s">
        <v>64</v>
      </c>
      <c r="B10" s="192">
        <v>748214562</v>
      </c>
      <c r="C10" s="192">
        <v>716784665</v>
      </c>
      <c r="D10" s="205">
        <v>802452944</v>
      </c>
      <c r="E10" s="209">
        <f>D10-C10</f>
        <v>85668279</v>
      </c>
      <c r="F10" s="182">
        <f t="shared" si="1"/>
        <v>11.951745507836719</v>
      </c>
      <c r="G10" s="183">
        <f t="shared" si="0"/>
        <v>4.4091133354809955</v>
      </c>
      <c r="H10" s="187"/>
    </row>
    <row r="11" spans="1:9" ht="32.25" customHeight="1" x14ac:dyDescent="0.25">
      <c r="A11" s="178" t="s">
        <v>65</v>
      </c>
      <c r="B11" s="199">
        <f>+B12+B13</f>
        <v>1708190148</v>
      </c>
      <c r="C11" s="199">
        <f t="shared" ref="C11:D11" si="2">+C12+C13</f>
        <v>1805595810</v>
      </c>
      <c r="D11" s="199">
        <f t="shared" si="2"/>
        <v>1803467649</v>
      </c>
      <c r="E11" s="210">
        <f>SUM(E12:E13)</f>
        <v>-2128161</v>
      </c>
      <c r="F11" s="182">
        <f>(D11*100/C11)-100</f>
        <v>-0.11786475069412461</v>
      </c>
      <c r="G11" s="183">
        <f t="shared" si="0"/>
        <v>2.7820162276701552</v>
      </c>
      <c r="H11" s="187"/>
    </row>
    <row r="12" spans="1:9" ht="19.5" customHeight="1" x14ac:dyDescent="0.25">
      <c r="A12" s="178" t="s">
        <v>66</v>
      </c>
      <c r="B12" s="200">
        <v>1501132704</v>
      </c>
      <c r="C12" s="200">
        <v>1586731386</v>
      </c>
      <c r="D12" s="206">
        <v>1584861189</v>
      </c>
      <c r="E12" s="211">
        <f>D12-C12</f>
        <v>-1870197</v>
      </c>
      <c r="F12" s="182">
        <f t="shared" si="1"/>
        <v>-0.11786475117975215</v>
      </c>
      <c r="G12" s="183">
        <f t="shared" si="0"/>
        <v>2.7820162457976778</v>
      </c>
      <c r="H12" s="187"/>
    </row>
    <row r="13" spans="1:9" ht="19.5" customHeight="1" x14ac:dyDescent="0.25">
      <c r="A13" s="178" t="s">
        <v>67</v>
      </c>
      <c r="B13" s="200">
        <v>207057444</v>
      </c>
      <c r="C13" s="200">
        <v>218864424</v>
      </c>
      <c r="D13" s="206">
        <v>218606460</v>
      </c>
      <c r="E13" s="211">
        <f>D13-C13</f>
        <v>-257964</v>
      </c>
      <c r="F13" s="182">
        <f t="shared" si="1"/>
        <v>-0.11786474717334272</v>
      </c>
      <c r="G13" s="183">
        <f t="shared" si="0"/>
        <v>2.7820160962485261</v>
      </c>
      <c r="H13" s="187"/>
    </row>
    <row r="14" spans="1:9" ht="32.25" customHeight="1" x14ac:dyDescent="0.25">
      <c r="A14" s="178" t="s">
        <v>68</v>
      </c>
      <c r="B14" s="192">
        <v>488360232</v>
      </c>
      <c r="C14" s="192">
        <v>511383966</v>
      </c>
      <c r="D14" s="207">
        <v>510033432</v>
      </c>
      <c r="E14" s="205">
        <f>D14-C14</f>
        <v>-1350534</v>
      </c>
      <c r="F14" s="182">
        <f t="shared" si="1"/>
        <v>-0.26409392741891224</v>
      </c>
      <c r="G14" s="183">
        <f t="shared" si="0"/>
        <v>1.6724625177456716</v>
      </c>
      <c r="H14" s="187"/>
    </row>
    <row r="15" spans="1:9" ht="32.25" customHeight="1" x14ac:dyDescent="0.25">
      <c r="A15" s="178" t="s">
        <v>69</v>
      </c>
      <c r="B15" s="192">
        <v>309876425</v>
      </c>
      <c r="C15" s="192">
        <v>321071685</v>
      </c>
      <c r="D15" s="207">
        <v>256969401</v>
      </c>
      <c r="E15" s="205">
        <f t="shared" ref="E15:E18" si="3">D15-C15</f>
        <v>-64102284</v>
      </c>
      <c r="F15" s="182">
        <f t="shared" si="1"/>
        <v>-19.965100317083397</v>
      </c>
      <c r="G15" s="183">
        <f t="shared" si="0"/>
        <v>-19.269458687043269</v>
      </c>
      <c r="H15" s="187"/>
    </row>
    <row r="16" spans="1:9" ht="32.25" customHeight="1" x14ac:dyDescent="0.25">
      <c r="A16" s="178" t="s">
        <v>70</v>
      </c>
      <c r="B16" s="192">
        <v>23563413</v>
      </c>
      <c r="C16" s="192">
        <v>31036703</v>
      </c>
      <c r="D16" s="207">
        <v>30497461</v>
      </c>
      <c r="E16" s="205">
        <f t="shared" si="3"/>
        <v>-539242</v>
      </c>
      <c r="F16" s="182">
        <f t="shared" si="1"/>
        <v>-1.7374332576498261</v>
      </c>
      <c r="G16" s="183">
        <f t="shared" si="0"/>
        <v>25.999980704549614</v>
      </c>
      <c r="H16" s="187"/>
    </row>
    <row r="17" spans="1:8" ht="32.25" customHeight="1" x14ac:dyDescent="0.25">
      <c r="A17" s="178" t="s">
        <v>71</v>
      </c>
      <c r="B17" s="192">
        <v>78023703</v>
      </c>
      <c r="C17" s="192">
        <v>79985565</v>
      </c>
      <c r="D17" s="208">
        <v>66401601</v>
      </c>
      <c r="E17" s="205">
        <f t="shared" si="3"/>
        <v>-13583964</v>
      </c>
      <c r="F17" s="182">
        <f t="shared" si="1"/>
        <v>-16.983019373558221</v>
      </c>
      <c r="G17" s="183">
        <f t="shared" si="0"/>
        <v>-17.149147414593216</v>
      </c>
      <c r="H17" s="187"/>
    </row>
    <row r="18" spans="1:8" ht="32.25" customHeight="1" x14ac:dyDescent="0.25">
      <c r="A18" s="179" t="s">
        <v>72</v>
      </c>
      <c r="B18" s="201">
        <v>311105676</v>
      </c>
      <c r="C18" s="201">
        <v>333954255</v>
      </c>
      <c r="D18" s="202">
        <v>329277069</v>
      </c>
      <c r="E18" s="212">
        <f t="shared" si="3"/>
        <v>-4677186</v>
      </c>
      <c r="F18" s="184">
        <f t="shared" si="1"/>
        <v>-1.4005469102347519</v>
      </c>
      <c r="G18" s="185">
        <f t="shared" si="0"/>
        <v>3.0382660956983045</v>
      </c>
      <c r="H18" s="187"/>
    </row>
    <row r="19" spans="1:8" x14ac:dyDescent="0.25">
      <c r="A19" s="175"/>
      <c r="B19" s="175"/>
      <c r="C19" s="175"/>
      <c r="D19" s="175"/>
      <c r="E19" s="175"/>
      <c r="F19" s="176"/>
      <c r="G19" s="176"/>
    </row>
    <row r="20" spans="1:8" x14ac:dyDescent="0.25">
      <c r="A20" s="963" t="s">
        <v>26</v>
      </c>
      <c r="B20" s="963"/>
      <c r="C20" s="172"/>
      <c r="D20" s="173"/>
      <c r="E20" s="173"/>
      <c r="F20" s="173"/>
      <c r="G20" s="171"/>
    </row>
    <row r="21" spans="1:8" x14ac:dyDescent="0.25">
      <c r="A21" s="172"/>
      <c r="B21" s="171"/>
      <c r="C21" s="171"/>
      <c r="D21" s="171"/>
      <c r="E21" s="171"/>
      <c r="F21" s="171"/>
      <c r="G21" s="171"/>
    </row>
    <row r="26" spans="1:8" ht="23.25" x14ac:dyDescent="0.25">
      <c r="A26" s="40" t="s">
        <v>97</v>
      </c>
      <c r="B26" s="319">
        <v>4033879291</v>
      </c>
      <c r="C26" s="319">
        <v>4963288977</v>
      </c>
    </row>
    <row r="27" spans="1:8" ht="22.5" x14ac:dyDescent="0.25">
      <c r="A27" s="178" t="s">
        <v>64</v>
      </c>
      <c r="B27" s="319">
        <v>716784665</v>
      </c>
      <c r="C27" s="319">
        <v>802452944</v>
      </c>
    </row>
    <row r="28" spans="1:8" ht="22.5" x14ac:dyDescent="0.25">
      <c r="A28" s="178" t="s">
        <v>65</v>
      </c>
      <c r="B28" s="319">
        <v>1805595810</v>
      </c>
      <c r="C28" s="319">
        <v>1803467649</v>
      </c>
    </row>
    <row r="29" spans="1:8" ht="33.75" x14ac:dyDescent="0.25">
      <c r="A29" s="178" t="s">
        <v>68</v>
      </c>
      <c r="B29" s="319">
        <v>511383966</v>
      </c>
      <c r="C29" s="319">
        <v>510033432</v>
      </c>
    </row>
    <row r="30" spans="1:8" x14ac:dyDescent="0.25">
      <c r="A30" s="178" t="s">
        <v>69</v>
      </c>
      <c r="B30" s="319">
        <v>321071685</v>
      </c>
      <c r="C30" s="319">
        <v>256969401</v>
      </c>
    </row>
    <row r="31" spans="1:8" ht="22.5" x14ac:dyDescent="0.25">
      <c r="A31" s="178" t="s">
        <v>70</v>
      </c>
      <c r="B31" s="319">
        <v>31036703</v>
      </c>
      <c r="C31" s="319">
        <v>30497461</v>
      </c>
    </row>
    <row r="32" spans="1:8" ht="22.5" x14ac:dyDescent="0.25">
      <c r="A32" s="178" t="s">
        <v>71</v>
      </c>
      <c r="B32" s="319">
        <v>79985565</v>
      </c>
      <c r="C32" s="319">
        <v>66401601</v>
      </c>
    </row>
    <row r="33" spans="1:3" ht="22.5" x14ac:dyDescent="0.25">
      <c r="A33" s="179" t="s">
        <v>72</v>
      </c>
      <c r="B33" s="319">
        <v>333954255</v>
      </c>
      <c r="C33" s="319">
        <v>329277069</v>
      </c>
    </row>
  </sheetData>
  <mergeCells count="10">
    <mergeCell ref="A20:B20"/>
    <mergeCell ref="A1:G1"/>
    <mergeCell ref="A2:G2"/>
    <mergeCell ref="A3:G3"/>
    <mergeCell ref="A5:A7"/>
    <mergeCell ref="B5:D5"/>
    <mergeCell ref="E5:G5"/>
    <mergeCell ref="C6:D6"/>
    <mergeCell ref="E6:F6"/>
    <mergeCell ref="B6:B7"/>
  </mergeCells>
  <pageMargins left="0.70866141732283472" right="0.70866141732283472" top="0.74803149606299213" bottom="0.74803149606299213" header="0.31496062992125984" footer="0.31496062992125984"/>
  <pageSetup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I14"/>
  <sheetViews>
    <sheetView showGridLines="0" workbookViewId="0">
      <selection activeCell="C19" sqref="C19"/>
    </sheetView>
  </sheetViews>
  <sheetFormatPr baseColWidth="10" defaultRowHeight="15" x14ac:dyDescent="0.25"/>
  <cols>
    <col min="1" max="1" width="34.42578125" customWidth="1"/>
    <col min="9" max="12" width="15.140625" bestFit="1" customWidth="1"/>
  </cols>
  <sheetData>
    <row r="1" spans="1:9" x14ac:dyDescent="0.25">
      <c r="A1" s="914" t="s">
        <v>91</v>
      </c>
      <c r="B1" s="914"/>
      <c r="C1" s="914"/>
      <c r="D1" s="914"/>
      <c r="E1" s="914"/>
      <c r="F1" s="914"/>
      <c r="G1" s="914"/>
    </row>
    <row r="2" spans="1:9" x14ac:dyDescent="0.25">
      <c r="A2" s="914" t="str">
        <f>'INGR 4 '!A2:G2</f>
        <v>DEL 1 DE JULIO AL 30 DE SEPTIEMBRE DE 2016</v>
      </c>
      <c r="B2" s="914"/>
      <c r="C2" s="914"/>
      <c r="D2" s="914"/>
      <c r="E2" s="914"/>
      <c r="F2" s="914"/>
      <c r="G2" s="914"/>
    </row>
    <row r="3" spans="1:9" x14ac:dyDescent="0.25">
      <c r="A3" s="915" t="s">
        <v>92</v>
      </c>
      <c r="B3" s="915"/>
      <c r="C3" s="915"/>
      <c r="D3" s="915"/>
      <c r="E3" s="915"/>
      <c r="F3" s="915"/>
      <c r="G3" s="915"/>
    </row>
    <row r="4" spans="1:9" x14ac:dyDescent="0.25">
      <c r="A4" s="3"/>
      <c r="B4" s="4"/>
      <c r="C4" s="4"/>
      <c r="D4" s="4"/>
      <c r="E4" s="4"/>
      <c r="F4" s="4"/>
      <c r="G4" s="4"/>
    </row>
    <row r="5" spans="1:9" x14ac:dyDescent="0.25">
      <c r="A5" s="916" t="s">
        <v>1</v>
      </c>
      <c r="B5" s="919" t="s">
        <v>2</v>
      </c>
      <c r="C5" s="920"/>
      <c r="D5" s="921"/>
      <c r="E5" s="922" t="s">
        <v>3</v>
      </c>
      <c r="F5" s="920"/>
      <c r="G5" s="923"/>
    </row>
    <row r="6" spans="1:9" ht="21" customHeight="1" x14ac:dyDescent="0.25">
      <c r="A6" s="917"/>
      <c r="B6" s="924" t="s">
        <v>184</v>
      </c>
      <c r="C6" s="926" t="s">
        <v>185</v>
      </c>
      <c r="D6" s="921"/>
      <c r="E6" s="922" t="s">
        <v>4</v>
      </c>
      <c r="F6" s="921"/>
      <c r="G6" s="5">
        <v>2015</v>
      </c>
    </row>
    <row r="7" spans="1:9" ht="23.25" customHeight="1" x14ac:dyDescent="0.25">
      <c r="A7" s="918"/>
      <c r="B7" s="925"/>
      <c r="C7" s="312" t="s">
        <v>5</v>
      </c>
      <c r="D7" s="6" t="s">
        <v>6</v>
      </c>
      <c r="E7" s="6" t="s">
        <v>7</v>
      </c>
      <c r="F7" s="312" t="s">
        <v>8</v>
      </c>
      <c r="G7" s="215" t="s">
        <v>9</v>
      </c>
      <c r="I7" s="2"/>
    </row>
    <row r="8" spans="1:9" x14ac:dyDescent="0.25">
      <c r="A8" s="111" t="s">
        <v>10</v>
      </c>
      <c r="B8" s="8">
        <f>+B10+B11</f>
        <v>78532092</v>
      </c>
      <c r="C8" s="8">
        <f t="shared" ref="C8:E8" si="0">+C10+C11</f>
        <v>0</v>
      </c>
      <c r="D8" s="8">
        <f t="shared" si="0"/>
        <v>288305142</v>
      </c>
      <c r="E8" s="8">
        <f t="shared" si="0"/>
        <v>288305142</v>
      </c>
      <c r="F8" s="229" t="s">
        <v>24</v>
      </c>
      <c r="G8" s="232">
        <f>(D8/1.0272)/B8*100-100</f>
        <v>257.39643061028966</v>
      </c>
      <c r="I8" s="220">
        <v>1.0271999999999999</v>
      </c>
    </row>
    <row r="9" spans="1:9" x14ac:dyDescent="0.25">
      <c r="A9" s="188"/>
      <c r="B9" s="189"/>
      <c r="C9" s="189"/>
      <c r="D9" s="189"/>
      <c r="E9" s="190"/>
      <c r="F9" s="230"/>
      <c r="G9" s="191"/>
    </row>
    <row r="10" spans="1:9" ht="35.25" customHeight="1" x14ac:dyDescent="0.25">
      <c r="A10" s="193" t="s">
        <v>89</v>
      </c>
      <c r="B10" s="194">
        <v>26168566</v>
      </c>
      <c r="C10" s="194">
        <v>0</v>
      </c>
      <c r="D10" s="195">
        <v>12940843</v>
      </c>
      <c r="E10" s="194">
        <f>D10-C10</f>
        <v>12940843</v>
      </c>
      <c r="F10" s="231" t="s">
        <v>24</v>
      </c>
      <c r="G10" s="191">
        <f>(D10/1.0272)/B10*100-100</f>
        <v>-51.857611523335997</v>
      </c>
      <c r="I10" s="187"/>
    </row>
    <row r="11" spans="1:9" ht="35.25" customHeight="1" x14ac:dyDescent="0.25">
      <c r="A11" s="193" t="s">
        <v>90</v>
      </c>
      <c r="B11" s="196">
        <v>52363526</v>
      </c>
      <c r="C11" s="194">
        <v>0</v>
      </c>
      <c r="D11" s="195">
        <v>275364299</v>
      </c>
      <c r="E11" s="194">
        <f>D11-C11</f>
        <v>275364299</v>
      </c>
      <c r="F11" s="231" t="s">
        <v>24</v>
      </c>
      <c r="G11" s="291" t="s">
        <v>24</v>
      </c>
      <c r="I11" s="186"/>
    </row>
    <row r="12" spans="1:9" x14ac:dyDescent="0.25">
      <c r="A12" s="108" t="s">
        <v>26</v>
      </c>
      <c r="B12" s="108"/>
      <c r="C12" s="108"/>
      <c r="D12" s="109"/>
      <c r="E12" s="109"/>
      <c r="F12" s="109"/>
      <c r="G12" s="160"/>
    </row>
    <row r="13" spans="1:9" x14ac:dyDescent="0.25">
      <c r="A13" s="110" t="s">
        <v>27</v>
      </c>
      <c r="B13" s="110"/>
      <c r="C13" s="3"/>
      <c r="D13" s="3"/>
      <c r="E13" s="3"/>
      <c r="F13" s="3"/>
      <c r="G13" s="3"/>
    </row>
    <row r="14" spans="1:9" x14ac:dyDescent="0.25">
      <c r="D14" s="186"/>
    </row>
  </sheetData>
  <mergeCells count="9">
    <mergeCell ref="A1:G1"/>
    <mergeCell ref="A2:G2"/>
    <mergeCell ref="A3:G3"/>
    <mergeCell ref="A5:A7"/>
    <mergeCell ref="B5:D5"/>
    <mergeCell ref="E5:G5"/>
    <mergeCell ref="B6:B7"/>
    <mergeCell ref="C6:D6"/>
    <mergeCell ref="E6:F6"/>
  </mergeCells>
  <pageMargins left="0.70866141732283472" right="0.70866141732283472" top="0.74803149606299213" bottom="0.74803149606299213" header="0.31496062992125984" footer="0.31496062992125984"/>
  <pageSetup scale="85" orientation="portrait"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76"/>
  <sheetViews>
    <sheetView showGridLines="0" zoomScale="70" zoomScaleNormal="70" workbookViewId="0">
      <selection activeCell="E40" sqref="E40"/>
    </sheetView>
  </sheetViews>
  <sheetFormatPr baseColWidth="10" defaultRowHeight="11.25" x14ac:dyDescent="0.25"/>
  <cols>
    <col min="1" max="1" width="4" style="615" bestFit="1" customWidth="1"/>
    <col min="2" max="2" width="30.85546875" style="615" customWidth="1"/>
    <col min="3" max="3" width="21.140625" style="615" customWidth="1"/>
    <col min="4" max="4" width="19.28515625" style="615" customWidth="1"/>
    <col min="5" max="5" width="17" style="615" customWidth="1"/>
    <col min="6" max="6" width="18.85546875" style="615" customWidth="1"/>
    <col min="7" max="7" width="12" style="615" customWidth="1"/>
    <col min="8" max="8" width="13" style="615" customWidth="1"/>
    <col min="9" max="9" width="11" style="615"/>
    <col min="10" max="10" width="15.28515625" style="615" bestFit="1" customWidth="1"/>
    <col min="11" max="256" width="11" style="615"/>
    <col min="257" max="257" width="4" style="615" bestFit="1" customWidth="1"/>
    <col min="258" max="258" width="30.85546875" style="615" customWidth="1"/>
    <col min="259" max="259" width="21.140625" style="615" customWidth="1"/>
    <col min="260" max="260" width="19.28515625" style="615" customWidth="1"/>
    <col min="261" max="261" width="17" style="615" customWidth="1"/>
    <col min="262" max="262" width="18.85546875" style="615" customWidth="1"/>
    <col min="263" max="263" width="12" style="615" customWidth="1"/>
    <col min="264" max="264" width="13" style="615" customWidth="1"/>
    <col min="265" max="265" width="11" style="615"/>
    <col min="266" max="266" width="15.28515625" style="615" bestFit="1" customWidth="1"/>
    <col min="267" max="512" width="11" style="615"/>
    <col min="513" max="513" width="4" style="615" bestFit="1" customWidth="1"/>
    <col min="514" max="514" width="30.85546875" style="615" customWidth="1"/>
    <col min="515" max="515" width="21.140625" style="615" customWidth="1"/>
    <col min="516" max="516" width="19.28515625" style="615" customWidth="1"/>
    <col min="517" max="517" width="17" style="615" customWidth="1"/>
    <col min="518" max="518" width="18.85546875" style="615" customWidth="1"/>
    <col min="519" max="519" width="12" style="615" customWidth="1"/>
    <col min="520" max="520" width="13" style="615" customWidth="1"/>
    <col min="521" max="521" width="11" style="615"/>
    <col min="522" max="522" width="15.28515625" style="615" bestFit="1" customWidth="1"/>
    <col min="523" max="768" width="11" style="615"/>
    <col min="769" max="769" width="4" style="615" bestFit="1" customWidth="1"/>
    <col min="770" max="770" width="30.85546875" style="615" customWidth="1"/>
    <col min="771" max="771" width="21.140625" style="615" customWidth="1"/>
    <col min="772" max="772" width="19.28515625" style="615" customWidth="1"/>
    <col min="773" max="773" width="17" style="615" customWidth="1"/>
    <col min="774" max="774" width="18.85546875" style="615" customWidth="1"/>
    <col min="775" max="775" width="12" style="615" customWidth="1"/>
    <col min="776" max="776" width="13" style="615" customWidth="1"/>
    <col min="777" max="777" width="11" style="615"/>
    <col min="778" max="778" width="15.28515625" style="615" bestFit="1" customWidth="1"/>
    <col min="779" max="1024" width="11" style="615"/>
    <col min="1025" max="1025" width="4" style="615" bestFit="1" customWidth="1"/>
    <col min="1026" max="1026" width="30.85546875" style="615" customWidth="1"/>
    <col min="1027" max="1027" width="21.140625" style="615" customWidth="1"/>
    <col min="1028" max="1028" width="19.28515625" style="615" customWidth="1"/>
    <col min="1029" max="1029" width="17" style="615" customWidth="1"/>
    <col min="1030" max="1030" width="18.85546875" style="615" customWidth="1"/>
    <col min="1031" max="1031" width="12" style="615" customWidth="1"/>
    <col min="1032" max="1032" width="13" style="615" customWidth="1"/>
    <col min="1033" max="1033" width="11" style="615"/>
    <col min="1034" max="1034" width="15.28515625" style="615" bestFit="1" customWidth="1"/>
    <col min="1035" max="1280" width="11" style="615"/>
    <col min="1281" max="1281" width="4" style="615" bestFit="1" customWidth="1"/>
    <col min="1282" max="1282" width="30.85546875" style="615" customWidth="1"/>
    <col min="1283" max="1283" width="21.140625" style="615" customWidth="1"/>
    <col min="1284" max="1284" width="19.28515625" style="615" customWidth="1"/>
    <col min="1285" max="1285" width="17" style="615" customWidth="1"/>
    <col min="1286" max="1286" width="18.85546875" style="615" customWidth="1"/>
    <col min="1287" max="1287" width="12" style="615" customWidth="1"/>
    <col min="1288" max="1288" width="13" style="615" customWidth="1"/>
    <col min="1289" max="1289" width="11" style="615"/>
    <col min="1290" max="1290" width="15.28515625" style="615" bestFit="1" customWidth="1"/>
    <col min="1291" max="1536" width="11" style="615"/>
    <col min="1537" max="1537" width="4" style="615" bestFit="1" customWidth="1"/>
    <col min="1538" max="1538" width="30.85546875" style="615" customWidth="1"/>
    <col min="1539" max="1539" width="21.140625" style="615" customWidth="1"/>
    <col min="1540" max="1540" width="19.28515625" style="615" customWidth="1"/>
    <col min="1541" max="1541" width="17" style="615" customWidth="1"/>
    <col min="1542" max="1542" width="18.85546875" style="615" customWidth="1"/>
    <col min="1543" max="1543" width="12" style="615" customWidth="1"/>
    <col min="1544" max="1544" width="13" style="615" customWidth="1"/>
    <col min="1545" max="1545" width="11" style="615"/>
    <col min="1546" max="1546" width="15.28515625" style="615" bestFit="1" customWidth="1"/>
    <col min="1547" max="1792" width="11" style="615"/>
    <col min="1793" max="1793" width="4" style="615" bestFit="1" customWidth="1"/>
    <col min="1794" max="1794" width="30.85546875" style="615" customWidth="1"/>
    <col min="1795" max="1795" width="21.140625" style="615" customWidth="1"/>
    <col min="1796" max="1796" width="19.28515625" style="615" customWidth="1"/>
    <col min="1797" max="1797" width="17" style="615" customWidth="1"/>
    <col min="1798" max="1798" width="18.85546875" style="615" customWidth="1"/>
    <col min="1799" max="1799" width="12" style="615" customWidth="1"/>
    <col min="1800" max="1800" width="13" style="615" customWidth="1"/>
    <col min="1801" max="1801" width="11" style="615"/>
    <col min="1802" max="1802" width="15.28515625" style="615" bestFit="1" customWidth="1"/>
    <col min="1803" max="2048" width="11" style="615"/>
    <col min="2049" max="2049" width="4" style="615" bestFit="1" customWidth="1"/>
    <col min="2050" max="2050" width="30.85546875" style="615" customWidth="1"/>
    <col min="2051" max="2051" width="21.140625" style="615" customWidth="1"/>
    <col min="2052" max="2052" width="19.28515625" style="615" customWidth="1"/>
    <col min="2053" max="2053" width="17" style="615" customWidth="1"/>
    <col min="2054" max="2054" width="18.85546875" style="615" customWidth="1"/>
    <col min="2055" max="2055" width="12" style="615" customWidth="1"/>
    <col min="2056" max="2056" width="13" style="615" customWidth="1"/>
    <col min="2057" max="2057" width="11" style="615"/>
    <col min="2058" max="2058" width="15.28515625" style="615" bestFit="1" customWidth="1"/>
    <col min="2059" max="2304" width="11" style="615"/>
    <col min="2305" max="2305" width="4" style="615" bestFit="1" customWidth="1"/>
    <col min="2306" max="2306" width="30.85546875" style="615" customWidth="1"/>
    <col min="2307" max="2307" width="21.140625" style="615" customWidth="1"/>
    <col min="2308" max="2308" width="19.28515625" style="615" customWidth="1"/>
    <col min="2309" max="2309" width="17" style="615" customWidth="1"/>
    <col min="2310" max="2310" width="18.85546875" style="615" customWidth="1"/>
    <col min="2311" max="2311" width="12" style="615" customWidth="1"/>
    <col min="2312" max="2312" width="13" style="615" customWidth="1"/>
    <col min="2313" max="2313" width="11" style="615"/>
    <col min="2314" max="2314" width="15.28515625" style="615" bestFit="1" customWidth="1"/>
    <col min="2315" max="2560" width="11" style="615"/>
    <col min="2561" max="2561" width="4" style="615" bestFit="1" customWidth="1"/>
    <col min="2562" max="2562" width="30.85546875" style="615" customWidth="1"/>
    <col min="2563" max="2563" width="21.140625" style="615" customWidth="1"/>
    <col min="2564" max="2564" width="19.28515625" style="615" customWidth="1"/>
    <col min="2565" max="2565" width="17" style="615" customWidth="1"/>
    <col min="2566" max="2566" width="18.85546875" style="615" customWidth="1"/>
    <col min="2567" max="2567" width="12" style="615" customWidth="1"/>
    <col min="2568" max="2568" width="13" style="615" customWidth="1"/>
    <col min="2569" max="2569" width="11" style="615"/>
    <col min="2570" max="2570" width="15.28515625" style="615" bestFit="1" customWidth="1"/>
    <col min="2571" max="2816" width="11" style="615"/>
    <col min="2817" max="2817" width="4" style="615" bestFit="1" customWidth="1"/>
    <col min="2818" max="2818" width="30.85546875" style="615" customWidth="1"/>
    <col min="2819" max="2819" width="21.140625" style="615" customWidth="1"/>
    <col min="2820" max="2820" width="19.28515625" style="615" customWidth="1"/>
    <col min="2821" max="2821" width="17" style="615" customWidth="1"/>
    <col min="2822" max="2822" width="18.85546875" style="615" customWidth="1"/>
    <col min="2823" max="2823" width="12" style="615" customWidth="1"/>
    <col min="2824" max="2824" width="13" style="615" customWidth="1"/>
    <col min="2825" max="2825" width="11" style="615"/>
    <col min="2826" max="2826" width="15.28515625" style="615" bestFit="1" customWidth="1"/>
    <col min="2827" max="3072" width="11" style="615"/>
    <col min="3073" max="3073" width="4" style="615" bestFit="1" customWidth="1"/>
    <col min="3074" max="3074" width="30.85546875" style="615" customWidth="1"/>
    <col min="3075" max="3075" width="21.140625" style="615" customWidth="1"/>
    <col min="3076" max="3076" width="19.28515625" style="615" customWidth="1"/>
    <col min="3077" max="3077" width="17" style="615" customWidth="1"/>
    <col min="3078" max="3078" width="18.85546875" style="615" customWidth="1"/>
    <col min="3079" max="3079" width="12" style="615" customWidth="1"/>
    <col min="3080" max="3080" width="13" style="615" customWidth="1"/>
    <col min="3081" max="3081" width="11" style="615"/>
    <col min="3082" max="3082" width="15.28515625" style="615" bestFit="1" customWidth="1"/>
    <col min="3083" max="3328" width="11" style="615"/>
    <col min="3329" max="3329" width="4" style="615" bestFit="1" customWidth="1"/>
    <col min="3330" max="3330" width="30.85546875" style="615" customWidth="1"/>
    <col min="3331" max="3331" width="21.140625" style="615" customWidth="1"/>
    <col min="3332" max="3332" width="19.28515625" style="615" customWidth="1"/>
    <col min="3333" max="3333" width="17" style="615" customWidth="1"/>
    <col min="3334" max="3334" width="18.85546875" style="615" customWidth="1"/>
    <col min="3335" max="3335" width="12" style="615" customWidth="1"/>
    <col min="3336" max="3336" width="13" style="615" customWidth="1"/>
    <col min="3337" max="3337" width="11" style="615"/>
    <col min="3338" max="3338" width="15.28515625" style="615" bestFit="1" customWidth="1"/>
    <col min="3339" max="3584" width="11" style="615"/>
    <col min="3585" max="3585" width="4" style="615" bestFit="1" customWidth="1"/>
    <col min="3586" max="3586" width="30.85546875" style="615" customWidth="1"/>
    <col min="3587" max="3587" width="21.140625" style="615" customWidth="1"/>
    <col min="3588" max="3588" width="19.28515625" style="615" customWidth="1"/>
    <col min="3589" max="3589" width="17" style="615" customWidth="1"/>
    <col min="3590" max="3590" width="18.85546875" style="615" customWidth="1"/>
    <col min="3591" max="3591" width="12" style="615" customWidth="1"/>
    <col min="3592" max="3592" width="13" style="615" customWidth="1"/>
    <col min="3593" max="3593" width="11" style="615"/>
    <col min="3594" max="3594" width="15.28515625" style="615" bestFit="1" customWidth="1"/>
    <col min="3595" max="3840" width="11" style="615"/>
    <col min="3841" max="3841" width="4" style="615" bestFit="1" customWidth="1"/>
    <col min="3842" max="3842" width="30.85546875" style="615" customWidth="1"/>
    <col min="3843" max="3843" width="21.140625" style="615" customWidth="1"/>
    <col min="3844" max="3844" width="19.28515625" style="615" customWidth="1"/>
    <col min="3845" max="3845" width="17" style="615" customWidth="1"/>
    <col min="3846" max="3846" width="18.85546875" style="615" customWidth="1"/>
    <col min="3847" max="3847" width="12" style="615" customWidth="1"/>
    <col min="3848" max="3848" width="13" style="615" customWidth="1"/>
    <col min="3849" max="3849" width="11" style="615"/>
    <col min="3850" max="3850" width="15.28515625" style="615" bestFit="1" customWidth="1"/>
    <col min="3851" max="4096" width="11" style="615"/>
    <col min="4097" max="4097" width="4" style="615" bestFit="1" customWidth="1"/>
    <col min="4098" max="4098" width="30.85546875" style="615" customWidth="1"/>
    <col min="4099" max="4099" width="21.140625" style="615" customWidth="1"/>
    <col min="4100" max="4100" width="19.28515625" style="615" customWidth="1"/>
    <col min="4101" max="4101" width="17" style="615" customWidth="1"/>
    <col min="4102" max="4102" width="18.85546875" style="615" customWidth="1"/>
    <col min="4103" max="4103" width="12" style="615" customWidth="1"/>
    <col min="4104" max="4104" width="13" style="615" customWidth="1"/>
    <col min="4105" max="4105" width="11" style="615"/>
    <col min="4106" max="4106" width="15.28515625" style="615" bestFit="1" customWidth="1"/>
    <col min="4107" max="4352" width="11" style="615"/>
    <col min="4353" max="4353" width="4" style="615" bestFit="1" customWidth="1"/>
    <col min="4354" max="4354" width="30.85546875" style="615" customWidth="1"/>
    <col min="4355" max="4355" width="21.140625" style="615" customWidth="1"/>
    <col min="4356" max="4356" width="19.28515625" style="615" customWidth="1"/>
    <col min="4357" max="4357" width="17" style="615" customWidth="1"/>
    <col min="4358" max="4358" width="18.85546875" style="615" customWidth="1"/>
    <col min="4359" max="4359" width="12" style="615" customWidth="1"/>
    <col min="4360" max="4360" width="13" style="615" customWidth="1"/>
    <col min="4361" max="4361" width="11" style="615"/>
    <col min="4362" max="4362" width="15.28515625" style="615" bestFit="1" customWidth="1"/>
    <col min="4363" max="4608" width="11" style="615"/>
    <col min="4609" max="4609" width="4" style="615" bestFit="1" customWidth="1"/>
    <col min="4610" max="4610" width="30.85546875" style="615" customWidth="1"/>
    <col min="4611" max="4611" width="21.140625" style="615" customWidth="1"/>
    <col min="4612" max="4612" width="19.28515625" style="615" customWidth="1"/>
    <col min="4613" max="4613" width="17" style="615" customWidth="1"/>
    <col min="4614" max="4614" width="18.85546875" style="615" customWidth="1"/>
    <col min="4615" max="4615" width="12" style="615" customWidth="1"/>
    <col min="4616" max="4616" width="13" style="615" customWidth="1"/>
    <col min="4617" max="4617" width="11" style="615"/>
    <col min="4618" max="4618" width="15.28515625" style="615" bestFit="1" customWidth="1"/>
    <col min="4619" max="4864" width="11" style="615"/>
    <col min="4865" max="4865" width="4" style="615" bestFit="1" customWidth="1"/>
    <col min="4866" max="4866" width="30.85546875" style="615" customWidth="1"/>
    <col min="4867" max="4867" width="21.140625" style="615" customWidth="1"/>
    <col min="4868" max="4868" width="19.28515625" style="615" customWidth="1"/>
    <col min="4869" max="4869" width="17" style="615" customWidth="1"/>
    <col min="4870" max="4870" width="18.85546875" style="615" customWidth="1"/>
    <col min="4871" max="4871" width="12" style="615" customWidth="1"/>
    <col min="4872" max="4872" width="13" style="615" customWidth="1"/>
    <col min="4873" max="4873" width="11" style="615"/>
    <col min="4874" max="4874" width="15.28515625" style="615" bestFit="1" customWidth="1"/>
    <col min="4875" max="5120" width="11" style="615"/>
    <col min="5121" max="5121" width="4" style="615" bestFit="1" customWidth="1"/>
    <col min="5122" max="5122" width="30.85546875" style="615" customWidth="1"/>
    <col min="5123" max="5123" width="21.140625" style="615" customWidth="1"/>
    <col min="5124" max="5124" width="19.28515625" style="615" customWidth="1"/>
    <col min="5125" max="5125" width="17" style="615" customWidth="1"/>
    <col min="5126" max="5126" width="18.85546875" style="615" customWidth="1"/>
    <col min="5127" max="5127" width="12" style="615" customWidth="1"/>
    <col min="5128" max="5128" width="13" style="615" customWidth="1"/>
    <col min="5129" max="5129" width="11" style="615"/>
    <col min="5130" max="5130" width="15.28515625" style="615" bestFit="1" customWidth="1"/>
    <col min="5131" max="5376" width="11" style="615"/>
    <col min="5377" max="5377" width="4" style="615" bestFit="1" customWidth="1"/>
    <col min="5378" max="5378" width="30.85546875" style="615" customWidth="1"/>
    <col min="5379" max="5379" width="21.140625" style="615" customWidth="1"/>
    <col min="5380" max="5380" width="19.28515625" style="615" customWidth="1"/>
    <col min="5381" max="5381" width="17" style="615" customWidth="1"/>
    <col min="5382" max="5382" width="18.85546875" style="615" customWidth="1"/>
    <col min="5383" max="5383" width="12" style="615" customWidth="1"/>
    <col min="5384" max="5384" width="13" style="615" customWidth="1"/>
    <col min="5385" max="5385" width="11" style="615"/>
    <col min="5386" max="5386" width="15.28515625" style="615" bestFit="1" customWidth="1"/>
    <col min="5387" max="5632" width="11" style="615"/>
    <col min="5633" max="5633" width="4" style="615" bestFit="1" customWidth="1"/>
    <col min="5634" max="5634" width="30.85546875" style="615" customWidth="1"/>
    <col min="5635" max="5635" width="21.140625" style="615" customWidth="1"/>
    <col min="5636" max="5636" width="19.28515625" style="615" customWidth="1"/>
    <col min="5637" max="5637" width="17" style="615" customWidth="1"/>
    <col min="5638" max="5638" width="18.85546875" style="615" customWidth="1"/>
    <col min="5639" max="5639" width="12" style="615" customWidth="1"/>
    <col min="5640" max="5640" width="13" style="615" customWidth="1"/>
    <col min="5641" max="5641" width="11" style="615"/>
    <col min="5642" max="5642" width="15.28515625" style="615" bestFit="1" customWidth="1"/>
    <col min="5643" max="5888" width="11" style="615"/>
    <col min="5889" max="5889" width="4" style="615" bestFit="1" customWidth="1"/>
    <col min="5890" max="5890" width="30.85546875" style="615" customWidth="1"/>
    <col min="5891" max="5891" width="21.140625" style="615" customWidth="1"/>
    <col min="5892" max="5892" width="19.28515625" style="615" customWidth="1"/>
    <col min="5893" max="5893" width="17" style="615" customWidth="1"/>
    <col min="5894" max="5894" width="18.85546875" style="615" customWidth="1"/>
    <col min="5895" max="5895" width="12" style="615" customWidth="1"/>
    <col min="5896" max="5896" width="13" style="615" customWidth="1"/>
    <col min="5897" max="5897" width="11" style="615"/>
    <col min="5898" max="5898" width="15.28515625" style="615" bestFit="1" customWidth="1"/>
    <col min="5899" max="6144" width="11" style="615"/>
    <col min="6145" max="6145" width="4" style="615" bestFit="1" customWidth="1"/>
    <col min="6146" max="6146" width="30.85546875" style="615" customWidth="1"/>
    <col min="6147" max="6147" width="21.140625" style="615" customWidth="1"/>
    <col min="6148" max="6148" width="19.28515625" style="615" customWidth="1"/>
    <col min="6149" max="6149" width="17" style="615" customWidth="1"/>
    <col min="6150" max="6150" width="18.85546875" style="615" customWidth="1"/>
    <col min="6151" max="6151" width="12" style="615" customWidth="1"/>
    <col min="6152" max="6152" width="13" style="615" customWidth="1"/>
    <col min="6153" max="6153" width="11" style="615"/>
    <col min="6154" max="6154" width="15.28515625" style="615" bestFit="1" customWidth="1"/>
    <col min="6155" max="6400" width="11" style="615"/>
    <col min="6401" max="6401" width="4" style="615" bestFit="1" customWidth="1"/>
    <col min="6402" max="6402" width="30.85546875" style="615" customWidth="1"/>
    <col min="6403" max="6403" width="21.140625" style="615" customWidth="1"/>
    <col min="6404" max="6404" width="19.28515625" style="615" customWidth="1"/>
    <col min="6405" max="6405" width="17" style="615" customWidth="1"/>
    <col min="6406" max="6406" width="18.85546875" style="615" customWidth="1"/>
    <col min="6407" max="6407" width="12" style="615" customWidth="1"/>
    <col min="6408" max="6408" width="13" style="615" customWidth="1"/>
    <col min="6409" max="6409" width="11" style="615"/>
    <col min="6410" max="6410" width="15.28515625" style="615" bestFit="1" customWidth="1"/>
    <col min="6411" max="6656" width="11" style="615"/>
    <col min="6657" max="6657" width="4" style="615" bestFit="1" customWidth="1"/>
    <col min="6658" max="6658" width="30.85546875" style="615" customWidth="1"/>
    <col min="6659" max="6659" width="21.140625" style="615" customWidth="1"/>
    <col min="6660" max="6660" width="19.28515625" style="615" customWidth="1"/>
    <col min="6661" max="6661" width="17" style="615" customWidth="1"/>
    <col min="6662" max="6662" width="18.85546875" style="615" customWidth="1"/>
    <col min="6663" max="6663" width="12" style="615" customWidth="1"/>
    <col min="6664" max="6664" width="13" style="615" customWidth="1"/>
    <col min="6665" max="6665" width="11" style="615"/>
    <col min="6666" max="6666" width="15.28515625" style="615" bestFit="1" customWidth="1"/>
    <col min="6667" max="6912" width="11" style="615"/>
    <col min="6913" max="6913" width="4" style="615" bestFit="1" customWidth="1"/>
    <col min="6914" max="6914" width="30.85546875" style="615" customWidth="1"/>
    <col min="6915" max="6915" width="21.140625" style="615" customWidth="1"/>
    <col min="6916" max="6916" width="19.28515625" style="615" customWidth="1"/>
    <col min="6917" max="6917" width="17" style="615" customWidth="1"/>
    <col min="6918" max="6918" width="18.85546875" style="615" customWidth="1"/>
    <col min="6919" max="6919" width="12" style="615" customWidth="1"/>
    <col min="6920" max="6920" width="13" style="615" customWidth="1"/>
    <col min="6921" max="6921" width="11" style="615"/>
    <col min="6922" max="6922" width="15.28515625" style="615" bestFit="1" customWidth="1"/>
    <col min="6923" max="7168" width="11" style="615"/>
    <col min="7169" max="7169" width="4" style="615" bestFit="1" customWidth="1"/>
    <col min="7170" max="7170" width="30.85546875" style="615" customWidth="1"/>
    <col min="7171" max="7171" width="21.140625" style="615" customWidth="1"/>
    <col min="7172" max="7172" width="19.28515625" style="615" customWidth="1"/>
    <col min="7173" max="7173" width="17" style="615" customWidth="1"/>
    <col min="7174" max="7174" width="18.85546875" style="615" customWidth="1"/>
    <col min="7175" max="7175" width="12" style="615" customWidth="1"/>
    <col min="7176" max="7176" width="13" style="615" customWidth="1"/>
    <col min="7177" max="7177" width="11" style="615"/>
    <col min="7178" max="7178" width="15.28515625" style="615" bestFit="1" customWidth="1"/>
    <col min="7179" max="7424" width="11" style="615"/>
    <col min="7425" max="7425" width="4" style="615" bestFit="1" customWidth="1"/>
    <col min="7426" max="7426" width="30.85546875" style="615" customWidth="1"/>
    <col min="7427" max="7427" width="21.140625" style="615" customWidth="1"/>
    <col min="7428" max="7428" width="19.28515625" style="615" customWidth="1"/>
    <col min="7429" max="7429" width="17" style="615" customWidth="1"/>
    <col min="7430" max="7430" width="18.85546875" style="615" customWidth="1"/>
    <col min="7431" max="7431" width="12" style="615" customWidth="1"/>
    <col min="7432" max="7432" width="13" style="615" customWidth="1"/>
    <col min="7433" max="7433" width="11" style="615"/>
    <col min="7434" max="7434" width="15.28515625" style="615" bestFit="1" customWidth="1"/>
    <col min="7435" max="7680" width="11" style="615"/>
    <col min="7681" max="7681" width="4" style="615" bestFit="1" customWidth="1"/>
    <col min="7682" max="7682" width="30.85546875" style="615" customWidth="1"/>
    <col min="7683" max="7683" width="21.140625" style="615" customWidth="1"/>
    <col min="7684" max="7684" width="19.28515625" style="615" customWidth="1"/>
    <col min="7685" max="7685" width="17" style="615" customWidth="1"/>
    <col min="7686" max="7686" width="18.85546875" style="615" customWidth="1"/>
    <col min="7687" max="7687" width="12" style="615" customWidth="1"/>
    <col min="7688" max="7688" width="13" style="615" customWidth="1"/>
    <col min="7689" max="7689" width="11" style="615"/>
    <col min="7690" max="7690" width="15.28515625" style="615" bestFit="1" customWidth="1"/>
    <col min="7691" max="7936" width="11" style="615"/>
    <col min="7937" max="7937" width="4" style="615" bestFit="1" customWidth="1"/>
    <col min="7938" max="7938" width="30.85546875" style="615" customWidth="1"/>
    <col min="7939" max="7939" width="21.140625" style="615" customWidth="1"/>
    <col min="7940" max="7940" width="19.28515625" style="615" customWidth="1"/>
    <col min="7941" max="7941" width="17" style="615" customWidth="1"/>
    <col min="7942" max="7942" width="18.85546875" style="615" customWidth="1"/>
    <col min="7943" max="7943" width="12" style="615" customWidth="1"/>
    <col min="7944" max="7944" width="13" style="615" customWidth="1"/>
    <col min="7945" max="7945" width="11" style="615"/>
    <col min="7946" max="7946" width="15.28515625" style="615" bestFit="1" customWidth="1"/>
    <col min="7947" max="8192" width="11" style="615"/>
    <col min="8193" max="8193" width="4" style="615" bestFit="1" customWidth="1"/>
    <col min="8194" max="8194" width="30.85546875" style="615" customWidth="1"/>
    <col min="8195" max="8195" width="21.140625" style="615" customWidth="1"/>
    <col min="8196" max="8196" width="19.28515625" style="615" customWidth="1"/>
    <col min="8197" max="8197" width="17" style="615" customWidth="1"/>
    <col min="8198" max="8198" width="18.85546875" style="615" customWidth="1"/>
    <col min="8199" max="8199" width="12" style="615" customWidth="1"/>
    <col min="8200" max="8200" width="13" style="615" customWidth="1"/>
    <col min="8201" max="8201" width="11" style="615"/>
    <col min="8202" max="8202" width="15.28515625" style="615" bestFit="1" customWidth="1"/>
    <col min="8203" max="8448" width="11" style="615"/>
    <col min="8449" max="8449" width="4" style="615" bestFit="1" customWidth="1"/>
    <col min="8450" max="8450" width="30.85546875" style="615" customWidth="1"/>
    <col min="8451" max="8451" width="21.140625" style="615" customWidth="1"/>
    <col min="8452" max="8452" width="19.28515625" style="615" customWidth="1"/>
    <col min="8453" max="8453" width="17" style="615" customWidth="1"/>
    <col min="8454" max="8454" width="18.85546875" style="615" customWidth="1"/>
    <col min="8455" max="8455" width="12" style="615" customWidth="1"/>
    <col min="8456" max="8456" width="13" style="615" customWidth="1"/>
    <col min="8457" max="8457" width="11" style="615"/>
    <col min="8458" max="8458" width="15.28515625" style="615" bestFit="1" customWidth="1"/>
    <col min="8459" max="8704" width="11" style="615"/>
    <col min="8705" max="8705" width="4" style="615" bestFit="1" customWidth="1"/>
    <col min="8706" max="8706" width="30.85546875" style="615" customWidth="1"/>
    <col min="8707" max="8707" width="21.140625" style="615" customWidth="1"/>
    <col min="8708" max="8708" width="19.28515625" style="615" customWidth="1"/>
    <col min="8709" max="8709" width="17" style="615" customWidth="1"/>
    <col min="8710" max="8710" width="18.85546875" style="615" customWidth="1"/>
    <col min="8711" max="8711" width="12" style="615" customWidth="1"/>
    <col min="8712" max="8712" width="13" style="615" customWidth="1"/>
    <col min="8713" max="8713" width="11" style="615"/>
    <col min="8714" max="8714" width="15.28515625" style="615" bestFit="1" customWidth="1"/>
    <col min="8715" max="8960" width="11" style="615"/>
    <col min="8961" max="8961" width="4" style="615" bestFit="1" customWidth="1"/>
    <col min="8962" max="8962" width="30.85546875" style="615" customWidth="1"/>
    <col min="8963" max="8963" width="21.140625" style="615" customWidth="1"/>
    <col min="8964" max="8964" width="19.28515625" style="615" customWidth="1"/>
    <col min="8965" max="8965" width="17" style="615" customWidth="1"/>
    <col min="8966" max="8966" width="18.85546875" style="615" customWidth="1"/>
    <col min="8967" max="8967" width="12" style="615" customWidth="1"/>
    <col min="8968" max="8968" width="13" style="615" customWidth="1"/>
    <col min="8969" max="8969" width="11" style="615"/>
    <col min="8970" max="8970" width="15.28515625" style="615" bestFit="1" customWidth="1"/>
    <col min="8971" max="9216" width="11" style="615"/>
    <col min="9217" max="9217" width="4" style="615" bestFit="1" customWidth="1"/>
    <col min="9218" max="9218" width="30.85546875" style="615" customWidth="1"/>
    <col min="9219" max="9219" width="21.140625" style="615" customWidth="1"/>
    <col min="9220" max="9220" width="19.28515625" style="615" customWidth="1"/>
    <col min="9221" max="9221" width="17" style="615" customWidth="1"/>
    <col min="9222" max="9222" width="18.85546875" style="615" customWidth="1"/>
    <col min="9223" max="9223" width="12" style="615" customWidth="1"/>
    <col min="9224" max="9224" width="13" style="615" customWidth="1"/>
    <col min="9225" max="9225" width="11" style="615"/>
    <col min="9226" max="9226" width="15.28515625" style="615" bestFit="1" customWidth="1"/>
    <col min="9227" max="9472" width="11" style="615"/>
    <col min="9473" max="9473" width="4" style="615" bestFit="1" customWidth="1"/>
    <col min="9474" max="9474" width="30.85546875" style="615" customWidth="1"/>
    <col min="9475" max="9475" width="21.140625" style="615" customWidth="1"/>
    <col min="9476" max="9476" width="19.28515625" style="615" customWidth="1"/>
    <col min="9477" max="9477" width="17" style="615" customWidth="1"/>
    <col min="9478" max="9478" width="18.85546875" style="615" customWidth="1"/>
    <col min="9479" max="9479" width="12" style="615" customWidth="1"/>
    <col min="9480" max="9480" width="13" style="615" customWidth="1"/>
    <col min="9481" max="9481" width="11" style="615"/>
    <col min="9482" max="9482" width="15.28515625" style="615" bestFit="1" customWidth="1"/>
    <col min="9483" max="9728" width="11" style="615"/>
    <col min="9729" max="9729" width="4" style="615" bestFit="1" customWidth="1"/>
    <col min="9730" max="9730" width="30.85546875" style="615" customWidth="1"/>
    <col min="9731" max="9731" width="21.140625" style="615" customWidth="1"/>
    <col min="9732" max="9732" width="19.28515625" style="615" customWidth="1"/>
    <col min="9733" max="9733" width="17" style="615" customWidth="1"/>
    <col min="9734" max="9734" width="18.85546875" style="615" customWidth="1"/>
    <col min="9735" max="9735" width="12" style="615" customWidth="1"/>
    <col min="9736" max="9736" width="13" style="615" customWidth="1"/>
    <col min="9737" max="9737" width="11" style="615"/>
    <col min="9738" max="9738" width="15.28515625" style="615" bestFit="1" customWidth="1"/>
    <col min="9739" max="9984" width="11" style="615"/>
    <col min="9985" max="9985" width="4" style="615" bestFit="1" customWidth="1"/>
    <col min="9986" max="9986" width="30.85546875" style="615" customWidth="1"/>
    <col min="9987" max="9987" width="21.140625" style="615" customWidth="1"/>
    <col min="9988" max="9988" width="19.28515625" style="615" customWidth="1"/>
    <col min="9989" max="9989" width="17" style="615" customWidth="1"/>
    <col min="9990" max="9990" width="18.85546875" style="615" customWidth="1"/>
    <col min="9991" max="9991" width="12" style="615" customWidth="1"/>
    <col min="9992" max="9992" width="13" style="615" customWidth="1"/>
    <col min="9993" max="9993" width="11" style="615"/>
    <col min="9994" max="9994" width="15.28515625" style="615" bestFit="1" customWidth="1"/>
    <col min="9995" max="10240" width="11" style="615"/>
    <col min="10241" max="10241" width="4" style="615" bestFit="1" customWidth="1"/>
    <col min="10242" max="10242" width="30.85546875" style="615" customWidth="1"/>
    <col min="10243" max="10243" width="21.140625" style="615" customWidth="1"/>
    <col min="10244" max="10244" width="19.28515625" style="615" customWidth="1"/>
    <col min="10245" max="10245" width="17" style="615" customWidth="1"/>
    <col min="10246" max="10246" width="18.85546875" style="615" customWidth="1"/>
    <col min="10247" max="10247" width="12" style="615" customWidth="1"/>
    <col min="10248" max="10248" width="13" style="615" customWidth="1"/>
    <col min="10249" max="10249" width="11" style="615"/>
    <col min="10250" max="10250" width="15.28515625" style="615" bestFit="1" customWidth="1"/>
    <col min="10251" max="10496" width="11" style="615"/>
    <col min="10497" max="10497" width="4" style="615" bestFit="1" customWidth="1"/>
    <col min="10498" max="10498" width="30.85546875" style="615" customWidth="1"/>
    <col min="10499" max="10499" width="21.140625" style="615" customWidth="1"/>
    <col min="10500" max="10500" width="19.28515625" style="615" customWidth="1"/>
    <col min="10501" max="10501" width="17" style="615" customWidth="1"/>
    <col min="10502" max="10502" width="18.85546875" style="615" customWidth="1"/>
    <col min="10503" max="10503" width="12" style="615" customWidth="1"/>
    <col min="10504" max="10504" width="13" style="615" customWidth="1"/>
    <col min="10505" max="10505" width="11" style="615"/>
    <col min="10506" max="10506" width="15.28515625" style="615" bestFit="1" customWidth="1"/>
    <col min="10507" max="10752" width="11" style="615"/>
    <col min="10753" max="10753" width="4" style="615" bestFit="1" customWidth="1"/>
    <col min="10754" max="10754" width="30.85546875" style="615" customWidth="1"/>
    <col min="10755" max="10755" width="21.140625" style="615" customWidth="1"/>
    <col min="10756" max="10756" width="19.28515625" style="615" customWidth="1"/>
    <col min="10757" max="10757" width="17" style="615" customWidth="1"/>
    <col min="10758" max="10758" width="18.85546875" style="615" customWidth="1"/>
    <col min="10759" max="10759" width="12" style="615" customWidth="1"/>
    <col min="10760" max="10760" width="13" style="615" customWidth="1"/>
    <col min="10761" max="10761" width="11" style="615"/>
    <col min="10762" max="10762" width="15.28515625" style="615" bestFit="1" customWidth="1"/>
    <col min="10763" max="11008" width="11" style="615"/>
    <col min="11009" max="11009" width="4" style="615" bestFit="1" customWidth="1"/>
    <col min="11010" max="11010" width="30.85546875" style="615" customWidth="1"/>
    <col min="11011" max="11011" width="21.140625" style="615" customWidth="1"/>
    <col min="11012" max="11012" width="19.28515625" style="615" customWidth="1"/>
    <col min="11013" max="11013" width="17" style="615" customWidth="1"/>
    <col min="11014" max="11014" width="18.85546875" style="615" customWidth="1"/>
    <col min="11015" max="11015" width="12" style="615" customWidth="1"/>
    <col min="11016" max="11016" width="13" style="615" customWidth="1"/>
    <col min="11017" max="11017" width="11" style="615"/>
    <col min="11018" max="11018" width="15.28515625" style="615" bestFit="1" customWidth="1"/>
    <col min="11019" max="11264" width="11" style="615"/>
    <col min="11265" max="11265" width="4" style="615" bestFit="1" customWidth="1"/>
    <col min="11266" max="11266" width="30.85546875" style="615" customWidth="1"/>
    <col min="11267" max="11267" width="21.140625" style="615" customWidth="1"/>
    <col min="11268" max="11268" width="19.28515625" style="615" customWidth="1"/>
    <col min="11269" max="11269" width="17" style="615" customWidth="1"/>
    <col min="11270" max="11270" width="18.85546875" style="615" customWidth="1"/>
    <col min="11271" max="11271" width="12" style="615" customWidth="1"/>
    <col min="11272" max="11272" width="13" style="615" customWidth="1"/>
    <col min="11273" max="11273" width="11" style="615"/>
    <col min="11274" max="11274" width="15.28515625" style="615" bestFit="1" customWidth="1"/>
    <col min="11275" max="11520" width="11" style="615"/>
    <col min="11521" max="11521" width="4" style="615" bestFit="1" customWidth="1"/>
    <col min="11522" max="11522" width="30.85546875" style="615" customWidth="1"/>
    <col min="11523" max="11523" width="21.140625" style="615" customWidth="1"/>
    <col min="11524" max="11524" width="19.28515625" style="615" customWidth="1"/>
    <col min="11525" max="11525" width="17" style="615" customWidth="1"/>
    <col min="11526" max="11526" width="18.85546875" style="615" customWidth="1"/>
    <col min="11527" max="11527" width="12" style="615" customWidth="1"/>
    <col min="11528" max="11528" width="13" style="615" customWidth="1"/>
    <col min="11529" max="11529" width="11" style="615"/>
    <col min="11530" max="11530" width="15.28515625" style="615" bestFit="1" customWidth="1"/>
    <col min="11531" max="11776" width="11" style="615"/>
    <col min="11777" max="11777" width="4" style="615" bestFit="1" customWidth="1"/>
    <col min="11778" max="11778" width="30.85546875" style="615" customWidth="1"/>
    <col min="11779" max="11779" width="21.140625" style="615" customWidth="1"/>
    <col min="11780" max="11780" width="19.28515625" style="615" customWidth="1"/>
    <col min="11781" max="11781" width="17" style="615" customWidth="1"/>
    <col min="11782" max="11782" width="18.85546875" style="615" customWidth="1"/>
    <col min="11783" max="11783" width="12" style="615" customWidth="1"/>
    <col min="11784" max="11784" width="13" style="615" customWidth="1"/>
    <col min="11785" max="11785" width="11" style="615"/>
    <col min="11786" max="11786" width="15.28515625" style="615" bestFit="1" customWidth="1"/>
    <col min="11787" max="12032" width="11" style="615"/>
    <col min="12033" max="12033" width="4" style="615" bestFit="1" customWidth="1"/>
    <col min="12034" max="12034" width="30.85546875" style="615" customWidth="1"/>
    <col min="12035" max="12035" width="21.140625" style="615" customWidth="1"/>
    <col min="12036" max="12036" width="19.28515625" style="615" customWidth="1"/>
    <col min="12037" max="12037" width="17" style="615" customWidth="1"/>
    <col min="12038" max="12038" width="18.85546875" style="615" customWidth="1"/>
    <col min="12039" max="12039" width="12" style="615" customWidth="1"/>
    <col min="12040" max="12040" width="13" style="615" customWidth="1"/>
    <col min="12041" max="12041" width="11" style="615"/>
    <col min="12042" max="12042" width="15.28515625" style="615" bestFit="1" customWidth="1"/>
    <col min="12043" max="12288" width="11" style="615"/>
    <col min="12289" max="12289" width="4" style="615" bestFit="1" customWidth="1"/>
    <col min="12290" max="12290" width="30.85546875" style="615" customWidth="1"/>
    <col min="12291" max="12291" width="21.140625" style="615" customWidth="1"/>
    <col min="12292" max="12292" width="19.28515625" style="615" customWidth="1"/>
    <col min="12293" max="12293" width="17" style="615" customWidth="1"/>
    <col min="12294" max="12294" width="18.85546875" style="615" customWidth="1"/>
    <col min="12295" max="12295" width="12" style="615" customWidth="1"/>
    <col min="12296" max="12296" width="13" style="615" customWidth="1"/>
    <col min="12297" max="12297" width="11" style="615"/>
    <col min="12298" max="12298" width="15.28515625" style="615" bestFit="1" customWidth="1"/>
    <col min="12299" max="12544" width="11" style="615"/>
    <col min="12545" max="12545" width="4" style="615" bestFit="1" customWidth="1"/>
    <col min="12546" max="12546" width="30.85546875" style="615" customWidth="1"/>
    <col min="12547" max="12547" width="21.140625" style="615" customWidth="1"/>
    <col min="12548" max="12548" width="19.28515625" style="615" customWidth="1"/>
    <col min="12549" max="12549" width="17" style="615" customWidth="1"/>
    <col min="12550" max="12550" width="18.85546875" style="615" customWidth="1"/>
    <col min="12551" max="12551" width="12" style="615" customWidth="1"/>
    <col min="12552" max="12552" width="13" style="615" customWidth="1"/>
    <col min="12553" max="12553" width="11" style="615"/>
    <col min="12554" max="12554" width="15.28515625" style="615" bestFit="1" customWidth="1"/>
    <col min="12555" max="12800" width="11" style="615"/>
    <col min="12801" max="12801" width="4" style="615" bestFit="1" customWidth="1"/>
    <col min="12802" max="12802" width="30.85546875" style="615" customWidth="1"/>
    <col min="12803" max="12803" width="21.140625" style="615" customWidth="1"/>
    <col min="12804" max="12804" width="19.28515625" style="615" customWidth="1"/>
    <col min="12805" max="12805" width="17" style="615" customWidth="1"/>
    <col min="12806" max="12806" width="18.85546875" style="615" customWidth="1"/>
    <col min="12807" max="12807" width="12" style="615" customWidth="1"/>
    <col min="12808" max="12808" width="13" style="615" customWidth="1"/>
    <col min="12809" max="12809" width="11" style="615"/>
    <col min="12810" max="12810" width="15.28515625" style="615" bestFit="1" customWidth="1"/>
    <col min="12811" max="13056" width="11" style="615"/>
    <col min="13057" max="13057" width="4" style="615" bestFit="1" customWidth="1"/>
    <col min="13058" max="13058" width="30.85546875" style="615" customWidth="1"/>
    <col min="13059" max="13059" width="21.140625" style="615" customWidth="1"/>
    <col min="13060" max="13060" width="19.28515625" style="615" customWidth="1"/>
    <col min="13061" max="13061" width="17" style="615" customWidth="1"/>
    <col min="13062" max="13062" width="18.85546875" style="615" customWidth="1"/>
    <col min="13063" max="13063" width="12" style="615" customWidth="1"/>
    <col min="13064" max="13064" width="13" style="615" customWidth="1"/>
    <col min="13065" max="13065" width="11" style="615"/>
    <col min="13066" max="13066" width="15.28515625" style="615" bestFit="1" customWidth="1"/>
    <col min="13067" max="13312" width="11" style="615"/>
    <col min="13313" max="13313" width="4" style="615" bestFit="1" customWidth="1"/>
    <col min="13314" max="13314" width="30.85546875" style="615" customWidth="1"/>
    <col min="13315" max="13315" width="21.140625" style="615" customWidth="1"/>
    <col min="13316" max="13316" width="19.28515625" style="615" customWidth="1"/>
    <col min="13317" max="13317" width="17" style="615" customWidth="1"/>
    <col min="13318" max="13318" width="18.85546875" style="615" customWidth="1"/>
    <col min="13319" max="13319" width="12" style="615" customWidth="1"/>
    <col min="13320" max="13320" width="13" style="615" customWidth="1"/>
    <col min="13321" max="13321" width="11" style="615"/>
    <col min="13322" max="13322" width="15.28515625" style="615" bestFit="1" customWidth="1"/>
    <col min="13323" max="13568" width="11" style="615"/>
    <col min="13569" max="13569" width="4" style="615" bestFit="1" customWidth="1"/>
    <col min="13570" max="13570" width="30.85546875" style="615" customWidth="1"/>
    <col min="13571" max="13571" width="21.140625" style="615" customWidth="1"/>
    <col min="13572" max="13572" width="19.28515625" style="615" customWidth="1"/>
    <col min="13573" max="13573" width="17" style="615" customWidth="1"/>
    <col min="13574" max="13574" width="18.85546875" style="615" customWidth="1"/>
    <col min="13575" max="13575" width="12" style="615" customWidth="1"/>
    <col min="13576" max="13576" width="13" style="615" customWidth="1"/>
    <col min="13577" max="13577" width="11" style="615"/>
    <col min="13578" max="13578" width="15.28515625" style="615" bestFit="1" customWidth="1"/>
    <col min="13579" max="13824" width="11" style="615"/>
    <col min="13825" max="13825" width="4" style="615" bestFit="1" customWidth="1"/>
    <col min="13826" max="13826" width="30.85546875" style="615" customWidth="1"/>
    <col min="13827" max="13827" width="21.140625" style="615" customWidth="1"/>
    <col min="13828" max="13828" width="19.28515625" style="615" customWidth="1"/>
    <col min="13829" max="13829" width="17" style="615" customWidth="1"/>
    <col min="13830" max="13830" width="18.85546875" style="615" customWidth="1"/>
    <col min="13831" max="13831" width="12" style="615" customWidth="1"/>
    <col min="13832" max="13832" width="13" style="615" customWidth="1"/>
    <col min="13833" max="13833" width="11" style="615"/>
    <col min="13834" max="13834" width="15.28515625" style="615" bestFit="1" customWidth="1"/>
    <col min="13835" max="14080" width="11" style="615"/>
    <col min="14081" max="14081" width="4" style="615" bestFit="1" customWidth="1"/>
    <col min="14082" max="14082" width="30.85546875" style="615" customWidth="1"/>
    <col min="14083" max="14083" width="21.140625" style="615" customWidth="1"/>
    <col min="14084" max="14084" width="19.28515625" style="615" customWidth="1"/>
    <col min="14085" max="14085" width="17" style="615" customWidth="1"/>
    <col min="14086" max="14086" width="18.85546875" style="615" customWidth="1"/>
    <col min="14087" max="14087" width="12" style="615" customWidth="1"/>
    <col min="14088" max="14088" width="13" style="615" customWidth="1"/>
    <col min="14089" max="14089" width="11" style="615"/>
    <col min="14090" max="14090" width="15.28515625" style="615" bestFit="1" customWidth="1"/>
    <col min="14091" max="14336" width="11" style="615"/>
    <col min="14337" max="14337" width="4" style="615" bestFit="1" customWidth="1"/>
    <col min="14338" max="14338" width="30.85546875" style="615" customWidth="1"/>
    <col min="14339" max="14339" width="21.140625" style="615" customWidth="1"/>
    <col min="14340" max="14340" width="19.28515625" style="615" customWidth="1"/>
    <col min="14341" max="14341" width="17" style="615" customWidth="1"/>
    <col min="14342" max="14342" width="18.85546875" style="615" customWidth="1"/>
    <col min="14343" max="14343" width="12" style="615" customWidth="1"/>
    <col min="14344" max="14344" width="13" style="615" customWidth="1"/>
    <col min="14345" max="14345" width="11" style="615"/>
    <col min="14346" max="14346" width="15.28515625" style="615" bestFit="1" customWidth="1"/>
    <col min="14347" max="14592" width="11" style="615"/>
    <col min="14593" max="14593" width="4" style="615" bestFit="1" customWidth="1"/>
    <col min="14594" max="14594" width="30.85546875" style="615" customWidth="1"/>
    <col min="14595" max="14595" width="21.140625" style="615" customWidth="1"/>
    <col min="14596" max="14596" width="19.28515625" style="615" customWidth="1"/>
    <col min="14597" max="14597" width="17" style="615" customWidth="1"/>
    <col min="14598" max="14598" width="18.85546875" style="615" customWidth="1"/>
    <col min="14599" max="14599" width="12" style="615" customWidth="1"/>
    <col min="14600" max="14600" width="13" style="615" customWidth="1"/>
    <col min="14601" max="14601" width="11" style="615"/>
    <col min="14602" max="14602" width="15.28515625" style="615" bestFit="1" customWidth="1"/>
    <col min="14603" max="14848" width="11" style="615"/>
    <col min="14849" max="14849" width="4" style="615" bestFit="1" customWidth="1"/>
    <col min="14850" max="14850" width="30.85546875" style="615" customWidth="1"/>
    <col min="14851" max="14851" width="21.140625" style="615" customWidth="1"/>
    <col min="14852" max="14852" width="19.28515625" style="615" customWidth="1"/>
    <col min="14853" max="14853" width="17" style="615" customWidth="1"/>
    <col min="14854" max="14854" width="18.85546875" style="615" customWidth="1"/>
    <col min="14855" max="14855" width="12" style="615" customWidth="1"/>
    <col min="14856" max="14856" width="13" style="615" customWidth="1"/>
    <col min="14857" max="14857" width="11" style="615"/>
    <col min="14858" max="14858" width="15.28515625" style="615" bestFit="1" customWidth="1"/>
    <col min="14859" max="15104" width="11" style="615"/>
    <col min="15105" max="15105" width="4" style="615" bestFit="1" customWidth="1"/>
    <col min="15106" max="15106" width="30.85546875" style="615" customWidth="1"/>
    <col min="15107" max="15107" width="21.140625" style="615" customWidth="1"/>
    <col min="15108" max="15108" width="19.28515625" style="615" customWidth="1"/>
    <col min="15109" max="15109" width="17" style="615" customWidth="1"/>
    <col min="15110" max="15110" width="18.85546875" style="615" customWidth="1"/>
    <col min="15111" max="15111" width="12" style="615" customWidth="1"/>
    <col min="15112" max="15112" width="13" style="615" customWidth="1"/>
    <col min="15113" max="15113" width="11" style="615"/>
    <col min="15114" max="15114" width="15.28515625" style="615" bestFit="1" customWidth="1"/>
    <col min="15115" max="15360" width="11" style="615"/>
    <col min="15361" max="15361" width="4" style="615" bestFit="1" customWidth="1"/>
    <col min="15362" max="15362" width="30.85546875" style="615" customWidth="1"/>
    <col min="15363" max="15363" width="21.140625" style="615" customWidth="1"/>
    <col min="15364" max="15364" width="19.28515625" style="615" customWidth="1"/>
    <col min="15365" max="15365" width="17" style="615" customWidth="1"/>
    <col min="15366" max="15366" width="18.85546875" style="615" customWidth="1"/>
    <col min="15367" max="15367" width="12" style="615" customWidth="1"/>
    <col min="15368" max="15368" width="13" style="615" customWidth="1"/>
    <col min="15369" max="15369" width="11" style="615"/>
    <col min="15370" max="15370" width="15.28515625" style="615" bestFit="1" customWidth="1"/>
    <col min="15371" max="15616" width="11" style="615"/>
    <col min="15617" max="15617" width="4" style="615" bestFit="1" customWidth="1"/>
    <col min="15618" max="15618" width="30.85546875" style="615" customWidth="1"/>
    <col min="15619" max="15619" width="21.140625" style="615" customWidth="1"/>
    <col min="15620" max="15620" width="19.28515625" style="615" customWidth="1"/>
    <col min="15621" max="15621" width="17" style="615" customWidth="1"/>
    <col min="15622" max="15622" width="18.85546875" style="615" customWidth="1"/>
    <col min="15623" max="15623" width="12" style="615" customWidth="1"/>
    <col min="15624" max="15624" width="13" style="615" customWidth="1"/>
    <col min="15625" max="15625" width="11" style="615"/>
    <col min="15626" max="15626" width="15.28515625" style="615" bestFit="1" customWidth="1"/>
    <col min="15627" max="15872" width="11" style="615"/>
    <col min="15873" max="15873" width="4" style="615" bestFit="1" customWidth="1"/>
    <col min="15874" max="15874" width="30.85546875" style="615" customWidth="1"/>
    <col min="15875" max="15875" width="21.140625" style="615" customWidth="1"/>
    <col min="15876" max="15876" width="19.28515625" style="615" customWidth="1"/>
    <col min="15877" max="15877" width="17" style="615" customWidth="1"/>
    <col min="15878" max="15878" width="18.85546875" style="615" customWidth="1"/>
    <col min="15879" max="15879" width="12" style="615" customWidth="1"/>
    <col min="15880" max="15880" width="13" style="615" customWidth="1"/>
    <col min="15881" max="15881" width="11" style="615"/>
    <col min="15882" max="15882" width="15.28515625" style="615" bestFit="1" customWidth="1"/>
    <col min="15883" max="16128" width="11" style="615"/>
    <col min="16129" max="16129" width="4" style="615" bestFit="1" customWidth="1"/>
    <col min="16130" max="16130" width="30.85546875" style="615" customWidth="1"/>
    <col min="16131" max="16131" width="21.140625" style="615" customWidth="1"/>
    <col min="16132" max="16132" width="19.28515625" style="615" customWidth="1"/>
    <col min="16133" max="16133" width="17" style="615" customWidth="1"/>
    <col min="16134" max="16134" width="18.85546875" style="615" customWidth="1"/>
    <col min="16135" max="16135" width="12" style="615" customWidth="1"/>
    <col min="16136" max="16136" width="13" style="615" customWidth="1"/>
    <col min="16137" max="16137" width="11" style="615"/>
    <col min="16138" max="16138" width="15.28515625" style="615" bestFit="1" customWidth="1"/>
    <col min="16139" max="16384" width="11" style="615"/>
  </cols>
  <sheetData>
    <row r="1" spans="1:10" x14ac:dyDescent="0.25">
      <c r="A1" s="966" t="s">
        <v>193</v>
      </c>
      <c r="B1" s="966"/>
      <c r="C1" s="966"/>
      <c r="D1" s="966"/>
      <c r="E1" s="966"/>
      <c r="F1" s="966"/>
      <c r="G1" s="966"/>
      <c r="H1" s="966"/>
    </row>
    <row r="2" spans="1:10" x14ac:dyDescent="0.25">
      <c r="A2" s="966" t="s">
        <v>194</v>
      </c>
      <c r="B2" s="966"/>
      <c r="C2" s="966"/>
      <c r="D2" s="966"/>
      <c r="E2" s="966"/>
      <c r="F2" s="966"/>
      <c r="G2" s="966"/>
      <c r="H2" s="966"/>
    </row>
    <row r="3" spans="1:10" x14ac:dyDescent="0.25">
      <c r="A3" s="966" t="s">
        <v>1658</v>
      </c>
      <c r="B3" s="966"/>
      <c r="C3" s="966"/>
      <c r="D3" s="966"/>
      <c r="E3" s="966"/>
      <c r="F3" s="966"/>
      <c r="G3" s="966"/>
      <c r="H3" s="966"/>
    </row>
    <row r="4" spans="1:10" s="618" customFormat="1" x14ac:dyDescent="0.25">
      <c r="A4" s="616"/>
      <c r="B4" s="616"/>
      <c r="C4" s="617"/>
      <c r="D4" s="617"/>
      <c r="E4" s="617"/>
      <c r="F4" s="617"/>
      <c r="G4" s="617"/>
      <c r="H4" s="617"/>
    </row>
    <row r="5" spans="1:10" ht="45" x14ac:dyDescent="0.25">
      <c r="A5" s="619" t="s">
        <v>195</v>
      </c>
      <c r="B5" s="619" t="s">
        <v>196</v>
      </c>
      <c r="C5" s="619" t="s">
        <v>197</v>
      </c>
      <c r="D5" s="619" t="s">
        <v>61</v>
      </c>
      <c r="E5" s="619" t="s">
        <v>63</v>
      </c>
      <c r="F5" s="619" t="s">
        <v>198</v>
      </c>
      <c r="G5" s="619" t="s">
        <v>199</v>
      </c>
      <c r="H5" s="619" t="s">
        <v>200</v>
      </c>
    </row>
    <row r="6" spans="1:10" x14ac:dyDescent="0.25">
      <c r="A6" s="620"/>
      <c r="B6" s="620"/>
      <c r="C6" s="621">
        <f t="shared" ref="C6:H6" si="0">SUM(C7:C576)</f>
        <v>732341781</v>
      </c>
      <c r="D6" s="621">
        <f t="shared" si="0"/>
        <v>296083422</v>
      </c>
      <c r="E6" s="621">
        <f t="shared" si="0"/>
        <v>28289953.399999999</v>
      </c>
      <c r="F6" s="621">
        <f t="shared" si="0"/>
        <v>20694634.399999999</v>
      </c>
      <c r="G6" s="621">
        <f t="shared" si="0"/>
        <v>18328405</v>
      </c>
      <c r="H6" s="621">
        <f t="shared" si="0"/>
        <v>1095738195.8</v>
      </c>
      <c r="J6" s="622"/>
    </row>
    <row r="7" spans="1:10" x14ac:dyDescent="0.25">
      <c r="A7" s="623" t="s">
        <v>201</v>
      </c>
      <c r="B7" s="623" t="s">
        <v>202</v>
      </c>
      <c r="C7" s="622">
        <v>364218</v>
      </c>
      <c r="D7" s="622">
        <v>159420</v>
      </c>
      <c r="E7" s="622">
        <v>8545.4000000000015</v>
      </c>
      <c r="F7" s="622">
        <v>4132.3999999999996</v>
      </c>
      <c r="G7" s="622"/>
      <c r="H7" s="622">
        <f>SUM(C7:G7)</f>
        <v>536315.80000000005</v>
      </c>
      <c r="J7" s="622"/>
    </row>
    <row r="8" spans="1:10" x14ac:dyDescent="0.25">
      <c r="A8" s="623" t="s">
        <v>203</v>
      </c>
      <c r="B8" s="623" t="s">
        <v>204</v>
      </c>
      <c r="C8" s="622">
        <v>5593590</v>
      </c>
      <c r="D8" s="622">
        <v>2293374</v>
      </c>
      <c r="E8" s="622">
        <v>343138</v>
      </c>
      <c r="F8" s="622">
        <v>190223</v>
      </c>
      <c r="G8" s="622"/>
      <c r="H8" s="622">
        <f t="shared" ref="H8:H71" si="1">SUM(C8:G8)</f>
        <v>8420325</v>
      </c>
      <c r="J8" s="622"/>
    </row>
    <row r="9" spans="1:10" x14ac:dyDescent="0.25">
      <c r="A9" s="623" t="s">
        <v>205</v>
      </c>
      <c r="B9" s="623" t="s">
        <v>206</v>
      </c>
      <c r="C9" s="622">
        <v>456384</v>
      </c>
      <c r="D9" s="622">
        <v>148692</v>
      </c>
      <c r="E9" s="622">
        <v>20260</v>
      </c>
      <c r="F9" s="622">
        <v>9507</v>
      </c>
      <c r="G9" s="622"/>
      <c r="H9" s="622">
        <f t="shared" si="1"/>
        <v>634843</v>
      </c>
      <c r="J9" s="622"/>
    </row>
    <row r="10" spans="1:10" x14ac:dyDescent="0.25">
      <c r="A10" s="623" t="s">
        <v>207</v>
      </c>
      <c r="B10" s="623" t="s">
        <v>208</v>
      </c>
      <c r="C10" s="622">
        <v>255804</v>
      </c>
      <c r="D10" s="622">
        <v>115050</v>
      </c>
      <c r="E10" s="622">
        <v>7344</v>
      </c>
      <c r="F10" s="622">
        <v>4127</v>
      </c>
      <c r="G10" s="622"/>
      <c r="H10" s="622">
        <f t="shared" si="1"/>
        <v>382325</v>
      </c>
    </row>
    <row r="11" spans="1:10" x14ac:dyDescent="0.25">
      <c r="A11" s="623" t="s">
        <v>209</v>
      </c>
      <c r="B11" s="623" t="s">
        <v>210</v>
      </c>
      <c r="C11" s="622">
        <v>3072234</v>
      </c>
      <c r="D11" s="622">
        <v>942186</v>
      </c>
      <c r="E11" s="622">
        <v>102179</v>
      </c>
      <c r="F11" s="622">
        <v>70149</v>
      </c>
      <c r="G11" s="622"/>
      <c r="H11" s="622">
        <f t="shared" si="1"/>
        <v>4186748</v>
      </c>
    </row>
    <row r="12" spans="1:10" x14ac:dyDescent="0.25">
      <c r="A12" s="623" t="s">
        <v>211</v>
      </c>
      <c r="B12" s="623" t="s">
        <v>212</v>
      </c>
      <c r="C12" s="622">
        <v>3241950</v>
      </c>
      <c r="D12" s="622">
        <v>1376394</v>
      </c>
      <c r="E12" s="622">
        <v>126727</v>
      </c>
      <c r="F12" s="622">
        <v>98748</v>
      </c>
      <c r="G12" s="622"/>
      <c r="H12" s="622">
        <f t="shared" si="1"/>
        <v>4843819</v>
      </c>
    </row>
    <row r="13" spans="1:10" x14ac:dyDescent="0.25">
      <c r="A13" s="623" t="s">
        <v>213</v>
      </c>
      <c r="B13" s="623" t="s">
        <v>214</v>
      </c>
      <c r="C13" s="622">
        <v>647772</v>
      </c>
      <c r="D13" s="622">
        <v>259404</v>
      </c>
      <c r="E13" s="622">
        <v>21989</v>
      </c>
      <c r="F13" s="622">
        <v>10660</v>
      </c>
      <c r="G13" s="622"/>
      <c r="H13" s="622">
        <f t="shared" si="1"/>
        <v>939825</v>
      </c>
    </row>
    <row r="14" spans="1:10" x14ac:dyDescent="0.25">
      <c r="A14" s="623" t="s">
        <v>215</v>
      </c>
      <c r="B14" s="623" t="s">
        <v>216</v>
      </c>
      <c r="C14" s="622">
        <v>293568</v>
      </c>
      <c r="D14" s="622">
        <v>153834</v>
      </c>
      <c r="E14" s="622">
        <v>6301</v>
      </c>
      <c r="F14" s="622">
        <v>3399</v>
      </c>
      <c r="G14" s="622"/>
      <c r="H14" s="622">
        <f t="shared" si="1"/>
        <v>457102</v>
      </c>
    </row>
    <row r="15" spans="1:10" x14ac:dyDescent="0.25">
      <c r="A15" s="623" t="s">
        <v>217</v>
      </c>
      <c r="B15" s="623" t="s">
        <v>218</v>
      </c>
      <c r="C15" s="622">
        <v>931902</v>
      </c>
      <c r="D15" s="622">
        <v>501312</v>
      </c>
      <c r="E15" s="622">
        <v>50446</v>
      </c>
      <c r="F15" s="622">
        <v>28111</v>
      </c>
      <c r="G15" s="622"/>
      <c r="H15" s="622">
        <f t="shared" si="1"/>
        <v>1511771</v>
      </c>
    </row>
    <row r="16" spans="1:10" x14ac:dyDescent="0.25">
      <c r="A16" s="623" t="s">
        <v>219</v>
      </c>
      <c r="B16" s="623" t="s">
        <v>220</v>
      </c>
      <c r="C16" s="622">
        <v>1769424</v>
      </c>
      <c r="D16" s="622">
        <v>652242</v>
      </c>
      <c r="E16" s="622">
        <v>92414</v>
      </c>
      <c r="F16" s="622">
        <v>58740</v>
      </c>
      <c r="G16" s="622">
        <v>241859</v>
      </c>
      <c r="H16" s="622">
        <f t="shared" si="1"/>
        <v>2814679</v>
      </c>
    </row>
    <row r="17" spans="1:8" x14ac:dyDescent="0.25">
      <c r="A17" s="623" t="s">
        <v>221</v>
      </c>
      <c r="B17" s="623" t="s">
        <v>222</v>
      </c>
      <c r="C17" s="622">
        <v>309882</v>
      </c>
      <c r="D17" s="622">
        <v>118716</v>
      </c>
      <c r="E17" s="622">
        <v>10088</v>
      </c>
      <c r="F17" s="622">
        <v>4648</v>
      </c>
      <c r="G17" s="622"/>
      <c r="H17" s="622">
        <f t="shared" si="1"/>
        <v>443334</v>
      </c>
    </row>
    <row r="18" spans="1:8" x14ac:dyDescent="0.25">
      <c r="A18" s="623" t="s">
        <v>223</v>
      </c>
      <c r="B18" s="623" t="s">
        <v>224</v>
      </c>
      <c r="C18" s="622">
        <v>1215222</v>
      </c>
      <c r="D18" s="622">
        <v>283740</v>
      </c>
      <c r="E18" s="622">
        <v>82574</v>
      </c>
      <c r="F18" s="622">
        <v>37568</v>
      </c>
      <c r="G18" s="622"/>
      <c r="H18" s="622">
        <f t="shared" si="1"/>
        <v>1619104</v>
      </c>
    </row>
    <row r="19" spans="1:8" x14ac:dyDescent="0.25">
      <c r="A19" s="623" t="s">
        <v>225</v>
      </c>
      <c r="B19" s="623" t="s">
        <v>226</v>
      </c>
      <c r="C19" s="622">
        <v>908472</v>
      </c>
      <c r="D19" s="622">
        <v>515358</v>
      </c>
      <c r="E19" s="622">
        <v>19933</v>
      </c>
      <c r="F19" s="622">
        <v>14041</v>
      </c>
      <c r="G19" s="622"/>
      <c r="H19" s="622">
        <f t="shared" si="1"/>
        <v>1457804</v>
      </c>
    </row>
    <row r="20" spans="1:8" x14ac:dyDescent="0.25">
      <c r="A20" s="623" t="s">
        <v>227</v>
      </c>
      <c r="B20" s="623" t="s">
        <v>228</v>
      </c>
      <c r="C20" s="622">
        <v>5870268</v>
      </c>
      <c r="D20" s="622">
        <v>1867104</v>
      </c>
      <c r="E20" s="622">
        <v>172088</v>
      </c>
      <c r="F20" s="622">
        <v>181307</v>
      </c>
      <c r="G20" s="622"/>
      <c r="H20" s="622">
        <f t="shared" si="1"/>
        <v>8090767</v>
      </c>
    </row>
    <row r="21" spans="1:8" x14ac:dyDescent="0.25">
      <c r="A21" s="623" t="s">
        <v>229</v>
      </c>
      <c r="B21" s="623" t="s">
        <v>230</v>
      </c>
      <c r="C21" s="622">
        <v>774534</v>
      </c>
      <c r="D21" s="622">
        <v>254388</v>
      </c>
      <c r="E21" s="622">
        <v>42816</v>
      </c>
      <c r="F21" s="622">
        <v>18065</v>
      </c>
      <c r="G21" s="622"/>
      <c r="H21" s="622">
        <f t="shared" si="1"/>
        <v>1089803</v>
      </c>
    </row>
    <row r="22" spans="1:8" x14ac:dyDescent="0.25">
      <c r="A22" s="623" t="s">
        <v>231</v>
      </c>
      <c r="B22" s="623" t="s">
        <v>232</v>
      </c>
      <c r="C22" s="622">
        <v>1104930</v>
      </c>
      <c r="D22" s="622">
        <v>242724</v>
      </c>
      <c r="E22" s="622">
        <v>79565</v>
      </c>
      <c r="F22" s="622">
        <v>32528</v>
      </c>
      <c r="G22" s="622"/>
      <c r="H22" s="622">
        <f t="shared" si="1"/>
        <v>1459747</v>
      </c>
    </row>
    <row r="23" spans="1:8" x14ac:dyDescent="0.25">
      <c r="A23" s="623" t="s">
        <v>233</v>
      </c>
      <c r="B23" s="623" t="s">
        <v>234</v>
      </c>
      <c r="C23" s="622">
        <v>588072</v>
      </c>
      <c r="D23" s="622">
        <v>149040</v>
      </c>
      <c r="E23" s="622">
        <v>27674</v>
      </c>
      <c r="F23" s="622">
        <v>12581</v>
      </c>
      <c r="G23" s="622"/>
      <c r="H23" s="622">
        <f t="shared" si="1"/>
        <v>777367</v>
      </c>
    </row>
    <row r="24" spans="1:8" x14ac:dyDescent="0.25">
      <c r="A24" s="623" t="s">
        <v>235</v>
      </c>
      <c r="B24" s="623" t="s">
        <v>236</v>
      </c>
      <c r="C24" s="622">
        <v>286086</v>
      </c>
      <c r="D24" s="622">
        <v>139230</v>
      </c>
      <c r="E24" s="622">
        <v>6516</v>
      </c>
      <c r="F24" s="622">
        <v>3548</v>
      </c>
      <c r="G24" s="622"/>
      <c r="H24" s="622">
        <f t="shared" si="1"/>
        <v>435380</v>
      </c>
    </row>
    <row r="25" spans="1:8" x14ac:dyDescent="0.25">
      <c r="A25" s="623" t="s">
        <v>237</v>
      </c>
      <c r="B25" s="623" t="s">
        <v>238</v>
      </c>
      <c r="C25" s="622">
        <v>518484</v>
      </c>
      <c r="D25" s="622">
        <v>142884</v>
      </c>
      <c r="E25" s="622">
        <v>24554</v>
      </c>
      <c r="F25" s="622">
        <v>11701</v>
      </c>
      <c r="G25" s="622"/>
      <c r="H25" s="622">
        <f t="shared" si="1"/>
        <v>697623</v>
      </c>
    </row>
    <row r="26" spans="1:8" x14ac:dyDescent="0.25">
      <c r="A26" s="623" t="s">
        <v>239</v>
      </c>
      <c r="B26" s="623" t="s">
        <v>240</v>
      </c>
      <c r="C26" s="622">
        <v>643014</v>
      </c>
      <c r="D26" s="622">
        <v>486930</v>
      </c>
      <c r="E26" s="622">
        <v>32063</v>
      </c>
      <c r="F26" s="622">
        <v>15842</v>
      </c>
      <c r="G26" s="622"/>
      <c r="H26" s="622">
        <f t="shared" si="1"/>
        <v>1177849</v>
      </c>
    </row>
    <row r="27" spans="1:8" x14ac:dyDescent="0.25">
      <c r="A27" s="623" t="s">
        <v>241</v>
      </c>
      <c r="B27" s="623" t="s">
        <v>242</v>
      </c>
      <c r="C27" s="622">
        <v>1854402</v>
      </c>
      <c r="D27" s="622">
        <v>640464</v>
      </c>
      <c r="E27" s="622">
        <v>105810</v>
      </c>
      <c r="F27" s="622">
        <v>64250</v>
      </c>
      <c r="G27" s="622"/>
      <c r="H27" s="622">
        <f t="shared" si="1"/>
        <v>2664926</v>
      </c>
    </row>
    <row r="28" spans="1:8" x14ac:dyDescent="0.25">
      <c r="A28" s="623" t="s">
        <v>243</v>
      </c>
      <c r="B28" s="623" t="s">
        <v>244</v>
      </c>
      <c r="C28" s="622">
        <v>287700</v>
      </c>
      <c r="D28" s="622">
        <v>130572</v>
      </c>
      <c r="E28" s="622">
        <v>6317</v>
      </c>
      <c r="F28" s="622">
        <v>4501</v>
      </c>
      <c r="G28" s="622"/>
      <c r="H28" s="622">
        <f t="shared" si="1"/>
        <v>429090</v>
      </c>
    </row>
    <row r="29" spans="1:8" x14ac:dyDescent="0.25">
      <c r="A29" s="623" t="s">
        <v>245</v>
      </c>
      <c r="B29" s="623" t="s">
        <v>246</v>
      </c>
      <c r="C29" s="622">
        <v>1958958</v>
      </c>
      <c r="D29" s="622">
        <v>983964</v>
      </c>
      <c r="E29" s="622">
        <v>130031</v>
      </c>
      <c r="F29" s="622">
        <v>83365</v>
      </c>
      <c r="G29" s="622"/>
      <c r="H29" s="622">
        <f t="shared" si="1"/>
        <v>3156318</v>
      </c>
    </row>
    <row r="30" spans="1:8" x14ac:dyDescent="0.25">
      <c r="A30" s="623" t="s">
        <v>247</v>
      </c>
      <c r="B30" s="623" t="s">
        <v>248</v>
      </c>
      <c r="C30" s="622">
        <v>1083288</v>
      </c>
      <c r="D30" s="622">
        <v>593664</v>
      </c>
      <c r="E30" s="622">
        <v>32684</v>
      </c>
      <c r="F30" s="622">
        <v>15118</v>
      </c>
      <c r="G30" s="622"/>
      <c r="H30" s="622">
        <f t="shared" si="1"/>
        <v>1724754</v>
      </c>
    </row>
    <row r="31" spans="1:8" x14ac:dyDescent="0.25">
      <c r="A31" s="623" t="s">
        <v>249</v>
      </c>
      <c r="B31" s="623" t="s">
        <v>250</v>
      </c>
      <c r="C31" s="622">
        <v>1563762</v>
      </c>
      <c r="D31" s="622">
        <v>747246</v>
      </c>
      <c r="E31" s="622">
        <v>81434</v>
      </c>
      <c r="F31" s="622">
        <v>52598</v>
      </c>
      <c r="G31" s="622"/>
      <c r="H31" s="622">
        <f t="shared" si="1"/>
        <v>2445040</v>
      </c>
    </row>
    <row r="32" spans="1:8" x14ac:dyDescent="0.25">
      <c r="A32" s="623" t="s">
        <v>251</v>
      </c>
      <c r="B32" s="623" t="s">
        <v>252</v>
      </c>
      <c r="C32" s="622">
        <v>1265442</v>
      </c>
      <c r="D32" s="622">
        <v>334134</v>
      </c>
      <c r="E32" s="622">
        <v>66085</v>
      </c>
      <c r="F32" s="622">
        <v>35662</v>
      </c>
      <c r="G32" s="622"/>
      <c r="H32" s="622">
        <f t="shared" si="1"/>
        <v>1701323</v>
      </c>
    </row>
    <row r="33" spans="1:8" x14ac:dyDescent="0.25">
      <c r="A33" s="623" t="s">
        <v>253</v>
      </c>
      <c r="B33" s="623" t="s">
        <v>254</v>
      </c>
      <c r="C33" s="622">
        <v>495294</v>
      </c>
      <c r="D33" s="622">
        <v>345480</v>
      </c>
      <c r="E33" s="622">
        <v>20175</v>
      </c>
      <c r="F33" s="622">
        <v>9703</v>
      </c>
      <c r="G33" s="622"/>
      <c r="H33" s="622">
        <f t="shared" si="1"/>
        <v>870652</v>
      </c>
    </row>
    <row r="34" spans="1:8" x14ac:dyDescent="0.25">
      <c r="A34" s="623" t="s">
        <v>255</v>
      </c>
      <c r="B34" s="623" t="s">
        <v>256</v>
      </c>
      <c r="C34" s="622">
        <v>2707596</v>
      </c>
      <c r="D34" s="622">
        <v>756342</v>
      </c>
      <c r="E34" s="622">
        <v>150255</v>
      </c>
      <c r="F34" s="622">
        <v>90566</v>
      </c>
      <c r="G34" s="622"/>
      <c r="H34" s="622">
        <f t="shared" si="1"/>
        <v>3704759</v>
      </c>
    </row>
    <row r="35" spans="1:8" x14ac:dyDescent="0.25">
      <c r="A35" s="623" t="s">
        <v>257</v>
      </c>
      <c r="B35" s="623" t="s">
        <v>258</v>
      </c>
      <c r="C35" s="622">
        <v>783474</v>
      </c>
      <c r="D35" s="622">
        <v>510666</v>
      </c>
      <c r="E35" s="622">
        <v>39173</v>
      </c>
      <c r="F35" s="622">
        <v>16243</v>
      </c>
      <c r="G35" s="622"/>
      <c r="H35" s="622">
        <f t="shared" si="1"/>
        <v>1349556</v>
      </c>
    </row>
    <row r="36" spans="1:8" x14ac:dyDescent="0.25">
      <c r="A36" s="623" t="s">
        <v>259</v>
      </c>
      <c r="B36" s="623" t="s">
        <v>260</v>
      </c>
      <c r="C36" s="622">
        <v>3870696</v>
      </c>
      <c r="D36" s="622">
        <v>400140</v>
      </c>
      <c r="E36" s="622">
        <v>52295</v>
      </c>
      <c r="F36" s="622">
        <v>44373</v>
      </c>
      <c r="G36" s="622"/>
      <c r="H36" s="622">
        <f t="shared" si="1"/>
        <v>4367504</v>
      </c>
    </row>
    <row r="37" spans="1:8" x14ac:dyDescent="0.25">
      <c r="A37" s="623" t="s">
        <v>261</v>
      </c>
      <c r="B37" s="623" t="s">
        <v>262</v>
      </c>
      <c r="C37" s="622">
        <v>1623558</v>
      </c>
      <c r="D37" s="622">
        <v>283974</v>
      </c>
      <c r="E37" s="622">
        <v>58271</v>
      </c>
      <c r="F37" s="622">
        <v>28193</v>
      </c>
      <c r="G37" s="622"/>
      <c r="H37" s="622">
        <f t="shared" si="1"/>
        <v>1993996</v>
      </c>
    </row>
    <row r="38" spans="1:8" x14ac:dyDescent="0.25">
      <c r="A38" s="623" t="s">
        <v>263</v>
      </c>
      <c r="B38" s="623" t="s">
        <v>264</v>
      </c>
      <c r="C38" s="622">
        <v>323826</v>
      </c>
      <c r="D38" s="622">
        <v>161418</v>
      </c>
      <c r="E38" s="622">
        <v>8190</v>
      </c>
      <c r="F38" s="622">
        <v>4254</v>
      </c>
      <c r="G38" s="622"/>
      <c r="H38" s="622">
        <f t="shared" si="1"/>
        <v>497688</v>
      </c>
    </row>
    <row r="39" spans="1:8" x14ac:dyDescent="0.25">
      <c r="A39" s="623" t="s">
        <v>265</v>
      </c>
      <c r="B39" s="623" t="s">
        <v>266</v>
      </c>
      <c r="C39" s="622">
        <v>338688</v>
      </c>
      <c r="D39" s="622">
        <v>155352</v>
      </c>
      <c r="E39" s="622">
        <v>16092</v>
      </c>
      <c r="F39" s="622">
        <v>9271</v>
      </c>
      <c r="G39" s="622"/>
      <c r="H39" s="622">
        <f t="shared" si="1"/>
        <v>519403</v>
      </c>
    </row>
    <row r="40" spans="1:8" x14ac:dyDescent="0.25">
      <c r="A40" s="623" t="s">
        <v>267</v>
      </c>
      <c r="B40" s="623" t="s">
        <v>268</v>
      </c>
      <c r="C40" s="622">
        <v>340080</v>
      </c>
      <c r="D40" s="622">
        <v>178608</v>
      </c>
      <c r="E40" s="622">
        <v>10499</v>
      </c>
      <c r="F40" s="622">
        <v>5429</v>
      </c>
      <c r="G40" s="622"/>
      <c r="H40" s="622">
        <f t="shared" si="1"/>
        <v>534616</v>
      </c>
    </row>
    <row r="41" spans="1:8" x14ac:dyDescent="0.25">
      <c r="A41" s="623" t="s">
        <v>269</v>
      </c>
      <c r="B41" s="623" t="s">
        <v>270</v>
      </c>
      <c r="C41" s="622">
        <v>167028</v>
      </c>
      <c r="D41" s="622">
        <v>149466</v>
      </c>
      <c r="E41" s="622">
        <v>3447</v>
      </c>
      <c r="F41" s="622">
        <v>3098</v>
      </c>
      <c r="G41" s="622"/>
      <c r="H41" s="622">
        <f t="shared" si="1"/>
        <v>323039</v>
      </c>
    </row>
    <row r="42" spans="1:8" x14ac:dyDescent="0.25">
      <c r="A42" s="623" t="s">
        <v>271</v>
      </c>
      <c r="B42" s="623" t="s">
        <v>272</v>
      </c>
      <c r="C42" s="622">
        <v>787038</v>
      </c>
      <c r="D42" s="622">
        <v>187878</v>
      </c>
      <c r="E42" s="622">
        <v>42105</v>
      </c>
      <c r="F42" s="622">
        <v>20200</v>
      </c>
      <c r="G42" s="622"/>
      <c r="H42" s="622">
        <f t="shared" si="1"/>
        <v>1037221</v>
      </c>
    </row>
    <row r="43" spans="1:8" x14ac:dyDescent="0.25">
      <c r="A43" s="623" t="s">
        <v>273</v>
      </c>
      <c r="B43" s="623" t="s">
        <v>274</v>
      </c>
      <c r="C43" s="622">
        <v>670272</v>
      </c>
      <c r="D43" s="622">
        <v>167604</v>
      </c>
      <c r="E43" s="622">
        <v>37283</v>
      </c>
      <c r="F43" s="622">
        <v>16795</v>
      </c>
      <c r="G43" s="622"/>
      <c r="H43" s="622">
        <f t="shared" si="1"/>
        <v>891954</v>
      </c>
    </row>
    <row r="44" spans="1:8" x14ac:dyDescent="0.25">
      <c r="A44" s="623" t="s">
        <v>275</v>
      </c>
      <c r="B44" s="623" t="s">
        <v>276</v>
      </c>
      <c r="C44" s="622">
        <v>396318</v>
      </c>
      <c r="D44" s="622">
        <v>202944</v>
      </c>
      <c r="E44" s="622">
        <v>17177</v>
      </c>
      <c r="F44" s="622">
        <v>8047</v>
      </c>
      <c r="G44" s="622"/>
      <c r="H44" s="622">
        <f t="shared" si="1"/>
        <v>624486</v>
      </c>
    </row>
    <row r="45" spans="1:8" x14ac:dyDescent="0.25">
      <c r="A45" s="623" t="s">
        <v>277</v>
      </c>
      <c r="B45" s="623" t="s">
        <v>278</v>
      </c>
      <c r="C45" s="622">
        <v>15813708</v>
      </c>
      <c r="D45" s="622">
        <v>6971790</v>
      </c>
      <c r="E45" s="622">
        <v>463046</v>
      </c>
      <c r="F45" s="622">
        <v>465720</v>
      </c>
      <c r="G45" s="622"/>
      <c r="H45" s="622">
        <f t="shared" si="1"/>
        <v>23714264</v>
      </c>
    </row>
    <row r="46" spans="1:8" x14ac:dyDescent="0.25">
      <c r="A46" s="623" t="s">
        <v>279</v>
      </c>
      <c r="B46" s="623" t="s">
        <v>280</v>
      </c>
      <c r="C46" s="622">
        <v>825636</v>
      </c>
      <c r="D46" s="622">
        <v>195018</v>
      </c>
      <c r="E46" s="622">
        <v>53383</v>
      </c>
      <c r="F46" s="622">
        <v>22842</v>
      </c>
      <c r="G46" s="622"/>
      <c r="H46" s="622">
        <f t="shared" si="1"/>
        <v>1096879</v>
      </c>
    </row>
    <row r="47" spans="1:8" x14ac:dyDescent="0.25">
      <c r="A47" s="623" t="s">
        <v>281</v>
      </c>
      <c r="B47" s="623" t="s">
        <v>282</v>
      </c>
      <c r="C47" s="622">
        <v>4351794</v>
      </c>
      <c r="D47" s="622">
        <v>2009808</v>
      </c>
      <c r="E47" s="622">
        <v>248680</v>
      </c>
      <c r="F47" s="622">
        <v>114322</v>
      </c>
      <c r="G47" s="622"/>
      <c r="H47" s="622">
        <f t="shared" si="1"/>
        <v>6724604</v>
      </c>
    </row>
    <row r="48" spans="1:8" x14ac:dyDescent="0.25">
      <c r="A48" s="623" t="s">
        <v>283</v>
      </c>
      <c r="B48" s="623" t="s">
        <v>284</v>
      </c>
      <c r="C48" s="622">
        <v>1366590</v>
      </c>
      <c r="D48" s="622">
        <v>370872</v>
      </c>
      <c r="E48" s="622">
        <v>57382</v>
      </c>
      <c r="F48" s="622">
        <v>35891</v>
      </c>
      <c r="G48" s="622"/>
      <c r="H48" s="622">
        <f t="shared" si="1"/>
        <v>1830735</v>
      </c>
    </row>
    <row r="49" spans="1:8" x14ac:dyDescent="0.25">
      <c r="A49" s="623" t="s">
        <v>285</v>
      </c>
      <c r="B49" s="623" t="s">
        <v>286</v>
      </c>
      <c r="C49" s="622">
        <v>17083104</v>
      </c>
      <c r="D49" s="622">
        <v>6062298</v>
      </c>
      <c r="E49" s="622">
        <v>637744</v>
      </c>
      <c r="F49" s="622">
        <v>499957</v>
      </c>
      <c r="G49" s="622"/>
      <c r="H49" s="622">
        <f t="shared" si="1"/>
        <v>24283103</v>
      </c>
    </row>
    <row r="50" spans="1:8" x14ac:dyDescent="0.25">
      <c r="A50" s="623" t="s">
        <v>287</v>
      </c>
      <c r="B50" s="623" t="s">
        <v>288</v>
      </c>
      <c r="C50" s="622">
        <v>8093238</v>
      </c>
      <c r="D50" s="622">
        <v>3999792</v>
      </c>
      <c r="E50" s="622">
        <v>293654</v>
      </c>
      <c r="F50" s="622">
        <v>204340</v>
      </c>
      <c r="G50" s="622"/>
      <c r="H50" s="622">
        <f t="shared" si="1"/>
        <v>12591024</v>
      </c>
    </row>
    <row r="51" spans="1:8" x14ac:dyDescent="0.25">
      <c r="A51" s="623" t="s">
        <v>289</v>
      </c>
      <c r="B51" s="623" t="s">
        <v>290</v>
      </c>
      <c r="C51" s="622">
        <v>872712</v>
      </c>
      <c r="D51" s="622">
        <v>1834038</v>
      </c>
      <c r="E51" s="622">
        <v>49422</v>
      </c>
      <c r="F51" s="622">
        <v>32760</v>
      </c>
      <c r="G51" s="622"/>
      <c r="H51" s="622">
        <f t="shared" si="1"/>
        <v>2788932</v>
      </c>
    </row>
    <row r="52" spans="1:8" x14ac:dyDescent="0.25">
      <c r="A52" s="623" t="s">
        <v>291</v>
      </c>
      <c r="B52" s="623" t="s">
        <v>292</v>
      </c>
      <c r="C52" s="622">
        <v>813732</v>
      </c>
      <c r="D52" s="622">
        <v>330180</v>
      </c>
      <c r="E52" s="622">
        <v>25770</v>
      </c>
      <c r="F52" s="622">
        <v>20626</v>
      </c>
      <c r="G52" s="622"/>
      <c r="H52" s="622">
        <f t="shared" si="1"/>
        <v>1190308</v>
      </c>
    </row>
    <row r="53" spans="1:8" x14ac:dyDescent="0.25">
      <c r="A53" s="623" t="s">
        <v>293</v>
      </c>
      <c r="B53" s="623" t="s">
        <v>294</v>
      </c>
      <c r="C53" s="622">
        <v>148608</v>
      </c>
      <c r="D53" s="622">
        <v>89718</v>
      </c>
      <c r="E53" s="622">
        <v>648</v>
      </c>
      <c r="F53" s="622">
        <v>427</v>
      </c>
      <c r="G53" s="622"/>
      <c r="H53" s="622">
        <f t="shared" si="1"/>
        <v>239401</v>
      </c>
    </row>
    <row r="54" spans="1:8" x14ac:dyDescent="0.25">
      <c r="A54" s="623" t="s">
        <v>295</v>
      </c>
      <c r="B54" s="623" t="s">
        <v>296</v>
      </c>
      <c r="C54" s="622">
        <v>366126</v>
      </c>
      <c r="D54" s="622">
        <v>169830</v>
      </c>
      <c r="E54" s="622">
        <v>11155</v>
      </c>
      <c r="F54" s="622">
        <v>4969</v>
      </c>
      <c r="G54" s="622"/>
      <c r="H54" s="622">
        <f t="shared" si="1"/>
        <v>552080</v>
      </c>
    </row>
    <row r="55" spans="1:8" x14ac:dyDescent="0.25">
      <c r="A55" s="623" t="s">
        <v>297</v>
      </c>
      <c r="B55" s="623" t="s">
        <v>298</v>
      </c>
      <c r="C55" s="622">
        <v>301296</v>
      </c>
      <c r="D55" s="622">
        <v>137136</v>
      </c>
      <c r="E55" s="622">
        <v>8715</v>
      </c>
      <c r="F55" s="622">
        <v>4449</v>
      </c>
      <c r="G55" s="622"/>
      <c r="H55" s="622">
        <f t="shared" si="1"/>
        <v>451596</v>
      </c>
    </row>
    <row r="56" spans="1:8" x14ac:dyDescent="0.25">
      <c r="A56" s="623" t="s">
        <v>299</v>
      </c>
      <c r="B56" s="623" t="s">
        <v>300</v>
      </c>
      <c r="C56" s="622">
        <v>661674</v>
      </c>
      <c r="D56" s="622">
        <v>241404</v>
      </c>
      <c r="E56" s="622">
        <v>31049</v>
      </c>
      <c r="F56" s="622">
        <v>15639</v>
      </c>
      <c r="G56" s="622"/>
      <c r="H56" s="622">
        <f t="shared" si="1"/>
        <v>949766</v>
      </c>
    </row>
    <row r="57" spans="1:8" x14ac:dyDescent="0.25">
      <c r="A57" s="623" t="s">
        <v>301</v>
      </c>
      <c r="B57" s="623" t="s">
        <v>302</v>
      </c>
      <c r="C57" s="622">
        <v>726030</v>
      </c>
      <c r="D57" s="622">
        <v>282378</v>
      </c>
      <c r="E57" s="622">
        <v>38109</v>
      </c>
      <c r="F57" s="622">
        <v>17264</v>
      </c>
      <c r="G57" s="622"/>
      <c r="H57" s="622">
        <f t="shared" si="1"/>
        <v>1063781</v>
      </c>
    </row>
    <row r="58" spans="1:8" x14ac:dyDescent="0.25">
      <c r="A58" s="623" t="s">
        <v>303</v>
      </c>
      <c r="B58" s="623" t="s">
        <v>304</v>
      </c>
      <c r="C58" s="622">
        <v>1018416</v>
      </c>
      <c r="D58" s="622">
        <v>361158</v>
      </c>
      <c r="E58" s="622">
        <v>45756</v>
      </c>
      <c r="F58" s="622">
        <v>26369</v>
      </c>
      <c r="G58" s="622"/>
      <c r="H58" s="622">
        <f t="shared" si="1"/>
        <v>1451699</v>
      </c>
    </row>
    <row r="59" spans="1:8" x14ac:dyDescent="0.25">
      <c r="A59" s="623" t="s">
        <v>305</v>
      </c>
      <c r="B59" s="623" t="s">
        <v>306</v>
      </c>
      <c r="C59" s="622">
        <v>999654</v>
      </c>
      <c r="D59" s="622">
        <v>527328</v>
      </c>
      <c r="E59" s="622">
        <v>8839</v>
      </c>
      <c r="F59" s="622">
        <v>4652</v>
      </c>
      <c r="G59" s="622"/>
      <c r="H59" s="622">
        <f t="shared" si="1"/>
        <v>1540473</v>
      </c>
    </row>
    <row r="60" spans="1:8" x14ac:dyDescent="0.25">
      <c r="A60" s="623" t="s">
        <v>307</v>
      </c>
      <c r="B60" s="623" t="s">
        <v>308</v>
      </c>
      <c r="C60" s="622">
        <v>228594</v>
      </c>
      <c r="D60" s="622">
        <v>124242</v>
      </c>
      <c r="E60" s="622">
        <v>2970</v>
      </c>
      <c r="F60" s="622">
        <v>2151</v>
      </c>
      <c r="G60" s="622"/>
      <c r="H60" s="622">
        <f t="shared" si="1"/>
        <v>357957</v>
      </c>
    </row>
    <row r="61" spans="1:8" x14ac:dyDescent="0.25">
      <c r="A61" s="623" t="s">
        <v>309</v>
      </c>
      <c r="B61" s="623" t="s">
        <v>310</v>
      </c>
      <c r="C61" s="622">
        <v>640680</v>
      </c>
      <c r="D61" s="622">
        <v>304836</v>
      </c>
      <c r="E61" s="622">
        <v>26513</v>
      </c>
      <c r="F61" s="622">
        <v>17771</v>
      </c>
      <c r="G61" s="622"/>
      <c r="H61" s="622">
        <f t="shared" si="1"/>
        <v>989800</v>
      </c>
    </row>
    <row r="62" spans="1:8" x14ac:dyDescent="0.25">
      <c r="A62" s="623" t="s">
        <v>311</v>
      </c>
      <c r="B62" s="623" t="s">
        <v>312</v>
      </c>
      <c r="C62" s="622">
        <v>315684</v>
      </c>
      <c r="D62" s="622">
        <v>117966</v>
      </c>
      <c r="E62" s="622">
        <v>11230</v>
      </c>
      <c r="F62" s="622">
        <v>5529</v>
      </c>
      <c r="G62" s="622"/>
      <c r="H62" s="622">
        <f t="shared" si="1"/>
        <v>450409</v>
      </c>
    </row>
    <row r="63" spans="1:8" x14ac:dyDescent="0.25">
      <c r="A63" s="623" t="s">
        <v>313</v>
      </c>
      <c r="B63" s="623" t="s">
        <v>314</v>
      </c>
      <c r="C63" s="622">
        <v>7139088</v>
      </c>
      <c r="D63" s="622">
        <v>2385120</v>
      </c>
      <c r="E63" s="622">
        <v>262241</v>
      </c>
      <c r="F63" s="622">
        <v>199405</v>
      </c>
      <c r="G63" s="622">
        <v>466514</v>
      </c>
      <c r="H63" s="622">
        <f t="shared" si="1"/>
        <v>10452368</v>
      </c>
    </row>
    <row r="64" spans="1:8" x14ac:dyDescent="0.25">
      <c r="A64" s="623" t="s">
        <v>315</v>
      </c>
      <c r="B64" s="623" t="s">
        <v>316</v>
      </c>
      <c r="C64" s="622">
        <v>1708710</v>
      </c>
      <c r="D64" s="622">
        <v>295296</v>
      </c>
      <c r="E64" s="622">
        <v>116403</v>
      </c>
      <c r="F64" s="622">
        <v>51401</v>
      </c>
      <c r="G64" s="622"/>
      <c r="H64" s="622">
        <f t="shared" si="1"/>
        <v>2171810</v>
      </c>
    </row>
    <row r="65" spans="1:8" x14ac:dyDescent="0.25">
      <c r="A65" s="623" t="s">
        <v>317</v>
      </c>
      <c r="B65" s="623" t="s">
        <v>318</v>
      </c>
      <c r="C65" s="622">
        <v>6520794</v>
      </c>
      <c r="D65" s="622">
        <v>2768148</v>
      </c>
      <c r="E65" s="622">
        <v>311409</v>
      </c>
      <c r="F65" s="622">
        <v>157693</v>
      </c>
      <c r="G65" s="622"/>
      <c r="H65" s="622">
        <f t="shared" si="1"/>
        <v>9758044</v>
      </c>
    </row>
    <row r="66" spans="1:8" x14ac:dyDescent="0.25">
      <c r="A66" s="623" t="s">
        <v>319</v>
      </c>
      <c r="B66" s="623" t="s">
        <v>320</v>
      </c>
      <c r="C66" s="622">
        <v>527472</v>
      </c>
      <c r="D66" s="622">
        <v>211680</v>
      </c>
      <c r="E66" s="622">
        <v>22609</v>
      </c>
      <c r="F66" s="622">
        <v>11208</v>
      </c>
      <c r="G66" s="622"/>
      <c r="H66" s="622">
        <f t="shared" si="1"/>
        <v>772969</v>
      </c>
    </row>
    <row r="67" spans="1:8" x14ac:dyDescent="0.25">
      <c r="A67" s="623" t="s">
        <v>321</v>
      </c>
      <c r="B67" s="623" t="s">
        <v>322</v>
      </c>
      <c r="C67" s="622">
        <v>691704</v>
      </c>
      <c r="D67" s="622">
        <v>298068</v>
      </c>
      <c r="E67" s="622">
        <v>21984</v>
      </c>
      <c r="F67" s="622">
        <v>11119</v>
      </c>
      <c r="G67" s="622"/>
      <c r="H67" s="622">
        <f t="shared" si="1"/>
        <v>1022875</v>
      </c>
    </row>
    <row r="68" spans="1:8" x14ac:dyDescent="0.25">
      <c r="A68" s="623" t="s">
        <v>323</v>
      </c>
      <c r="B68" s="623" t="s">
        <v>324</v>
      </c>
      <c r="C68" s="622">
        <v>238866</v>
      </c>
      <c r="D68" s="622">
        <v>122952</v>
      </c>
      <c r="E68" s="622">
        <v>4045</v>
      </c>
      <c r="F68" s="622">
        <v>2481</v>
      </c>
      <c r="G68" s="622"/>
      <c r="H68" s="622">
        <f t="shared" si="1"/>
        <v>368344</v>
      </c>
    </row>
    <row r="69" spans="1:8" x14ac:dyDescent="0.25">
      <c r="A69" s="623" t="s">
        <v>325</v>
      </c>
      <c r="B69" s="623" t="s">
        <v>326</v>
      </c>
      <c r="C69" s="622">
        <v>433218</v>
      </c>
      <c r="D69" s="622">
        <v>101628</v>
      </c>
      <c r="E69" s="622">
        <v>26089</v>
      </c>
      <c r="F69" s="622">
        <v>14791</v>
      </c>
      <c r="G69" s="622"/>
      <c r="H69" s="622">
        <f t="shared" si="1"/>
        <v>575726</v>
      </c>
    </row>
    <row r="70" spans="1:8" x14ac:dyDescent="0.25">
      <c r="A70" s="623" t="s">
        <v>327</v>
      </c>
      <c r="B70" s="623" t="s">
        <v>328</v>
      </c>
      <c r="C70" s="622">
        <v>1047714</v>
      </c>
      <c r="D70" s="622">
        <v>315204</v>
      </c>
      <c r="E70" s="622">
        <v>56287</v>
      </c>
      <c r="F70" s="622">
        <v>29420</v>
      </c>
      <c r="G70" s="622"/>
      <c r="H70" s="622">
        <f t="shared" si="1"/>
        <v>1448625</v>
      </c>
    </row>
    <row r="71" spans="1:8" x14ac:dyDescent="0.25">
      <c r="A71" s="623" t="s">
        <v>329</v>
      </c>
      <c r="B71" s="623" t="s">
        <v>330</v>
      </c>
      <c r="C71" s="622">
        <v>379380</v>
      </c>
      <c r="D71" s="622">
        <v>212286</v>
      </c>
      <c r="E71" s="622">
        <v>9636</v>
      </c>
      <c r="F71" s="622">
        <v>5559</v>
      </c>
      <c r="G71" s="622"/>
      <c r="H71" s="622">
        <f t="shared" si="1"/>
        <v>606861</v>
      </c>
    </row>
    <row r="72" spans="1:8" x14ac:dyDescent="0.25">
      <c r="A72" s="623" t="s">
        <v>331</v>
      </c>
      <c r="B72" s="623" t="s">
        <v>332</v>
      </c>
      <c r="C72" s="622">
        <v>1167078</v>
      </c>
      <c r="D72" s="622">
        <v>797502</v>
      </c>
      <c r="E72" s="622">
        <v>40302</v>
      </c>
      <c r="F72" s="622">
        <v>20396</v>
      </c>
      <c r="G72" s="622"/>
      <c r="H72" s="622">
        <f t="shared" ref="H72:H135" si="2">SUM(C72:G72)</f>
        <v>2025278</v>
      </c>
    </row>
    <row r="73" spans="1:8" x14ac:dyDescent="0.25">
      <c r="A73" s="623" t="s">
        <v>333</v>
      </c>
      <c r="B73" s="623" t="s">
        <v>334</v>
      </c>
      <c r="C73" s="622">
        <v>106874436</v>
      </c>
      <c r="D73" s="622">
        <v>42509028</v>
      </c>
      <c r="E73" s="622">
        <v>1629293</v>
      </c>
      <c r="F73" s="622">
        <v>3630672</v>
      </c>
      <c r="G73" s="622">
        <v>17174663</v>
      </c>
      <c r="H73" s="622">
        <f t="shared" si="2"/>
        <v>171818092</v>
      </c>
    </row>
    <row r="74" spans="1:8" x14ac:dyDescent="0.25">
      <c r="A74" s="623" t="s">
        <v>335</v>
      </c>
      <c r="B74" s="623" t="s">
        <v>336</v>
      </c>
      <c r="C74" s="622">
        <v>3185256</v>
      </c>
      <c r="D74" s="622">
        <v>1390386</v>
      </c>
      <c r="E74" s="622">
        <v>153326</v>
      </c>
      <c r="F74" s="622">
        <v>94732</v>
      </c>
      <c r="G74" s="622"/>
      <c r="H74" s="622">
        <f t="shared" si="2"/>
        <v>4823700</v>
      </c>
    </row>
    <row r="75" spans="1:8" x14ac:dyDescent="0.25">
      <c r="A75" s="623" t="s">
        <v>337</v>
      </c>
      <c r="B75" s="623" t="s">
        <v>338</v>
      </c>
      <c r="C75" s="622">
        <v>465102</v>
      </c>
      <c r="D75" s="622">
        <v>162798</v>
      </c>
      <c r="E75" s="622">
        <v>19611</v>
      </c>
      <c r="F75" s="622">
        <v>9457</v>
      </c>
      <c r="G75" s="622"/>
      <c r="H75" s="622">
        <f t="shared" si="2"/>
        <v>656968</v>
      </c>
    </row>
    <row r="76" spans="1:8" x14ac:dyDescent="0.25">
      <c r="A76" s="623" t="s">
        <v>339</v>
      </c>
      <c r="B76" s="623" t="s">
        <v>340</v>
      </c>
      <c r="C76" s="622">
        <v>839736</v>
      </c>
      <c r="D76" s="622">
        <v>369882</v>
      </c>
      <c r="E76" s="622">
        <v>52705</v>
      </c>
      <c r="F76" s="622">
        <v>26181</v>
      </c>
      <c r="G76" s="622"/>
      <c r="H76" s="622">
        <f t="shared" si="2"/>
        <v>1288504</v>
      </c>
    </row>
    <row r="77" spans="1:8" x14ac:dyDescent="0.25">
      <c r="A77" s="623" t="s">
        <v>341</v>
      </c>
      <c r="B77" s="623" t="s">
        <v>342</v>
      </c>
      <c r="C77" s="622">
        <v>921372</v>
      </c>
      <c r="D77" s="622">
        <v>567798</v>
      </c>
      <c r="E77" s="622">
        <v>25502</v>
      </c>
      <c r="F77" s="622">
        <v>12395</v>
      </c>
      <c r="G77" s="622"/>
      <c r="H77" s="622">
        <f t="shared" si="2"/>
        <v>1527067</v>
      </c>
    </row>
    <row r="78" spans="1:8" x14ac:dyDescent="0.25">
      <c r="A78" s="623" t="s">
        <v>343</v>
      </c>
      <c r="B78" s="623" t="s">
        <v>344</v>
      </c>
      <c r="C78" s="622">
        <v>829776</v>
      </c>
      <c r="D78" s="622">
        <v>213312</v>
      </c>
      <c r="E78" s="622">
        <v>52294</v>
      </c>
      <c r="F78" s="622">
        <v>25515</v>
      </c>
      <c r="G78" s="622"/>
      <c r="H78" s="622">
        <f t="shared" si="2"/>
        <v>1120897</v>
      </c>
    </row>
    <row r="79" spans="1:8" x14ac:dyDescent="0.25">
      <c r="A79" s="623" t="s">
        <v>345</v>
      </c>
      <c r="B79" s="623" t="s">
        <v>346</v>
      </c>
      <c r="C79" s="622">
        <v>4213122</v>
      </c>
      <c r="D79" s="622">
        <v>1554804</v>
      </c>
      <c r="E79" s="622">
        <v>234662</v>
      </c>
      <c r="F79" s="622">
        <v>139091</v>
      </c>
      <c r="G79" s="622"/>
      <c r="H79" s="622">
        <f t="shared" si="2"/>
        <v>6141679</v>
      </c>
    </row>
    <row r="80" spans="1:8" x14ac:dyDescent="0.25">
      <c r="A80" s="623" t="s">
        <v>347</v>
      </c>
      <c r="B80" s="623" t="s">
        <v>348</v>
      </c>
      <c r="C80" s="622">
        <v>306570</v>
      </c>
      <c r="D80" s="622">
        <v>155388</v>
      </c>
      <c r="E80" s="622">
        <v>3844</v>
      </c>
      <c r="F80" s="622">
        <v>1924</v>
      </c>
      <c r="G80" s="622"/>
      <c r="H80" s="622">
        <f t="shared" si="2"/>
        <v>467726</v>
      </c>
    </row>
    <row r="81" spans="1:8" x14ac:dyDescent="0.25">
      <c r="A81" s="623" t="s">
        <v>349</v>
      </c>
      <c r="B81" s="623" t="s">
        <v>350</v>
      </c>
      <c r="C81" s="622">
        <v>995088</v>
      </c>
      <c r="D81" s="622">
        <v>424818</v>
      </c>
      <c r="E81" s="622">
        <v>19454</v>
      </c>
      <c r="F81" s="622">
        <v>10177</v>
      </c>
      <c r="G81" s="622"/>
      <c r="H81" s="622">
        <f t="shared" si="2"/>
        <v>1449537</v>
      </c>
    </row>
    <row r="82" spans="1:8" x14ac:dyDescent="0.25">
      <c r="A82" s="623" t="s">
        <v>351</v>
      </c>
      <c r="B82" s="623" t="s">
        <v>352</v>
      </c>
      <c r="C82" s="622">
        <v>566136</v>
      </c>
      <c r="D82" s="622">
        <v>279468</v>
      </c>
      <c r="E82" s="622">
        <v>25549</v>
      </c>
      <c r="F82" s="622">
        <v>14207</v>
      </c>
      <c r="G82" s="622"/>
      <c r="H82" s="622">
        <f t="shared" si="2"/>
        <v>885360</v>
      </c>
    </row>
    <row r="83" spans="1:8" x14ac:dyDescent="0.25">
      <c r="A83" s="623" t="s">
        <v>353</v>
      </c>
      <c r="B83" s="623" t="s">
        <v>354</v>
      </c>
      <c r="C83" s="622">
        <v>575508</v>
      </c>
      <c r="D83" s="622">
        <v>235008</v>
      </c>
      <c r="E83" s="622">
        <v>24716</v>
      </c>
      <c r="F83" s="622">
        <v>15820</v>
      </c>
      <c r="G83" s="622"/>
      <c r="H83" s="622">
        <f t="shared" si="2"/>
        <v>851052</v>
      </c>
    </row>
    <row r="84" spans="1:8" x14ac:dyDescent="0.25">
      <c r="A84" s="623" t="s">
        <v>355</v>
      </c>
      <c r="B84" s="623" t="s">
        <v>356</v>
      </c>
      <c r="C84" s="622">
        <v>344466</v>
      </c>
      <c r="D84" s="622">
        <v>144642</v>
      </c>
      <c r="E84" s="622">
        <v>7442</v>
      </c>
      <c r="F84" s="622">
        <v>4684</v>
      </c>
      <c r="G84" s="622"/>
      <c r="H84" s="622">
        <f t="shared" si="2"/>
        <v>501234</v>
      </c>
    </row>
    <row r="85" spans="1:8" x14ac:dyDescent="0.25">
      <c r="A85" s="623" t="s">
        <v>357</v>
      </c>
      <c r="B85" s="623" t="s">
        <v>358</v>
      </c>
      <c r="C85" s="622">
        <v>16598244</v>
      </c>
      <c r="D85" s="622">
        <v>4833264</v>
      </c>
      <c r="E85" s="622">
        <v>521467</v>
      </c>
      <c r="F85" s="622">
        <v>533564</v>
      </c>
      <c r="G85" s="622">
        <v>93601</v>
      </c>
      <c r="H85" s="622">
        <f t="shared" si="2"/>
        <v>22580140</v>
      </c>
    </row>
    <row r="86" spans="1:8" x14ac:dyDescent="0.25">
      <c r="A86" s="623" t="s">
        <v>359</v>
      </c>
      <c r="B86" s="623" t="s">
        <v>360</v>
      </c>
      <c r="C86" s="622">
        <v>341088</v>
      </c>
      <c r="D86" s="622">
        <v>148176</v>
      </c>
      <c r="E86" s="622">
        <v>10452</v>
      </c>
      <c r="F86" s="622">
        <v>5000</v>
      </c>
      <c r="G86" s="622"/>
      <c r="H86" s="622">
        <f t="shared" si="2"/>
        <v>504716</v>
      </c>
    </row>
    <row r="87" spans="1:8" x14ac:dyDescent="0.25">
      <c r="A87" s="623" t="s">
        <v>361</v>
      </c>
      <c r="B87" s="623" t="s">
        <v>362</v>
      </c>
      <c r="C87" s="622">
        <v>371652</v>
      </c>
      <c r="D87" s="622">
        <v>146886</v>
      </c>
      <c r="E87" s="622">
        <v>15170</v>
      </c>
      <c r="F87" s="622">
        <v>7414</v>
      </c>
      <c r="G87" s="622"/>
      <c r="H87" s="622">
        <f t="shared" si="2"/>
        <v>541122</v>
      </c>
    </row>
    <row r="88" spans="1:8" x14ac:dyDescent="0.25">
      <c r="A88" s="623" t="s">
        <v>363</v>
      </c>
      <c r="B88" s="623" t="s">
        <v>364</v>
      </c>
      <c r="C88" s="622">
        <v>634134</v>
      </c>
      <c r="D88" s="622">
        <v>167244</v>
      </c>
      <c r="E88" s="622">
        <v>30917</v>
      </c>
      <c r="F88" s="622">
        <v>15058</v>
      </c>
      <c r="G88" s="622"/>
      <c r="H88" s="622">
        <f t="shared" si="2"/>
        <v>847353</v>
      </c>
    </row>
    <row r="89" spans="1:8" x14ac:dyDescent="0.25">
      <c r="A89" s="623" t="s">
        <v>365</v>
      </c>
      <c r="B89" s="623" t="s">
        <v>366</v>
      </c>
      <c r="C89" s="622">
        <v>874932</v>
      </c>
      <c r="D89" s="622">
        <v>384408</v>
      </c>
      <c r="E89" s="622">
        <v>53641</v>
      </c>
      <c r="F89" s="622">
        <v>35772</v>
      </c>
      <c r="G89" s="622"/>
      <c r="H89" s="622">
        <f t="shared" si="2"/>
        <v>1348753</v>
      </c>
    </row>
    <row r="90" spans="1:8" x14ac:dyDescent="0.25">
      <c r="A90" s="623" t="s">
        <v>367</v>
      </c>
      <c r="B90" s="623" t="s">
        <v>368</v>
      </c>
      <c r="C90" s="622">
        <v>634092</v>
      </c>
      <c r="D90" s="622">
        <v>228216</v>
      </c>
      <c r="E90" s="622">
        <v>25103</v>
      </c>
      <c r="F90" s="622">
        <v>20246</v>
      </c>
      <c r="G90" s="622"/>
      <c r="H90" s="622">
        <f t="shared" si="2"/>
        <v>907657</v>
      </c>
    </row>
    <row r="91" spans="1:8" x14ac:dyDescent="0.25">
      <c r="A91" s="623" t="s">
        <v>369</v>
      </c>
      <c r="B91" s="623" t="s">
        <v>370</v>
      </c>
      <c r="C91" s="622">
        <v>2386230</v>
      </c>
      <c r="D91" s="622">
        <v>364650</v>
      </c>
      <c r="E91" s="622">
        <v>201187</v>
      </c>
      <c r="F91" s="622">
        <v>85977</v>
      </c>
      <c r="G91" s="622"/>
      <c r="H91" s="622">
        <f t="shared" si="2"/>
        <v>3038044</v>
      </c>
    </row>
    <row r="92" spans="1:8" x14ac:dyDescent="0.25">
      <c r="A92" s="623" t="s">
        <v>371</v>
      </c>
      <c r="B92" s="623" t="s">
        <v>372</v>
      </c>
      <c r="C92" s="622">
        <v>290172</v>
      </c>
      <c r="D92" s="622">
        <v>150252</v>
      </c>
      <c r="E92" s="622">
        <v>6682</v>
      </c>
      <c r="F92" s="622">
        <v>4181</v>
      </c>
      <c r="G92" s="622"/>
      <c r="H92" s="622">
        <f t="shared" si="2"/>
        <v>451287</v>
      </c>
    </row>
    <row r="93" spans="1:8" x14ac:dyDescent="0.25">
      <c r="A93" s="623" t="s">
        <v>373</v>
      </c>
      <c r="B93" s="623" t="s">
        <v>374</v>
      </c>
      <c r="C93" s="622">
        <v>539892</v>
      </c>
      <c r="D93" s="622">
        <v>356238</v>
      </c>
      <c r="E93" s="622">
        <v>30352</v>
      </c>
      <c r="F93" s="622">
        <v>16840</v>
      </c>
      <c r="G93" s="622"/>
      <c r="H93" s="622">
        <f t="shared" si="2"/>
        <v>943322</v>
      </c>
    </row>
    <row r="94" spans="1:8" x14ac:dyDescent="0.25">
      <c r="A94" s="623" t="s">
        <v>375</v>
      </c>
      <c r="B94" s="623" t="s">
        <v>376</v>
      </c>
      <c r="C94" s="622">
        <v>559296</v>
      </c>
      <c r="D94" s="622">
        <v>223992</v>
      </c>
      <c r="E94" s="622">
        <v>22925</v>
      </c>
      <c r="F94" s="622">
        <v>11138</v>
      </c>
      <c r="G94" s="622"/>
      <c r="H94" s="622">
        <f t="shared" si="2"/>
        <v>817351</v>
      </c>
    </row>
    <row r="95" spans="1:8" x14ac:dyDescent="0.25">
      <c r="A95" s="623" t="s">
        <v>377</v>
      </c>
      <c r="B95" s="623" t="s">
        <v>378</v>
      </c>
      <c r="C95" s="622">
        <v>385320</v>
      </c>
      <c r="D95" s="622">
        <v>115236</v>
      </c>
      <c r="E95" s="622">
        <v>15931</v>
      </c>
      <c r="F95" s="622">
        <v>8430</v>
      </c>
      <c r="G95" s="622"/>
      <c r="H95" s="622">
        <f t="shared" si="2"/>
        <v>524917</v>
      </c>
    </row>
    <row r="96" spans="1:8" x14ac:dyDescent="0.25">
      <c r="A96" s="623" t="s">
        <v>379</v>
      </c>
      <c r="B96" s="623" t="s">
        <v>380</v>
      </c>
      <c r="C96" s="622">
        <v>882252</v>
      </c>
      <c r="D96" s="622">
        <v>338430</v>
      </c>
      <c r="E96" s="622">
        <v>45707</v>
      </c>
      <c r="F96" s="622">
        <v>24365</v>
      </c>
      <c r="G96" s="622"/>
      <c r="H96" s="622">
        <f t="shared" si="2"/>
        <v>1290754</v>
      </c>
    </row>
    <row r="97" spans="1:8" x14ac:dyDescent="0.25">
      <c r="A97" s="623" t="s">
        <v>381</v>
      </c>
      <c r="B97" s="623" t="s">
        <v>382</v>
      </c>
      <c r="C97" s="622">
        <v>751170</v>
      </c>
      <c r="D97" s="622">
        <v>609336</v>
      </c>
      <c r="E97" s="622">
        <v>31405</v>
      </c>
      <c r="F97" s="622">
        <v>29371</v>
      </c>
      <c r="G97" s="622"/>
      <c r="H97" s="622">
        <f t="shared" si="2"/>
        <v>1421282</v>
      </c>
    </row>
    <row r="98" spans="1:8" x14ac:dyDescent="0.25">
      <c r="A98" s="623" t="s">
        <v>383</v>
      </c>
      <c r="B98" s="623" t="s">
        <v>384</v>
      </c>
      <c r="C98" s="622">
        <v>375204</v>
      </c>
      <c r="D98" s="622">
        <v>172302</v>
      </c>
      <c r="E98" s="622">
        <v>10388</v>
      </c>
      <c r="F98" s="622">
        <v>6502</v>
      </c>
      <c r="G98" s="622"/>
      <c r="H98" s="622">
        <f t="shared" si="2"/>
        <v>564396</v>
      </c>
    </row>
    <row r="99" spans="1:8" x14ac:dyDescent="0.25">
      <c r="A99" s="623" t="s">
        <v>385</v>
      </c>
      <c r="B99" s="623" t="s">
        <v>386</v>
      </c>
      <c r="C99" s="622">
        <v>209964</v>
      </c>
      <c r="D99" s="622">
        <v>93738</v>
      </c>
      <c r="E99" s="622">
        <v>3673</v>
      </c>
      <c r="F99" s="622">
        <v>2190</v>
      </c>
      <c r="G99" s="622"/>
      <c r="H99" s="622">
        <f t="shared" si="2"/>
        <v>309565</v>
      </c>
    </row>
    <row r="100" spans="1:8" x14ac:dyDescent="0.25">
      <c r="A100" s="623" t="s">
        <v>387</v>
      </c>
      <c r="B100" s="623" t="s">
        <v>388</v>
      </c>
      <c r="C100" s="622">
        <v>398304</v>
      </c>
      <c r="D100" s="622">
        <v>141072</v>
      </c>
      <c r="E100" s="622">
        <v>14630</v>
      </c>
      <c r="F100" s="622">
        <v>7428</v>
      </c>
      <c r="G100" s="622"/>
      <c r="H100" s="622">
        <f t="shared" si="2"/>
        <v>561434</v>
      </c>
    </row>
    <row r="101" spans="1:8" x14ac:dyDescent="0.25">
      <c r="A101" s="623" t="s">
        <v>389</v>
      </c>
      <c r="B101" s="623" t="s">
        <v>390</v>
      </c>
      <c r="C101" s="622">
        <v>685410</v>
      </c>
      <c r="D101" s="622">
        <v>312324</v>
      </c>
      <c r="E101" s="622">
        <v>35006</v>
      </c>
      <c r="F101" s="622">
        <v>15892</v>
      </c>
      <c r="G101" s="622"/>
      <c r="H101" s="622">
        <f t="shared" si="2"/>
        <v>1048632</v>
      </c>
    </row>
    <row r="102" spans="1:8" x14ac:dyDescent="0.25">
      <c r="A102" s="623" t="s">
        <v>391</v>
      </c>
      <c r="B102" s="623" t="s">
        <v>392</v>
      </c>
      <c r="C102" s="622">
        <v>253572</v>
      </c>
      <c r="D102" s="622">
        <v>86136</v>
      </c>
      <c r="E102" s="622">
        <v>5274</v>
      </c>
      <c r="F102" s="622">
        <v>2941</v>
      </c>
      <c r="G102" s="622"/>
      <c r="H102" s="622">
        <f t="shared" si="2"/>
        <v>347923</v>
      </c>
    </row>
    <row r="103" spans="1:8" x14ac:dyDescent="0.25">
      <c r="A103" s="623" t="s">
        <v>393</v>
      </c>
      <c r="B103" s="623" t="s">
        <v>394</v>
      </c>
      <c r="C103" s="622">
        <v>350862</v>
      </c>
      <c r="D103" s="622">
        <v>154104</v>
      </c>
      <c r="E103" s="622">
        <v>13251</v>
      </c>
      <c r="F103" s="622">
        <v>6912</v>
      </c>
      <c r="G103" s="622"/>
      <c r="H103" s="622">
        <f t="shared" si="2"/>
        <v>525129</v>
      </c>
    </row>
    <row r="104" spans="1:8" x14ac:dyDescent="0.25">
      <c r="A104" s="623" t="s">
        <v>395</v>
      </c>
      <c r="B104" s="623" t="s">
        <v>396</v>
      </c>
      <c r="C104" s="622">
        <v>687372</v>
      </c>
      <c r="D104" s="622">
        <v>167928</v>
      </c>
      <c r="E104" s="622">
        <v>36858</v>
      </c>
      <c r="F104" s="622">
        <v>17866</v>
      </c>
      <c r="G104" s="622"/>
      <c r="H104" s="622">
        <f t="shared" si="2"/>
        <v>910024</v>
      </c>
    </row>
    <row r="105" spans="1:8" x14ac:dyDescent="0.25">
      <c r="A105" s="623" t="s">
        <v>397</v>
      </c>
      <c r="B105" s="623" t="s">
        <v>398</v>
      </c>
      <c r="C105" s="622">
        <v>344658</v>
      </c>
      <c r="D105" s="622">
        <v>179964</v>
      </c>
      <c r="E105" s="622">
        <v>3856</v>
      </c>
      <c r="F105" s="622">
        <v>1841</v>
      </c>
      <c r="G105" s="622"/>
      <c r="H105" s="622">
        <f t="shared" si="2"/>
        <v>530319</v>
      </c>
    </row>
    <row r="106" spans="1:8" x14ac:dyDescent="0.25">
      <c r="A106" s="623" t="s">
        <v>399</v>
      </c>
      <c r="B106" s="623" t="s">
        <v>400</v>
      </c>
      <c r="C106" s="622">
        <v>297240</v>
      </c>
      <c r="D106" s="622">
        <v>149484</v>
      </c>
      <c r="E106" s="622">
        <v>3899</v>
      </c>
      <c r="F106" s="622">
        <v>1894</v>
      </c>
      <c r="G106" s="622"/>
      <c r="H106" s="622">
        <f t="shared" si="2"/>
        <v>452517</v>
      </c>
    </row>
    <row r="107" spans="1:8" x14ac:dyDescent="0.25">
      <c r="A107" s="623" t="s">
        <v>401</v>
      </c>
      <c r="B107" s="623" t="s">
        <v>402</v>
      </c>
      <c r="C107" s="622">
        <v>329220</v>
      </c>
      <c r="D107" s="622">
        <v>160032</v>
      </c>
      <c r="E107" s="622">
        <v>5950</v>
      </c>
      <c r="F107" s="622">
        <v>2810</v>
      </c>
      <c r="G107" s="622"/>
      <c r="H107" s="622">
        <f t="shared" si="2"/>
        <v>498012</v>
      </c>
    </row>
    <row r="108" spans="1:8" x14ac:dyDescent="0.25">
      <c r="A108" s="623" t="s">
        <v>403</v>
      </c>
      <c r="B108" s="623" t="s">
        <v>404</v>
      </c>
      <c r="C108" s="622">
        <v>549582</v>
      </c>
      <c r="D108" s="622">
        <v>192414</v>
      </c>
      <c r="E108" s="622">
        <v>31427</v>
      </c>
      <c r="F108" s="622">
        <v>17162</v>
      </c>
      <c r="G108" s="622"/>
      <c r="H108" s="622">
        <f t="shared" si="2"/>
        <v>790585</v>
      </c>
    </row>
    <row r="109" spans="1:8" x14ac:dyDescent="0.25">
      <c r="A109" s="623" t="s">
        <v>405</v>
      </c>
      <c r="B109" s="623" t="s">
        <v>406</v>
      </c>
      <c r="C109" s="622">
        <v>1078758</v>
      </c>
      <c r="D109" s="622">
        <v>514932</v>
      </c>
      <c r="E109" s="622">
        <v>43776</v>
      </c>
      <c r="F109" s="622">
        <v>40295</v>
      </c>
      <c r="G109" s="622"/>
      <c r="H109" s="622">
        <f t="shared" si="2"/>
        <v>1677761</v>
      </c>
    </row>
    <row r="110" spans="1:8" x14ac:dyDescent="0.25">
      <c r="A110" s="623" t="s">
        <v>407</v>
      </c>
      <c r="B110" s="623" t="s">
        <v>408</v>
      </c>
      <c r="C110" s="622">
        <v>653328</v>
      </c>
      <c r="D110" s="622">
        <v>706080</v>
      </c>
      <c r="E110" s="622">
        <v>20069</v>
      </c>
      <c r="F110" s="622">
        <v>10781</v>
      </c>
      <c r="G110" s="622"/>
      <c r="H110" s="622">
        <f t="shared" si="2"/>
        <v>1390258</v>
      </c>
    </row>
    <row r="111" spans="1:8" x14ac:dyDescent="0.25">
      <c r="A111" s="623" t="s">
        <v>409</v>
      </c>
      <c r="B111" s="623" t="s">
        <v>410</v>
      </c>
      <c r="C111" s="622">
        <v>874734</v>
      </c>
      <c r="D111" s="622">
        <v>183834</v>
      </c>
      <c r="E111" s="622">
        <v>51690</v>
      </c>
      <c r="F111" s="622">
        <v>25842</v>
      </c>
      <c r="G111" s="622"/>
      <c r="H111" s="622">
        <f t="shared" si="2"/>
        <v>1136100</v>
      </c>
    </row>
    <row r="112" spans="1:8" x14ac:dyDescent="0.25">
      <c r="A112" s="623" t="s">
        <v>411</v>
      </c>
      <c r="B112" s="623" t="s">
        <v>412</v>
      </c>
      <c r="C112" s="622">
        <v>193866</v>
      </c>
      <c r="D112" s="622">
        <v>91656</v>
      </c>
      <c r="E112" s="622">
        <v>2247</v>
      </c>
      <c r="F112" s="622">
        <v>1410</v>
      </c>
      <c r="G112" s="622"/>
      <c r="H112" s="622">
        <f t="shared" si="2"/>
        <v>289179</v>
      </c>
    </row>
    <row r="113" spans="1:8" x14ac:dyDescent="0.25">
      <c r="A113" s="623" t="s">
        <v>413</v>
      </c>
      <c r="B113" s="623" t="s">
        <v>414</v>
      </c>
      <c r="C113" s="622">
        <v>2275296</v>
      </c>
      <c r="D113" s="622">
        <v>1119402</v>
      </c>
      <c r="E113" s="622">
        <v>143462</v>
      </c>
      <c r="F113" s="622">
        <v>85551</v>
      </c>
      <c r="G113" s="622"/>
      <c r="H113" s="622">
        <f t="shared" si="2"/>
        <v>3623711</v>
      </c>
    </row>
    <row r="114" spans="1:8" x14ac:dyDescent="0.25">
      <c r="A114" s="623" t="s">
        <v>415</v>
      </c>
      <c r="B114" s="623" t="s">
        <v>416</v>
      </c>
      <c r="C114" s="622">
        <v>655584</v>
      </c>
      <c r="D114" s="622">
        <v>163302</v>
      </c>
      <c r="E114" s="622">
        <v>34701</v>
      </c>
      <c r="F114" s="622">
        <v>16342</v>
      </c>
      <c r="G114" s="622"/>
      <c r="H114" s="622">
        <f t="shared" si="2"/>
        <v>869929</v>
      </c>
    </row>
    <row r="115" spans="1:8" x14ac:dyDescent="0.25">
      <c r="A115" s="623" t="s">
        <v>417</v>
      </c>
      <c r="B115" s="623" t="s">
        <v>418</v>
      </c>
      <c r="C115" s="622">
        <v>261738</v>
      </c>
      <c r="D115" s="622">
        <v>112572</v>
      </c>
      <c r="E115" s="622">
        <v>8741</v>
      </c>
      <c r="F115" s="622">
        <v>4819</v>
      </c>
      <c r="G115" s="622"/>
      <c r="H115" s="622">
        <f t="shared" si="2"/>
        <v>387870</v>
      </c>
    </row>
    <row r="116" spans="1:8" x14ac:dyDescent="0.25">
      <c r="A116" s="623" t="s">
        <v>419</v>
      </c>
      <c r="B116" s="623" t="s">
        <v>420</v>
      </c>
      <c r="C116" s="622">
        <v>430446</v>
      </c>
      <c r="D116" s="622">
        <v>158604</v>
      </c>
      <c r="E116" s="622">
        <v>14050</v>
      </c>
      <c r="F116" s="622">
        <v>6297</v>
      </c>
      <c r="G116" s="622"/>
      <c r="H116" s="622">
        <f t="shared" si="2"/>
        <v>609397</v>
      </c>
    </row>
    <row r="117" spans="1:8" x14ac:dyDescent="0.25">
      <c r="A117" s="623" t="s">
        <v>421</v>
      </c>
      <c r="B117" s="623" t="s">
        <v>422</v>
      </c>
      <c r="C117" s="622">
        <v>769332</v>
      </c>
      <c r="D117" s="622">
        <v>264246</v>
      </c>
      <c r="E117" s="622">
        <v>36215</v>
      </c>
      <c r="F117" s="622">
        <v>16779</v>
      </c>
      <c r="G117" s="622"/>
      <c r="H117" s="622">
        <f t="shared" si="2"/>
        <v>1086572</v>
      </c>
    </row>
    <row r="118" spans="1:8" x14ac:dyDescent="0.25">
      <c r="A118" s="623" t="s">
        <v>423</v>
      </c>
      <c r="B118" s="623" t="s">
        <v>424</v>
      </c>
      <c r="C118" s="622">
        <v>1023738</v>
      </c>
      <c r="D118" s="622">
        <v>527322</v>
      </c>
      <c r="E118" s="622">
        <v>18703</v>
      </c>
      <c r="F118" s="622">
        <v>10352</v>
      </c>
      <c r="G118" s="622"/>
      <c r="H118" s="622">
        <f t="shared" si="2"/>
        <v>1580115</v>
      </c>
    </row>
    <row r="119" spans="1:8" x14ac:dyDescent="0.25">
      <c r="A119" s="623" t="s">
        <v>425</v>
      </c>
      <c r="B119" s="623" t="s">
        <v>426</v>
      </c>
      <c r="C119" s="622">
        <v>627552</v>
      </c>
      <c r="D119" s="622">
        <v>463182</v>
      </c>
      <c r="E119" s="622">
        <v>22281</v>
      </c>
      <c r="F119" s="622">
        <v>12467</v>
      </c>
      <c r="G119" s="622"/>
      <c r="H119" s="622">
        <f t="shared" si="2"/>
        <v>1125482</v>
      </c>
    </row>
    <row r="120" spans="1:8" x14ac:dyDescent="0.25">
      <c r="A120" s="623" t="s">
        <v>427</v>
      </c>
      <c r="B120" s="623" t="s">
        <v>428</v>
      </c>
      <c r="C120" s="622">
        <v>257136</v>
      </c>
      <c r="D120" s="622">
        <v>109326</v>
      </c>
      <c r="E120" s="622">
        <v>5203</v>
      </c>
      <c r="F120" s="622">
        <v>2708</v>
      </c>
      <c r="G120" s="622"/>
      <c r="H120" s="622">
        <f t="shared" si="2"/>
        <v>374373</v>
      </c>
    </row>
    <row r="121" spans="1:8" x14ac:dyDescent="0.25">
      <c r="A121" s="623" t="s">
        <v>429</v>
      </c>
      <c r="B121" s="623" t="s">
        <v>430</v>
      </c>
      <c r="C121" s="622">
        <v>1011108</v>
      </c>
      <c r="D121" s="622">
        <v>548022</v>
      </c>
      <c r="E121" s="622">
        <v>57116</v>
      </c>
      <c r="F121" s="622">
        <v>43221</v>
      </c>
      <c r="G121" s="622"/>
      <c r="H121" s="622">
        <f t="shared" si="2"/>
        <v>1659467</v>
      </c>
    </row>
    <row r="122" spans="1:8" x14ac:dyDescent="0.25">
      <c r="A122" s="623" t="s">
        <v>431</v>
      </c>
      <c r="B122" s="623" t="s">
        <v>432</v>
      </c>
      <c r="C122" s="622">
        <v>642168</v>
      </c>
      <c r="D122" s="622">
        <v>181146</v>
      </c>
      <c r="E122" s="622">
        <v>34814</v>
      </c>
      <c r="F122" s="622">
        <v>15501</v>
      </c>
      <c r="G122" s="622"/>
      <c r="H122" s="622">
        <f t="shared" si="2"/>
        <v>873629</v>
      </c>
    </row>
    <row r="123" spans="1:8" x14ac:dyDescent="0.25">
      <c r="A123" s="623" t="s">
        <v>433</v>
      </c>
      <c r="B123" s="623" t="s">
        <v>434</v>
      </c>
      <c r="C123" s="622">
        <v>458928</v>
      </c>
      <c r="D123" s="622">
        <v>187188</v>
      </c>
      <c r="E123" s="622">
        <v>19843</v>
      </c>
      <c r="F123" s="622">
        <v>9246</v>
      </c>
      <c r="G123" s="622"/>
      <c r="H123" s="622">
        <f t="shared" si="2"/>
        <v>675205</v>
      </c>
    </row>
    <row r="124" spans="1:8" x14ac:dyDescent="0.25">
      <c r="A124" s="623" t="s">
        <v>435</v>
      </c>
      <c r="B124" s="623" t="s">
        <v>436</v>
      </c>
      <c r="C124" s="622">
        <v>1050462</v>
      </c>
      <c r="D124" s="622">
        <v>373722</v>
      </c>
      <c r="E124" s="622">
        <v>20306</v>
      </c>
      <c r="F124" s="622">
        <v>15280</v>
      </c>
      <c r="G124" s="622"/>
      <c r="H124" s="622">
        <f t="shared" si="2"/>
        <v>1459770</v>
      </c>
    </row>
    <row r="125" spans="1:8" x14ac:dyDescent="0.25">
      <c r="A125" s="623" t="s">
        <v>437</v>
      </c>
      <c r="B125" s="623" t="s">
        <v>438</v>
      </c>
      <c r="C125" s="622">
        <v>257616</v>
      </c>
      <c r="D125" s="622">
        <v>134664</v>
      </c>
      <c r="E125" s="622">
        <v>3127</v>
      </c>
      <c r="F125" s="622">
        <v>1521</v>
      </c>
      <c r="G125" s="622"/>
      <c r="H125" s="622">
        <f t="shared" si="2"/>
        <v>396928</v>
      </c>
    </row>
    <row r="126" spans="1:8" x14ac:dyDescent="0.25">
      <c r="A126" s="623" t="s">
        <v>439</v>
      </c>
      <c r="B126" s="623" t="s">
        <v>440</v>
      </c>
      <c r="C126" s="622">
        <v>280878</v>
      </c>
      <c r="D126" s="622">
        <v>150774</v>
      </c>
      <c r="E126" s="622">
        <v>2705</v>
      </c>
      <c r="F126" s="622">
        <v>1950</v>
      </c>
      <c r="G126" s="622"/>
      <c r="H126" s="622">
        <f t="shared" si="2"/>
        <v>436307</v>
      </c>
    </row>
    <row r="127" spans="1:8" x14ac:dyDescent="0.25">
      <c r="A127" s="623" t="s">
        <v>441</v>
      </c>
      <c r="B127" s="623" t="s">
        <v>442</v>
      </c>
      <c r="C127" s="622">
        <v>281196</v>
      </c>
      <c r="D127" s="622">
        <v>118326</v>
      </c>
      <c r="E127" s="622">
        <v>4958</v>
      </c>
      <c r="F127" s="622">
        <v>2846</v>
      </c>
      <c r="G127" s="622"/>
      <c r="H127" s="622">
        <f t="shared" si="2"/>
        <v>407326</v>
      </c>
    </row>
    <row r="128" spans="1:8" x14ac:dyDescent="0.25">
      <c r="A128" s="623" t="s">
        <v>443</v>
      </c>
      <c r="B128" s="623" t="s">
        <v>444</v>
      </c>
      <c r="C128" s="622">
        <v>241266</v>
      </c>
      <c r="D128" s="622">
        <v>138756</v>
      </c>
      <c r="E128" s="622">
        <v>4792</v>
      </c>
      <c r="F128" s="622">
        <v>2646</v>
      </c>
      <c r="G128" s="622"/>
      <c r="H128" s="622">
        <f t="shared" si="2"/>
        <v>387460</v>
      </c>
    </row>
    <row r="129" spans="1:8" x14ac:dyDescent="0.25">
      <c r="A129" s="623" t="s">
        <v>445</v>
      </c>
      <c r="B129" s="623" t="s">
        <v>446</v>
      </c>
      <c r="C129" s="622">
        <v>448014</v>
      </c>
      <c r="D129" s="622">
        <v>240972</v>
      </c>
      <c r="E129" s="622">
        <v>20845</v>
      </c>
      <c r="F129" s="622">
        <v>10306</v>
      </c>
      <c r="G129" s="622"/>
      <c r="H129" s="622">
        <f t="shared" si="2"/>
        <v>720137</v>
      </c>
    </row>
    <row r="130" spans="1:8" x14ac:dyDescent="0.25">
      <c r="A130" s="623" t="s">
        <v>447</v>
      </c>
      <c r="B130" s="623" t="s">
        <v>448</v>
      </c>
      <c r="C130" s="622">
        <v>2227950</v>
      </c>
      <c r="D130" s="622">
        <v>734496</v>
      </c>
      <c r="E130" s="622">
        <v>145699</v>
      </c>
      <c r="F130" s="622">
        <v>77996</v>
      </c>
      <c r="G130" s="622"/>
      <c r="H130" s="622">
        <f t="shared" si="2"/>
        <v>3186141</v>
      </c>
    </row>
    <row r="131" spans="1:8" x14ac:dyDescent="0.25">
      <c r="A131" s="623" t="s">
        <v>449</v>
      </c>
      <c r="B131" s="623" t="s">
        <v>450</v>
      </c>
      <c r="C131" s="622">
        <v>1582278</v>
      </c>
      <c r="D131" s="622">
        <v>697788</v>
      </c>
      <c r="E131" s="622">
        <v>95026</v>
      </c>
      <c r="F131" s="622">
        <v>45551</v>
      </c>
      <c r="G131" s="622"/>
      <c r="H131" s="622">
        <f t="shared" si="2"/>
        <v>2420643</v>
      </c>
    </row>
    <row r="132" spans="1:8" x14ac:dyDescent="0.25">
      <c r="A132" s="623" t="s">
        <v>451</v>
      </c>
      <c r="B132" s="623" t="s">
        <v>452</v>
      </c>
      <c r="C132" s="622">
        <v>709452</v>
      </c>
      <c r="D132" s="622">
        <v>340134</v>
      </c>
      <c r="E132" s="622">
        <v>42021</v>
      </c>
      <c r="F132" s="622">
        <v>19748</v>
      </c>
      <c r="G132" s="622"/>
      <c r="H132" s="622">
        <f t="shared" si="2"/>
        <v>1111355</v>
      </c>
    </row>
    <row r="133" spans="1:8" x14ac:dyDescent="0.25">
      <c r="A133" s="623" t="s">
        <v>453</v>
      </c>
      <c r="B133" s="623" t="s">
        <v>454</v>
      </c>
      <c r="C133" s="622">
        <v>402120</v>
      </c>
      <c r="D133" s="622">
        <v>148878</v>
      </c>
      <c r="E133" s="622">
        <v>11158</v>
      </c>
      <c r="F133" s="622">
        <v>5013</v>
      </c>
      <c r="G133" s="622"/>
      <c r="H133" s="622">
        <f t="shared" si="2"/>
        <v>567169</v>
      </c>
    </row>
    <row r="134" spans="1:8" x14ac:dyDescent="0.25">
      <c r="A134" s="623" t="s">
        <v>455</v>
      </c>
      <c r="B134" s="623" t="s">
        <v>456</v>
      </c>
      <c r="C134" s="622">
        <v>334068</v>
      </c>
      <c r="D134" s="622">
        <v>188706</v>
      </c>
      <c r="E134" s="622">
        <v>9160</v>
      </c>
      <c r="F134" s="622">
        <v>4687</v>
      </c>
      <c r="G134" s="622"/>
      <c r="H134" s="622">
        <f t="shared" si="2"/>
        <v>536621</v>
      </c>
    </row>
    <row r="135" spans="1:8" x14ac:dyDescent="0.25">
      <c r="A135" s="623" t="s">
        <v>457</v>
      </c>
      <c r="B135" s="623" t="s">
        <v>458</v>
      </c>
      <c r="C135" s="622">
        <v>387858</v>
      </c>
      <c r="D135" s="622">
        <v>242958</v>
      </c>
      <c r="E135" s="622">
        <v>2310</v>
      </c>
      <c r="F135" s="622">
        <v>4603</v>
      </c>
      <c r="G135" s="622"/>
      <c r="H135" s="622">
        <f t="shared" si="2"/>
        <v>637729</v>
      </c>
    </row>
    <row r="136" spans="1:8" x14ac:dyDescent="0.25">
      <c r="A136" s="623" t="s">
        <v>459</v>
      </c>
      <c r="B136" s="623" t="s">
        <v>460</v>
      </c>
      <c r="C136" s="622">
        <v>760521</v>
      </c>
      <c r="D136" s="622">
        <v>382698</v>
      </c>
      <c r="E136" s="622">
        <v>41402</v>
      </c>
      <c r="F136" s="622">
        <v>19424</v>
      </c>
      <c r="G136" s="622"/>
      <c r="H136" s="622">
        <f t="shared" ref="H136:H199" si="3">SUM(C136:G136)</f>
        <v>1204045</v>
      </c>
    </row>
    <row r="137" spans="1:8" x14ac:dyDescent="0.25">
      <c r="A137" s="623" t="s">
        <v>461</v>
      </c>
      <c r="B137" s="623" t="s">
        <v>462</v>
      </c>
      <c r="C137" s="622">
        <v>1775274</v>
      </c>
      <c r="D137" s="622">
        <v>701340</v>
      </c>
      <c r="E137" s="622">
        <v>83202</v>
      </c>
      <c r="F137" s="622">
        <v>40731</v>
      </c>
      <c r="G137" s="622"/>
      <c r="H137" s="622">
        <f t="shared" si="3"/>
        <v>2600547</v>
      </c>
    </row>
    <row r="138" spans="1:8" x14ac:dyDescent="0.25">
      <c r="A138" s="623" t="s">
        <v>463</v>
      </c>
      <c r="B138" s="623" t="s">
        <v>464</v>
      </c>
      <c r="C138" s="622">
        <v>404430</v>
      </c>
      <c r="D138" s="622">
        <v>176952</v>
      </c>
      <c r="E138" s="622">
        <v>9045</v>
      </c>
      <c r="F138" s="622">
        <v>5803</v>
      </c>
      <c r="G138" s="622"/>
      <c r="H138" s="622">
        <f t="shared" si="3"/>
        <v>596230</v>
      </c>
    </row>
    <row r="139" spans="1:8" x14ac:dyDescent="0.25">
      <c r="A139" s="623" t="s">
        <v>465</v>
      </c>
      <c r="B139" s="623" t="s">
        <v>466</v>
      </c>
      <c r="C139" s="622">
        <v>648414</v>
      </c>
      <c r="D139" s="622">
        <v>203670</v>
      </c>
      <c r="E139" s="622">
        <v>33784</v>
      </c>
      <c r="F139" s="622">
        <v>15142</v>
      </c>
      <c r="G139" s="622"/>
      <c r="H139" s="622">
        <f t="shared" si="3"/>
        <v>901010</v>
      </c>
    </row>
    <row r="140" spans="1:8" x14ac:dyDescent="0.25">
      <c r="A140" s="623" t="s">
        <v>467</v>
      </c>
      <c r="B140" s="623" t="s">
        <v>468</v>
      </c>
      <c r="C140" s="622">
        <v>2835810</v>
      </c>
      <c r="D140" s="622">
        <v>893004</v>
      </c>
      <c r="E140" s="622">
        <v>221575</v>
      </c>
      <c r="F140" s="622">
        <v>102258</v>
      </c>
      <c r="G140" s="622"/>
      <c r="H140" s="622">
        <f t="shared" si="3"/>
        <v>4052647</v>
      </c>
    </row>
    <row r="141" spans="1:8" x14ac:dyDescent="0.25">
      <c r="A141" s="623" t="s">
        <v>469</v>
      </c>
      <c r="B141" s="623" t="s">
        <v>470</v>
      </c>
      <c r="C141" s="622">
        <v>792060</v>
      </c>
      <c r="D141" s="622">
        <v>575652</v>
      </c>
      <c r="E141" s="622">
        <v>53396</v>
      </c>
      <c r="F141" s="622">
        <v>29000</v>
      </c>
      <c r="G141" s="622"/>
      <c r="H141" s="622">
        <f t="shared" si="3"/>
        <v>1450108</v>
      </c>
    </row>
    <row r="142" spans="1:8" x14ac:dyDescent="0.25">
      <c r="A142" s="623" t="s">
        <v>471</v>
      </c>
      <c r="B142" s="623" t="s">
        <v>472</v>
      </c>
      <c r="C142" s="622">
        <v>1497276</v>
      </c>
      <c r="D142" s="622">
        <v>894348</v>
      </c>
      <c r="E142" s="622">
        <v>89197</v>
      </c>
      <c r="F142" s="622">
        <v>44540</v>
      </c>
      <c r="G142" s="622"/>
      <c r="H142" s="622">
        <f t="shared" si="3"/>
        <v>2525361</v>
      </c>
    </row>
    <row r="143" spans="1:8" x14ac:dyDescent="0.25">
      <c r="A143" s="623" t="s">
        <v>473</v>
      </c>
      <c r="B143" s="623" t="s">
        <v>474</v>
      </c>
      <c r="C143" s="622">
        <v>679686</v>
      </c>
      <c r="D143" s="622">
        <v>281400</v>
      </c>
      <c r="E143" s="622">
        <v>28228</v>
      </c>
      <c r="F143" s="622">
        <v>13968</v>
      </c>
      <c r="G143" s="622"/>
      <c r="H143" s="622">
        <f t="shared" si="3"/>
        <v>1003282</v>
      </c>
    </row>
    <row r="144" spans="1:8" x14ac:dyDescent="0.25">
      <c r="A144" s="623" t="s">
        <v>475</v>
      </c>
      <c r="B144" s="623" t="s">
        <v>476</v>
      </c>
      <c r="C144" s="622">
        <v>214452</v>
      </c>
      <c r="D144" s="622">
        <v>112428</v>
      </c>
      <c r="E144" s="622">
        <v>3498</v>
      </c>
      <c r="F144" s="622">
        <v>1802</v>
      </c>
      <c r="G144" s="622"/>
      <c r="H144" s="622">
        <f t="shared" si="3"/>
        <v>332180</v>
      </c>
    </row>
    <row r="145" spans="1:8" x14ac:dyDescent="0.25">
      <c r="A145" s="623" t="s">
        <v>477</v>
      </c>
      <c r="B145" s="623" t="s">
        <v>478</v>
      </c>
      <c r="C145" s="622">
        <v>476286</v>
      </c>
      <c r="D145" s="622">
        <v>165498</v>
      </c>
      <c r="E145" s="622">
        <v>18137</v>
      </c>
      <c r="F145" s="622">
        <v>8154</v>
      </c>
      <c r="G145" s="622"/>
      <c r="H145" s="622">
        <f t="shared" si="3"/>
        <v>668075</v>
      </c>
    </row>
    <row r="146" spans="1:8" x14ac:dyDescent="0.25">
      <c r="A146" s="623" t="s">
        <v>479</v>
      </c>
      <c r="B146" s="623" t="s">
        <v>480</v>
      </c>
      <c r="C146" s="622">
        <v>215916</v>
      </c>
      <c r="D146" s="622">
        <v>90888</v>
      </c>
      <c r="E146" s="622">
        <v>6056</v>
      </c>
      <c r="F146" s="622">
        <v>3212</v>
      </c>
      <c r="G146" s="622"/>
      <c r="H146" s="622">
        <f t="shared" si="3"/>
        <v>316072</v>
      </c>
    </row>
    <row r="147" spans="1:8" x14ac:dyDescent="0.25">
      <c r="A147" s="623" t="s">
        <v>481</v>
      </c>
      <c r="B147" s="623" t="s">
        <v>482</v>
      </c>
      <c r="C147" s="622">
        <v>1116108</v>
      </c>
      <c r="D147" s="622">
        <v>869988</v>
      </c>
      <c r="E147" s="622">
        <v>56154</v>
      </c>
      <c r="F147" s="622">
        <v>43948</v>
      </c>
      <c r="G147" s="622"/>
      <c r="H147" s="622">
        <f t="shared" si="3"/>
        <v>2086198</v>
      </c>
    </row>
    <row r="148" spans="1:8" x14ac:dyDescent="0.25">
      <c r="A148" s="623" t="s">
        <v>483</v>
      </c>
      <c r="B148" s="623" t="s">
        <v>484</v>
      </c>
      <c r="C148" s="622">
        <v>303504</v>
      </c>
      <c r="D148" s="622">
        <v>120144</v>
      </c>
      <c r="E148" s="622">
        <v>9448</v>
      </c>
      <c r="F148" s="622">
        <v>4420</v>
      </c>
      <c r="G148" s="622"/>
      <c r="H148" s="622">
        <f t="shared" si="3"/>
        <v>437516</v>
      </c>
    </row>
    <row r="149" spans="1:8" x14ac:dyDescent="0.25">
      <c r="A149" s="623" t="s">
        <v>485</v>
      </c>
      <c r="B149" s="623" t="s">
        <v>486</v>
      </c>
      <c r="C149" s="622">
        <v>1590564</v>
      </c>
      <c r="D149" s="622">
        <v>618936</v>
      </c>
      <c r="E149" s="622">
        <v>65111</v>
      </c>
      <c r="F149" s="622">
        <v>41316</v>
      </c>
      <c r="G149" s="622"/>
      <c r="H149" s="622">
        <f t="shared" si="3"/>
        <v>2315927</v>
      </c>
    </row>
    <row r="150" spans="1:8" x14ac:dyDescent="0.25">
      <c r="A150" s="623" t="s">
        <v>487</v>
      </c>
      <c r="B150" s="623" t="s">
        <v>488</v>
      </c>
      <c r="C150" s="622">
        <v>249060</v>
      </c>
      <c r="D150" s="622">
        <v>126750</v>
      </c>
      <c r="E150" s="622">
        <v>8375</v>
      </c>
      <c r="F150" s="622">
        <v>4338</v>
      </c>
      <c r="G150" s="622"/>
      <c r="H150" s="622">
        <f t="shared" si="3"/>
        <v>388523</v>
      </c>
    </row>
    <row r="151" spans="1:8" x14ac:dyDescent="0.25">
      <c r="A151" s="623" t="s">
        <v>489</v>
      </c>
      <c r="B151" s="623" t="s">
        <v>490</v>
      </c>
      <c r="C151" s="622">
        <v>688464</v>
      </c>
      <c r="D151" s="622">
        <v>235128</v>
      </c>
      <c r="E151" s="622">
        <v>24403</v>
      </c>
      <c r="F151" s="622">
        <v>18168</v>
      </c>
      <c r="G151" s="622"/>
      <c r="H151" s="622">
        <f t="shared" si="3"/>
        <v>966163</v>
      </c>
    </row>
    <row r="152" spans="1:8" x14ac:dyDescent="0.25">
      <c r="A152" s="623" t="s">
        <v>491</v>
      </c>
      <c r="B152" s="623" t="s">
        <v>492</v>
      </c>
      <c r="C152" s="622">
        <v>540546</v>
      </c>
      <c r="D152" s="622">
        <v>256494</v>
      </c>
      <c r="E152" s="622">
        <v>22297</v>
      </c>
      <c r="F152" s="622">
        <v>10573</v>
      </c>
      <c r="G152" s="622"/>
      <c r="H152" s="622">
        <f t="shared" si="3"/>
        <v>829910</v>
      </c>
    </row>
    <row r="153" spans="1:8" x14ac:dyDescent="0.25">
      <c r="A153" s="623" t="s">
        <v>493</v>
      </c>
      <c r="B153" s="623" t="s">
        <v>494</v>
      </c>
      <c r="C153" s="622">
        <v>338994</v>
      </c>
      <c r="D153" s="622">
        <v>193302</v>
      </c>
      <c r="E153" s="622">
        <v>2766</v>
      </c>
      <c r="F153" s="622">
        <v>1661</v>
      </c>
      <c r="G153" s="622"/>
      <c r="H153" s="622">
        <f t="shared" si="3"/>
        <v>536723</v>
      </c>
    </row>
    <row r="154" spans="1:8" x14ac:dyDescent="0.25">
      <c r="A154" s="623" t="s">
        <v>495</v>
      </c>
      <c r="B154" s="623" t="s">
        <v>496</v>
      </c>
      <c r="C154" s="622">
        <v>525900</v>
      </c>
      <c r="D154" s="622">
        <v>224850</v>
      </c>
      <c r="E154" s="622">
        <v>15980</v>
      </c>
      <c r="F154" s="622">
        <v>7479</v>
      </c>
      <c r="G154" s="622"/>
      <c r="H154" s="622">
        <f t="shared" si="3"/>
        <v>774209</v>
      </c>
    </row>
    <row r="155" spans="1:8" x14ac:dyDescent="0.25">
      <c r="A155" s="623" t="s">
        <v>497</v>
      </c>
      <c r="B155" s="623" t="s">
        <v>498</v>
      </c>
      <c r="C155" s="622">
        <v>369576</v>
      </c>
      <c r="D155" s="622">
        <v>181542</v>
      </c>
      <c r="E155" s="622">
        <v>12621</v>
      </c>
      <c r="F155" s="622">
        <v>6111</v>
      </c>
      <c r="G155" s="622"/>
      <c r="H155" s="622">
        <f t="shared" si="3"/>
        <v>569850</v>
      </c>
    </row>
    <row r="156" spans="1:8" x14ac:dyDescent="0.25">
      <c r="A156" s="623" t="s">
        <v>499</v>
      </c>
      <c r="B156" s="623" t="s">
        <v>500</v>
      </c>
      <c r="C156" s="622">
        <v>1302846</v>
      </c>
      <c r="D156" s="622">
        <v>316266</v>
      </c>
      <c r="E156" s="622">
        <v>80175</v>
      </c>
      <c r="F156" s="622">
        <v>52197</v>
      </c>
      <c r="G156" s="622"/>
      <c r="H156" s="622">
        <f t="shared" si="3"/>
        <v>1751484</v>
      </c>
    </row>
    <row r="157" spans="1:8" x14ac:dyDescent="0.25">
      <c r="A157" s="623" t="s">
        <v>501</v>
      </c>
      <c r="B157" s="623" t="s">
        <v>502</v>
      </c>
      <c r="C157" s="622">
        <v>202974</v>
      </c>
      <c r="D157" s="622">
        <v>90222</v>
      </c>
      <c r="E157" s="622">
        <v>3122</v>
      </c>
      <c r="F157" s="622">
        <v>1502</v>
      </c>
      <c r="G157" s="622"/>
      <c r="H157" s="622">
        <f t="shared" si="3"/>
        <v>297820</v>
      </c>
    </row>
    <row r="158" spans="1:8" x14ac:dyDescent="0.25">
      <c r="A158" s="623" t="s">
        <v>503</v>
      </c>
      <c r="B158" s="623" t="s">
        <v>504</v>
      </c>
      <c r="C158" s="622">
        <v>406986</v>
      </c>
      <c r="D158" s="622">
        <v>144720</v>
      </c>
      <c r="E158" s="622">
        <v>18293</v>
      </c>
      <c r="F158" s="622">
        <v>8207</v>
      </c>
      <c r="G158" s="622"/>
      <c r="H158" s="622">
        <f t="shared" si="3"/>
        <v>578206</v>
      </c>
    </row>
    <row r="159" spans="1:8" x14ac:dyDescent="0.25">
      <c r="A159" s="623" t="s">
        <v>505</v>
      </c>
      <c r="B159" s="623" t="s">
        <v>506</v>
      </c>
      <c r="C159" s="622">
        <v>619536</v>
      </c>
      <c r="D159" s="622">
        <v>141528</v>
      </c>
      <c r="E159" s="622">
        <v>36413</v>
      </c>
      <c r="F159" s="622">
        <v>18034</v>
      </c>
      <c r="G159" s="622"/>
      <c r="H159" s="622">
        <f t="shared" si="3"/>
        <v>815511</v>
      </c>
    </row>
    <row r="160" spans="1:8" x14ac:dyDescent="0.25">
      <c r="A160" s="623" t="s">
        <v>507</v>
      </c>
      <c r="B160" s="623" t="s">
        <v>508</v>
      </c>
      <c r="C160" s="622">
        <v>541044</v>
      </c>
      <c r="D160" s="622">
        <v>242616</v>
      </c>
      <c r="E160" s="622">
        <v>19159</v>
      </c>
      <c r="F160" s="622">
        <v>9928</v>
      </c>
      <c r="G160" s="622"/>
      <c r="H160" s="622">
        <f t="shared" si="3"/>
        <v>812747</v>
      </c>
    </row>
    <row r="161" spans="1:8" x14ac:dyDescent="0.25">
      <c r="A161" s="623" t="s">
        <v>509</v>
      </c>
      <c r="B161" s="623" t="s">
        <v>510</v>
      </c>
      <c r="C161" s="622">
        <v>339072</v>
      </c>
      <c r="D161" s="622">
        <v>174138</v>
      </c>
      <c r="E161" s="622">
        <v>8095</v>
      </c>
      <c r="F161" s="622">
        <v>3903</v>
      </c>
      <c r="G161" s="622"/>
      <c r="H161" s="622">
        <f t="shared" si="3"/>
        <v>525208</v>
      </c>
    </row>
    <row r="162" spans="1:8" x14ac:dyDescent="0.25">
      <c r="A162" s="623" t="s">
        <v>511</v>
      </c>
      <c r="B162" s="623" t="s">
        <v>512</v>
      </c>
      <c r="C162" s="622">
        <v>595470</v>
      </c>
      <c r="D162" s="622">
        <v>213972</v>
      </c>
      <c r="E162" s="622">
        <v>26155</v>
      </c>
      <c r="F162" s="622">
        <v>15584</v>
      </c>
      <c r="G162" s="622"/>
      <c r="H162" s="622">
        <f t="shared" si="3"/>
        <v>851181</v>
      </c>
    </row>
    <row r="163" spans="1:8" x14ac:dyDescent="0.25">
      <c r="A163" s="623" t="s">
        <v>513</v>
      </c>
      <c r="B163" s="623" t="s">
        <v>514</v>
      </c>
      <c r="C163" s="622">
        <v>2727846</v>
      </c>
      <c r="D163" s="622">
        <v>692010</v>
      </c>
      <c r="E163" s="622">
        <v>83593</v>
      </c>
      <c r="F163" s="622">
        <v>95579</v>
      </c>
      <c r="G163" s="622"/>
      <c r="H163" s="622">
        <f t="shared" si="3"/>
        <v>3599028</v>
      </c>
    </row>
    <row r="164" spans="1:8" x14ac:dyDescent="0.25">
      <c r="A164" s="623" t="s">
        <v>515</v>
      </c>
      <c r="B164" s="623" t="s">
        <v>516</v>
      </c>
      <c r="C164" s="622">
        <v>497976</v>
      </c>
      <c r="D164" s="622">
        <v>201048</v>
      </c>
      <c r="E164" s="622">
        <v>18859</v>
      </c>
      <c r="F164" s="622">
        <v>9431</v>
      </c>
      <c r="G164" s="622"/>
      <c r="H164" s="622">
        <f t="shared" si="3"/>
        <v>727314</v>
      </c>
    </row>
    <row r="165" spans="1:8" x14ac:dyDescent="0.25">
      <c r="A165" s="623" t="s">
        <v>517</v>
      </c>
      <c r="B165" s="623" t="s">
        <v>518</v>
      </c>
      <c r="C165" s="622">
        <v>743514</v>
      </c>
      <c r="D165" s="622">
        <v>220164</v>
      </c>
      <c r="E165" s="622">
        <v>45884</v>
      </c>
      <c r="F165" s="622">
        <v>21107</v>
      </c>
      <c r="G165" s="622"/>
      <c r="H165" s="622">
        <f t="shared" si="3"/>
        <v>1030669</v>
      </c>
    </row>
    <row r="166" spans="1:8" x14ac:dyDescent="0.25">
      <c r="A166" s="623" t="s">
        <v>519</v>
      </c>
      <c r="B166" s="623" t="s">
        <v>520</v>
      </c>
      <c r="C166" s="622">
        <v>406266</v>
      </c>
      <c r="D166" s="622">
        <v>162150</v>
      </c>
      <c r="E166" s="622">
        <v>10718</v>
      </c>
      <c r="F166" s="622">
        <v>6890</v>
      </c>
      <c r="G166" s="622"/>
      <c r="H166" s="622">
        <f t="shared" si="3"/>
        <v>586024</v>
      </c>
    </row>
    <row r="167" spans="1:8" x14ac:dyDescent="0.25">
      <c r="A167" s="623" t="s">
        <v>521</v>
      </c>
      <c r="B167" s="623" t="s">
        <v>522</v>
      </c>
      <c r="C167" s="622">
        <v>483618</v>
      </c>
      <c r="D167" s="622">
        <v>146118</v>
      </c>
      <c r="E167" s="622">
        <v>19966</v>
      </c>
      <c r="F167" s="622">
        <v>9751</v>
      </c>
      <c r="G167" s="622"/>
      <c r="H167" s="622">
        <f t="shared" si="3"/>
        <v>659453</v>
      </c>
    </row>
    <row r="168" spans="1:8" x14ac:dyDescent="0.25">
      <c r="A168" s="623" t="s">
        <v>523</v>
      </c>
      <c r="B168" s="623" t="s">
        <v>524</v>
      </c>
      <c r="C168" s="622">
        <v>373686</v>
      </c>
      <c r="D168" s="622">
        <v>128118</v>
      </c>
      <c r="E168" s="622">
        <v>14665</v>
      </c>
      <c r="F168" s="622">
        <v>7056</v>
      </c>
      <c r="G168" s="622"/>
      <c r="H168" s="622">
        <f t="shared" si="3"/>
        <v>523525</v>
      </c>
    </row>
    <row r="169" spans="1:8" x14ac:dyDescent="0.25">
      <c r="A169" s="623" t="s">
        <v>525</v>
      </c>
      <c r="B169" s="623" t="s">
        <v>526</v>
      </c>
      <c r="C169" s="622">
        <v>351954</v>
      </c>
      <c r="D169" s="622">
        <v>272070</v>
      </c>
      <c r="E169" s="622">
        <v>13389</v>
      </c>
      <c r="F169" s="622">
        <v>6119</v>
      </c>
      <c r="G169" s="622"/>
      <c r="H169" s="622">
        <f t="shared" si="3"/>
        <v>643532</v>
      </c>
    </row>
    <row r="170" spans="1:8" x14ac:dyDescent="0.25">
      <c r="A170" s="623" t="s">
        <v>527</v>
      </c>
      <c r="B170" s="623" t="s">
        <v>528</v>
      </c>
      <c r="C170" s="622">
        <v>497778</v>
      </c>
      <c r="D170" s="622">
        <v>149502</v>
      </c>
      <c r="E170" s="622">
        <v>25549</v>
      </c>
      <c r="F170" s="622">
        <v>12342</v>
      </c>
      <c r="G170" s="622"/>
      <c r="H170" s="622">
        <f t="shared" si="3"/>
        <v>685171</v>
      </c>
    </row>
    <row r="171" spans="1:8" x14ac:dyDescent="0.25">
      <c r="A171" s="623" t="s">
        <v>529</v>
      </c>
      <c r="B171" s="623" t="s">
        <v>530</v>
      </c>
      <c r="C171" s="622">
        <v>373050</v>
      </c>
      <c r="D171" s="622">
        <v>226212</v>
      </c>
      <c r="E171" s="622">
        <v>11882</v>
      </c>
      <c r="F171" s="622">
        <v>6285</v>
      </c>
      <c r="G171" s="622"/>
      <c r="H171" s="622">
        <f t="shared" si="3"/>
        <v>617429</v>
      </c>
    </row>
    <row r="172" spans="1:8" x14ac:dyDescent="0.25">
      <c r="A172" s="623" t="s">
        <v>531</v>
      </c>
      <c r="B172" s="623" t="s">
        <v>532</v>
      </c>
      <c r="C172" s="622">
        <v>1408266</v>
      </c>
      <c r="D172" s="622">
        <v>396006</v>
      </c>
      <c r="E172" s="622">
        <v>81830</v>
      </c>
      <c r="F172" s="622">
        <v>41984</v>
      </c>
      <c r="G172" s="622"/>
      <c r="H172" s="622">
        <f t="shared" si="3"/>
        <v>1928086</v>
      </c>
    </row>
    <row r="173" spans="1:8" x14ac:dyDescent="0.25">
      <c r="A173" s="623" t="s">
        <v>533</v>
      </c>
      <c r="B173" s="623" t="s">
        <v>534</v>
      </c>
      <c r="C173" s="622">
        <v>395892</v>
      </c>
      <c r="D173" s="622">
        <v>169164</v>
      </c>
      <c r="E173" s="622">
        <v>16831</v>
      </c>
      <c r="F173" s="622">
        <v>8227</v>
      </c>
      <c r="G173" s="622"/>
      <c r="H173" s="622">
        <f t="shared" si="3"/>
        <v>590114</v>
      </c>
    </row>
    <row r="174" spans="1:8" x14ac:dyDescent="0.25">
      <c r="A174" s="623" t="s">
        <v>535</v>
      </c>
      <c r="B174" s="623" t="s">
        <v>536</v>
      </c>
      <c r="C174" s="622">
        <v>275874</v>
      </c>
      <c r="D174" s="622">
        <v>114414</v>
      </c>
      <c r="E174" s="622">
        <v>7597</v>
      </c>
      <c r="F174" s="622">
        <v>3723</v>
      </c>
      <c r="G174" s="622"/>
      <c r="H174" s="622">
        <f t="shared" si="3"/>
        <v>401608</v>
      </c>
    </row>
    <row r="175" spans="1:8" x14ac:dyDescent="0.25">
      <c r="A175" s="623" t="s">
        <v>537</v>
      </c>
      <c r="B175" s="623" t="s">
        <v>538</v>
      </c>
      <c r="C175" s="622">
        <v>676488</v>
      </c>
      <c r="D175" s="622">
        <v>286074</v>
      </c>
      <c r="E175" s="622">
        <v>32406</v>
      </c>
      <c r="F175" s="622">
        <v>14827</v>
      </c>
      <c r="G175" s="622"/>
      <c r="H175" s="622">
        <f t="shared" si="3"/>
        <v>1009795</v>
      </c>
    </row>
    <row r="176" spans="1:8" x14ac:dyDescent="0.25">
      <c r="A176" s="623" t="s">
        <v>539</v>
      </c>
      <c r="B176" s="623" t="s">
        <v>540</v>
      </c>
      <c r="C176" s="622">
        <v>826884</v>
      </c>
      <c r="D176" s="622">
        <v>292086</v>
      </c>
      <c r="E176" s="622">
        <v>33836</v>
      </c>
      <c r="F176" s="622">
        <v>15244</v>
      </c>
      <c r="G176" s="622"/>
      <c r="H176" s="622">
        <f t="shared" si="3"/>
        <v>1168050</v>
      </c>
    </row>
    <row r="177" spans="1:8" x14ac:dyDescent="0.25">
      <c r="A177" s="623" t="s">
        <v>541</v>
      </c>
      <c r="B177" s="623" t="s">
        <v>542</v>
      </c>
      <c r="C177" s="622">
        <v>2212476</v>
      </c>
      <c r="D177" s="622">
        <v>712770</v>
      </c>
      <c r="E177" s="622">
        <v>175487</v>
      </c>
      <c r="F177" s="622">
        <v>70406</v>
      </c>
      <c r="G177" s="622"/>
      <c r="H177" s="622">
        <f t="shared" si="3"/>
        <v>3171139</v>
      </c>
    </row>
    <row r="178" spans="1:8" x14ac:dyDescent="0.25">
      <c r="A178" s="623" t="s">
        <v>543</v>
      </c>
      <c r="B178" s="623" t="s">
        <v>544</v>
      </c>
      <c r="C178" s="622">
        <v>138756</v>
      </c>
      <c r="D178" s="622">
        <v>60600</v>
      </c>
      <c r="E178" s="622">
        <v>3086</v>
      </c>
      <c r="F178" s="622">
        <v>1960</v>
      </c>
      <c r="G178" s="622"/>
      <c r="H178" s="622">
        <f t="shared" si="3"/>
        <v>204402</v>
      </c>
    </row>
    <row r="179" spans="1:8" x14ac:dyDescent="0.25">
      <c r="A179" s="623" t="s">
        <v>545</v>
      </c>
      <c r="B179" s="623" t="s">
        <v>546</v>
      </c>
      <c r="C179" s="622">
        <v>338784</v>
      </c>
      <c r="D179" s="622">
        <v>145212</v>
      </c>
      <c r="E179" s="622">
        <v>11543</v>
      </c>
      <c r="F179" s="622">
        <v>6305</v>
      </c>
      <c r="G179" s="622"/>
      <c r="H179" s="622">
        <f t="shared" si="3"/>
        <v>501844</v>
      </c>
    </row>
    <row r="180" spans="1:8" x14ac:dyDescent="0.25">
      <c r="A180" s="623" t="s">
        <v>547</v>
      </c>
      <c r="B180" s="623" t="s">
        <v>548</v>
      </c>
      <c r="C180" s="622">
        <v>516870</v>
      </c>
      <c r="D180" s="622">
        <v>251886</v>
      </c>
      <c r="E180" s="622">
        <v>23963</v>
      </c>
      <c r="F180" s="622">
        <v>14323</v>
      </c>
      <c r="G180" s="622"/>
      <c r="H180" s="622">
        <f t="shared" si="3"/>
        <v>807042</v>
      </c>
    </row>
    <row r="181" spans="1:8" x14ac:dyDescent="0.25">
      <c r="A181" s="623" t="s">
        <v>549</v>
      </c>
      <c r="B181" s="623" t="s">
        <v>550</v>
      </c>
      <c r="C181" s="622">
        <v>373896</v>
      </c>
      <c r="D181" s="622">
        <v>180144</v>
      </c>
      <c r="E181" s="622">
        <v>13576</v>
      </c>
      <c r="F181" s="622">
        <v>6898</v>
      </c>
      <c r="G181" s="622"/>
      <c r="H181" s="622">
        <f t="shared" si="3"/>
        <v>574514</v>
      </c>
    </row>
    <row r="182" spans="1:8" x14ac:dyDescent="0.25">
      <c r="A182" s="623" t="s">
        <v>551</v>
      </c>
      <c r="B182" s="623" t="s">
        <v>552</v>
      </c>
      <c r="C182" s="622">
        <v>650766</v>
      </c>
      <c r="D182" s="622">
        <v>250908</v>
      </c>
      <c r="E182" s="622">
        <v>22269</v>
      </c>
      <c r="F182" s="622">
        <v>11248</v>
      </c>
      <c r="G182" s="622"/>
      <c r="H182" s="622">
        <f t="shared" si="3"/>
        <v>935191</v>
      </c>
    </row>
    <row r="183" spans="1:8" x14ac:dyDescent="0.25">
      <c r="A183" s="623" t="s">
        <v>553</v>
      </c>
      <c r="B183" s="623" t="s">
        <v>554</v>
      </c>
      <c r="C183" s="622">
        <v>1264194</v>
      </c>
      <c r="D183" s="622">
        <v>283638</v>
      </c>
      <c r="E183" s="622">
        <v>70487</v>
      </c>
      <c r="F183" s="622">
        <v>41780</v>
      </c>
      <c r="G183" s="622"/>
      <c r="H183" s="622">
        <f t="shared" si="3"/>
        <v>1660099</v>
      </c>
    </row>
    <row r="184" spans="1:8" x14ac:dyDescent="0.25">
      <c r="A184" s="623" t="s">
        <v>555</v>
      </c>
      <c r="B184" s="623" t="s">
        <v>556</v>
      </c>
      <c r="C184" s="622">
        <v>693894</v>
      </c>
      <c r="D184" s="622">
        <v>147984</v>
      </c>
      <c r="E184" s="622">
        <v>42309</v>
      </c>
      <c r="F184" s="622">
        <v>24707</v>
      </c>
      <c r="G184" s="622"/>
      <c r="H184" s="622">
        <f t="shared" si="3"/>
        <v>908894</v>
      </c>
    </row>
    <row r="185" spans="1:8" x14ac:dyDescent="0.25">
      <c r="A185" s="623" t="s">
        <v>557</v>
      </c>
      <c r="B185" s="623" t="s">
        <v>558</v>
      </c>
      <c r="C185" s="622">
        <v>381840</v>
      </c>
      <c r="D185" s="622">
        <v>189144</v>
      </c>
      <c r="E185" s="622">
        <v>11324</v>
      </c>
      <c r="F185" s="622">
        <v>6275</v>
      </c>
      <c r="G185" s="622"/>
      <c r="H185" s="622">
        <f t="shared" si="3"/>
        <v>588583</v>
      </c>
    </row>
    <row r="186" spans="1:8" x14ac:dyDescent="0.25">
      <c r="A186" s="623" t="s">
        <v>559</v>
      </c>
      <c r="B186" s="623" t="s">
        <v>560</v>
      </c>
      <c r="C186" s="622">
        <v>415956</v>
      </c>
      <c r="D186" s="622">
        <v>153366</v>
      </c>
      <c r="E186" s="622">
        <v>17675</v>
      </c>
      <c r="F186" s="622">
        <v>9299</v>
      </c>
      <c r="G186" s="622"/>
      <c r="H186" s="622">
        <f t="shared" si="3"/>
        <v>596296</v>
      </c>
    </row>
    <row r="187" spans="1:8" x14ac:dyDescent="0.25">
      <c r="A187" s="623" t="s">
        <v>561</v>
      </c>
      <c r="B187" s="623" t="s">
        <v>562</v>
      </c>
      <c r="C187" s="622">
        <v>242580</v>
      </c>
      <c r="D187" s="622">
        <v>120480</v>
      </c>
      <c r="E187" s="622">
        <v>3149</v>
      </c>
      <c r="F187" s="622">
        <v>2092</v>
      </c>
      <c r="G187" s="622"/>
      <c r="H187" s="622">
        <f t="shared" si="3"/>
        <v>368301</v>
      </c>
    </row>
    <row r="188" spans="1:8" x14ac:dyDescent="0.25">
      <c r="A188" s="623" t="s">
        <v>563</v>
      </c>
      <c r="B188" s="623" t="s">
        <v>564</v>
      </c>
      <c r="C188" s="622">
        <v>464544</v>
      </c>
      <c r="D188" s="622">
        <v>153750</v>
      </c>
      <c r="E188" s="622">
        <v>18682</v>
      </c>
      <c r="F188" s="622">
        <v>15081</v>
      </c>
      <c r="G188" s="622"/>
      <c r="H188" s="622">
        <f t="shared" si="3"/>
        <v>652057</v>
      </c>
    </row>
    <row r="189" spans="1:8" x14ac:dyDescent="0.25">
      <c r="A189" s="623" t="s">
        <v>565</v>
      </c>
      <c r="B189" s="623" t="s">
        <v>566</v>
      </c>
      <c r="C189" s="622">
        <v>368382</v>
      </c>
      <c r="D189" s="622">
        <v>175422</v>
      </c>
      <c r="E189" s="622">
        <v>11310</v>
      </c>
      <c r="F189" s="622">
        <v>5773</v>
      </c>
      <c r="G189" s="622"/>
      <c r="H189" s="622">
        <f t="shared" si="3"/>
        <v>560887</v>
      </c>
    </row>
    <row r="190" spans="1:8" x14ac:dyDescent="0.25">
      <c r="A190" s="623" t="s">
        <v>567</v>
      </c>
      <c r="B190" s="623" t="s">
        <v>568</v>
      </c>
      <c r="C190" s="622">
        <v>37516494</v>
      </c>
      <c r="D190" s="622">
        <v>18409812</v>
      </c>
      <c r="E190" s="622">
        <v>1056746</v>
      </c>
      <c r="F190" s="622">
        <v>1023640</v>
      </c>
      <c r="G190" s="622"/>
      <c r="H190" s="622">
        <f t="shared" si="3"/>
        <v>58006692</v>
      </c>
    </row>
    <row r="191" spans="1:8" x14ac:dyDescent="0.25">
      <c r="A191" s="623" t="s">
        <v>569</v>
      </c>
      <c r="B191" s="623" t="s">
        <v>570</v>
      </c>
      <c r="C191" s="622">
        <v>1036734</v>
      </c>
      <c r="D191" s="622">
        <v>300516</v>
      </c>
      <c r="E191" s="622">
        <v>64151</v>
      </c>
      <c r="F191" s="622">
        <v>33073</v>
      </c>
      <c r="G191" s="622"/>
      <c r="H191" s="622">
        <f t="shared" si="3"/>
        <v>1434474</v>
      </c>
    </row>
    <row r="192" spans="1:8" x14ac:dyDescent="0.25">
      <c r="A192" s="623" t="s">
        <v>571</v>
      </c>
      <c r="B192" s="623" t="s">
        <v>572</v>
      </c>
      <c r="C192" s="622">
        <v>296718</v>
      </c>
      <c r="D192" s="622">
        <v>159102</v>
      </c>
      <c r="E192" s="622">
        <v>4617</v>
      </c>
      <c r="F192" s="622">
        <v>2441</v>
      </c>
      <c r="G192" s="622"/>
      <c r="H192" s="622">
        <f t="shared" si="3"/>
        <v>462878</v>
      </c>
    </row>
    <row r="193" spans="1:8" x14ac:dyDescent="0.25">
      <c r="A193" s="623" t="s">
        <v>573</v>
      </c>
      <c r="B193" s="623" t="s">
        <v>574</v>
      </c>
      <c r="C193" s="622">
        <v>455490</v>
      </c>
      <c r="D193" s="622">
        <v>188706</v>
      </c>
      <c r="E193" s="622">
        <v>21251</v>
      </c>
      <c r="F193" s="622">
        <v>9997</v>
      </c>
      <c r="G193" s="622"/>
      <c r="H193" s="622">
        <f t="shared" si="3"/>
        <v>675444</v>
      </c>
    </row>
    <row r="194" spans="1:8" x14ac:dyDescent="0.25">
      <c r="A194" s="623" t="s">
        <v>575</v>
      </c>
      <c r="B194" s="623" t="s">
        <v>576</v>
      </c>
      <c r="C194" s="622">
        <v>1091640</v>
      </c>
      <c r="D194" s="622">
        <v>232038</v>
      </c>
      <c r="E194" s="622">
        <v>75714</v>
      </c>
      <c r="F194" s="622">
        <v>36638</v>
      </c>
      <c r="G194" s="622"/>
      <c r="H194" s="622">
        <f t="shared" si="3"/>
        <v>1436030</v>
      </c>
    </row>
    <row r="195" spans="1:8" x14ac:dyDescent="0.25">
      <c r="A195" s="623" t="s">
        <v>577</v>
      </c>
      <c r="B195" s="623" t="s">
        <v>578</v>
      </c>
      <c r="C195" s="622">
        <v>450744</v>
      </c>
      <c r="D195" s="622">
        <v>130824</v>
      </c>
      <c r="E195" s="622">
        <v>22190</v>
      </c>
      <c r="F195" s="622">
        <v>9668</v>
      </c>
      <c r="G195" s="622"/>
      <c r="H195" s="622">
        <f t="shared" si="3"/>
        <v>613426</v>
      </c>
    </row>
    <row r="196" spans="1:8" x14ac:dyDescent="0.25">
      <c r="A196" s="623" t="s">
        <v>579</v>
      </c>
      <c r="B196" s="623" t="s">
        <v>580</v>
      </c>
      <c r="C196" s="622">
        <v>2575566</v>
      </c>
      <c r="D196" s="622">
        <v>499746</v>
      </c>
      <c r="E196" s="622">
        <v>172780</v>
      </c>
      <c r="F196" s="622">
        <v>90960</v>
      </c>
      <c r="G196" s="622"/>
      <c r="H196" s="622">
        <f t="shared" si="3"/>
        <v>3339052</v>
      </c>
    </row>
    <row r="197" spans="1:8" x14ac:dyDescent="0.25">
      <c r="A197" s="623" t="s">
        <v>581</v>
      </c>
      <c r="B197" s="623" t="s">
        <v>582</v>
      </c>
      <c r="C197" s="622">
        <v>141462</v>
      </c>
      <c r="D197" s="622">
        <v>67464</v>
      </c>
      <c r="E197" s="622">
        <v>2286</v>
      </c>
      <c r="F197" s="622">
        <v>1302</v>
      </c>
      <c r="G197" s="622"/>
      <c r="H197" s="622">
        <f t="shared" si="3"/>
        <v>212514</v>
      </c>
    </row>
    <row r="198" spans="1:8" x14ac:dyDescent="0.25">
      <c r="A198" s="623" t="s">
        <v>583</v>
      </c>
      <c r="B198" s="623" t="s">
        <v>584</v>
      </c>
      <c r="C198" s="622">
        <v>339060</v>
      </c>
      <c r="D198" s="622">
        <v>158670</v>
      </c>
      <c r="E198" s="622">
        <v>9647</v>
      </c>
      <c r="F198" s="622">
        <v>6725</v>
      </c>
      <c r="G198" s="622"/>
      <c r="H198" s="622">
        <f t="shared" si="3"/>
        <v>514102</v>
      </c>
    </row>
    <row r="199" spans="1:8" x14ac:dyDescent="0.25">
      <c r="A199" s="623" t="s">
        <v>585</v>
      </c>
      <c r="B199" s="623" t="s">
        <v>586</v>
      </c>
      <c r="C199" s="622">
        <v>418272</v>
      </c>
      <c r="D199" s="622">
        <v>133542</v>
      </c>
      <c r="E199" s="622">
        <v>18310</v>
      </c>
      <c r="F199" s="622">
        <v>15266</v>
      </c>
      <c r="G199" s="622"/>
      <c r="H199" s="622">
        <f t="shared" si="3"/>
        <v>585390</v>
      </c>
    </row>
    <row r="200" spans="1:8" x14ac:dyDescent="0.25">
      <c r="A200" s="623" t="s">
        <v>587</v>
      </c>
      <c r="B200" s="623" t="s">
        <v>588</v>
      </c>
      <c r="C200" s="622">
        <v>442086</v>
      </c>
      <c r="D200" s="622">
        <v>178338</v>
      </c>
      <c r="E200" s="622">
        <v>9139</v>
      </c>
      <c r="F200" s="622">
        <v>6046</v>
      </c>
      <c r="G200" s="622"/>
      <c r="H200" s="622">
        <f t="shared" ref="H200:H263" si="4">SUM(C200:G200)</f>
        <v>635609</v>
      </c>
    </row>
    <row r="201" spans="1:8" x14ac:dyDescent="0.25">
      <c r="A201" s="623" t="s">
        <v>589</v>
      </c>
      <c r="B201" s="623" t="s">
        <v>590</v>
      </c>
      <c r="C201" s="622">
        <v>467070</v>
      </c>
      <c r="D201" s="622">
        <v>203844</v>
      </c>
      <c r="E201" s="622">
        <v>10387</v>
      </c>
      <c r="F201" s="622">
        <v>5280</v>
      </c>
      <c r="G201" s="622"/>
      <c r="H201" s="622">
        <f t="shared" si="4"/>
        <v>686581</v>
      </c>
    </row>
    <row r="202" spans="1:8" x14ac:dyDescent="0.25">
      <c r="A202" s="623" t="s">
        <v>591</v>
      </c>
      <c r="B202" s="623" t="s">
        <v>592</v>
      </c>
      <c r="C202" s="622">
        <v>218790</v>
      </c>
      <c r="D202" s="622">
        <v>108984</v>
      </c>
      <c r="E202" s="622">
        <v>2838</v>
      </c>
      <c r="F202" s="622">
        <v>1771</v>
      </c>
      <c r="G202" s="622"/>
      <c r="H202" s="622">
        <f t="shared" si="4"/>
        <v>332383</v>
      </c>
    </row>
    <row r="203" spans="1:8" x14ac:dyDescent="0.25">
      <c r="A203" s="623" t="s">
        <v>593</v>
      </c>
      <c r="B203" s="623" t="s">
        <v>594</v>
      </c>
      <c r="C203" s="622">
        <v>751098</v>
      </c>
      <c r="D203" s="622">
        <v>334446</v>
      </c>
      <c r="E203" s="622">
        <v>22840</v>
      </c>
      <c r="F203" s="622">
        <v>15265</v>
      </c>
      <c r="G203" s="622"/>
      <c r="H203" s="622">
        <f t="shared" si="4"/>
        <v>1123649</v>
      </c>
    </row>
    <row r="204" spans="1:8" x14ac:dyDescent="0.25">
      <c r="A204" s="623" t="s">
        <v>595</v>
      </c>
      <c r="B204" s="623" t="s">
        <v>596</v>
      </c>
      <c r="C204" s="622">
        <v>3388446</v>
      </c>
      <c r="D204" s="622">
        <v>1996806</v>
      </c>
      <c r="E204" s="622">
        <v>226833</v>
      </c>
      <c r="F204" s="622">
        <v>116103</v>
      </c>
      <c r="G204" s="622">
        <v>169319</v>
      </c>
      <c r="H204" s="622">
        <f t="shared" si="4"/>
        <v>5897507</v>
      </c>
    </row>
    <row r="205" spans="1:8" x14ac:dyDescent="0.25">
      <c r="A205" s="623" t="s">
        <v>597</v>
      </c>
      <c r="B205" s="623" t="s">
        <v>598</v>
      </c>
      <c r="C205" s="622">
        <v>278574</v>
      </c>
      <c r="D205" s="622">
        <v>130638</v>
      </c>
      <c r="E205" s="622">
        <v>6095</v>
      </c>
      <c r="F205" s="622">
        <v>2766</v>
      </c>
      <c r="G205" s="622"/>
      <c r="H205" s="622">
        <f t="shared" si="4"/>
        <v>418073</v>
      </c>
    </row>
    <row r="206" spans="1:8" x14ac:dyDescent="0.25">
      <c r="A206" s="623" t="s">
        <v>599</v>
      </c>
      <c r="B206" s="623" t="s">
        <v>600</v>
      </c>
      <c r="C206" s="622">
        <v>621516</v>
      </c>
      <c r="D206" s="622">
        <v>172986</v>
      </c>
      <c r="E206" s="622">
        <v>31445</v>
      </c>
      <c r="F206" s="622">
        <v>14951</v>
      </c>
      <c r="G206" s="622"/>
      <c r="H206" s="622">
        <f t="shared" si="4"/>
        <v>840898</v>
      </c>
    </row>
    <row r="207" spans="1:8" x14ac:dyDescent="0.25">
      <c r="A207" s="623" t="s">
        <v>601</v>
      </c>
      <c r="B207" s="623" t="s">
        <v>602</v>
      </c>
      <c r="C207" s="622">
        <v>366744</v>
      </c>
      <c r="D207" s="622">
        <v>113928</v>
      </c>
      <c r="E207" s="622">
        <v>14798</v>
      </c>
      <c r="F207" s="622">
        <v>6980</v>
      </c>
      <c r="G207" s="622"/>
      <c r="H207" s="622">
        <f t="shared" si="4"/>
        <v>502450</v>
      </c>
    </row>
    <row r="208" spans="1:8" x14ac:dyDescent="0.25">
      <c r="A208" s="623" t="s">
        <v>603</v>
      </c>
      <c r="B208" s="623" t="s">
        <v>604</v>
      </c>
      <c r="C208" s="622">
        <v>697050</v>
      </c>
      <c r="D208" s="622">
        <v>239886</v>
      </c>
      <c r="E208" s="622">
        <v>36553</v>
      </c>
      <c r="F208" s="622">
        <v>18564</v>
      </c>
      <c r="G208" s="622"/>
      <c r="H208" s="622">
        <f t="shared" si="4"/>
        <v>992053</v>
      </c>
    </row>
    <row r="209" spans="1:8" x14ac:dyDescent="0.25">
      <c r="A209" s="623" t="s">
        <v>605</v>
      </c>
      <c r="B209" s="623" t="s">
        <v>606</v>
      </c>
      <c r="C209" s="622">
        <v>593790</v>
      </c>
      <c r="D209" s="622">
        <v>189024</v>
      </c>
      <c r="E209" s="622">
        <v>28285</v>
      </c>
      <c r="F209" s="622">
        <v>12672</v>
      </c>
      <c r="G209" s="622"/>
      <c r="H209" s="622">
        <f t="shared" si="4"/>
        <v>823771</v>
      </c>
    </row>
    <row r="210" spans="1:8" x14ac:dyDescent="0.25">
      <c r="A210" s="623" t="s">
        <v>607</v>
      </c>
      <c r="B210" s="623" t="s">
        <v>608</v>
      </c>
      <c r="C210" s="622">
        <v>217764</v>
      </c>
      <c r="D210" s="622">
        <v>114396</v>
      </c>
      <c r="E210" s="622">
        <v>5203</v>
      </c>
      <c r="F210" s="622">
        <v>2724</v>
      </c>
      <c r="G210" s="622"/>
      <c r="H210" s="622">
        <f t="shared" si="4"/>
        <v>340087</v>
      </c>
    </row>
    <row r="211" spans="1:8" x14ac:dyDescent="0.25">
      <c r="A211" s="623" t="s">
        <v>609</v>
      </c>
      <c r="B211" s="623" t="s">
        <v>610</v>
      </c>
      <c r="C211" s="622">
        <v>2144376</v>
      </c>
      <c r="D211" s="622">
        <v>860898</v>
      </c>
      <c r="E211" s="622">
        <v>144263</v>
      </c>
      <c r="F211" s="622">
        <v>67393</v>
      </c>
      <c r="G211" s="622"/>
      <c r="H211" s="622">
        <f t="shared" si="4"/>
        <v>3216930</v>
      </c>
    </row>
    <row r="212" spans="1:8" x14ac:dyDescent="0.25">
      <c r="A212" s="623" t="s">
        <v>611</v>
      </c>
      <c r="B212" s="623" t="s">
        <v>612</v>
      </c>
      <c r="C212" s="622">
        <v>381318</v>
      </c>
      <c r="D212" s="622">
        <v>119274</v>
      </c>
      <c r="E212" s="622">
        <v>17645</v>
      </c>
      <c r="F212" s="622">
        <v>8980</v>
      </c>
      <c r="G212" s="622"/>
      <c r="H212" s="622">
        <f t="shared" si="4"/>
        <v>527217</v>
      </c>
    </row>
    <row r="213" spans="1:8" x14ac:dyDescent="0.25">
      <c r="A213" s="623" t="s">
        <v>613</v>
      </c>
      <c r="B213" s="623" t="s">
        <v>614</v>
      </c>
      <c r="C213" s="622">
        <v>2217792</v>
      </c>
      <c r="D213" s="622">
        <v>640140</v>
      </c>
      <c r="E213" s="622">
        <v>157108</v>
      </c>
      <c r="F213" s="622">
        <v>74031</v>
      </c>
      <c r="G213" s="622"/>
      <c r="H213" s="622">
        <f t="shared" si="4"/>
        <v>3089071</v>
      </c>
    </row>
    <row r="214" spans="1:8" x14ac:dyDescent="0.25">
      <c r="A214" s="623" t="s">
        <v>615</v>
      </c>
      <c r="B214" s="623" t="s">
        <v>616</v>
      </c>
      <c r="C214" s="622">
        <v>1097202</v>
      </c>
      <c r="D214" s="622">
        <v>268146</v>
      </c>
      <c r="E214" s="622">
        <v>62246</v>
      </c>
      <c r="F214" s="622">
        <v>29958</v>
      </c>
      <c r="G214" s="622"/>
      <c r="H214" s="622">
        <f t="shared" si="4"/>
        <v>1457552</v>
      </c>
    </row>
    <row r="215" spans="1:8" x14ac:dyDescent="0.25">
      <c r="A215" s="623" t="s">
        <v>617</v>
      </c>
      <c r="B215" s="623" t="s">
        <v>618</v>
      </c>
      <c r="C215" s="622">
        <v>354486</v>
      </c>
      <c r="D215" s="622">
        <v>184140</v>
      </c>
      <c r="E215" s="622">
        <v>5817</v>
      </c>
      <c r="F215" s="622">
        <v>3207</v>
      </c>
      <c r="G215" s="622"/>
      <c r="H215" s="622">
        <f t="shared" si="4"/>
        <v>547650</v>
      </c>
    </row>
    <row r="216" spans="1:8" x14ac:dyDescent="0.25">
      <c r="A216" s="623" t="s">
        <v>619</v>
      </c>
      <c r="B216" s="623" t="s">
        <v>620</v>
      </c>
      <c r="C216" s="622">
        <v>920718</v>
      </c>
      <c r="D216" s="622">
        <v>185640</v>
      </c>
      <c r="E216" s="622">
        <v>52560</v>
      </c>
      <c r="F216" s="622">
        <v>25399</v>
      </c>
      <c r="G216" s="622"/>
      <c r="H216" s="622">
        <f t="shared" si="4"/>
        <v>1184317</v>
      </c>
    </row>
    <row r="217" spans="1:8" x14ac:dyDescent="0.25">
      <c r="A217" s="623" t="s">
        <v>621</v>
      </c>
      <c r="B217" s="623" t="s">
        <v>622</v>
      </c>
      <c r="C217" s="622">
        <v>529410</v>
      </c>
      <c r="D217" s="622">
        <v>201240</v>
      </c>
      <c r="E217" s="622">
        <v>26420</v>
      </c>
      <c r="F217" s="622">
        <v>12071</v>
      </c>
      <c r="G217" s="622"/>
      <c r="H217" s="622">
        <f t="shared" si="4"/>
        <v>769141</v>
      </c>
    </row>
    <row r="218" spans="1:8" x14ac:dyDescent="0.25">
      <c r="A218" s="623" t="s">
        <v>623</v>
      </c>
      <c r="B218" s="623" t="s">
        <v>624</v>
      </c>
      <c r="C218" s="622">
        <v>554214</v>
      </c>
      <c r="D218" s="622">
        <v>163056</v>
      </c>
      <c r="E218" s="622">
        <v>28257</v>
      </c>
      <c r="F218" s="622">
        <v>11165</v>
      </c>
      <c r="G218" s="622"/>
      <c r="H218" s="622">
        <f t="shared" si="4"/>
        <v>756692</v>
      </c>
    </row>
    <row r="219" spans="1:8" x14ac:dyDescent="0.25">
      <c r="A219" s="623" t="s">
        <v>625</v>
      </c>
      <c r="B219" s="623" t="s">
        <v>626</v>
      </c>
      <c r="C219" s="622">
        <v>695166</v>
      </c>
      <c r="D219" s="622">
        <v>267708</v>
      </c>
      <c r="E219" s="622">
        <v>29168</v>
      </c>
      <c r="F219" s="622">
        <v>13824</v>
      </c>
      <c r="G219" s="622"/>
      <c r="H219" s="622">
        <f t="shared" si="4"/>
        <v>1005866</v>
      </c>
    </row>
    <row r="220" spans="1:8" x14ac:dyDescent="0.25">
      <c r="A220" s="623" t="s">
        <v>627</v>
      </c>
      <c r="B220" s="623" t="s">
        <v>628</v>
      </c>
      <c r="C220" s="622">
        <v>457812</v>
      </c>
      <c r="D220" s="622">
        <v>131832</v>
      </c>
      <c r="E220" s="622">
        <v>19047</v>
      </c>
      <c r="F220" s="622">
        <v>8870</v>
      </c>
      <c r="G220" s="622"/>
      <c r="H220" s="622">
        <f t="shared" si="4"/>
        <v>617561</v>
      </c>
    </row>
    <row r="221" spans="1:8" x14ac:dyDescent="0.25">
      <c r="A221" s="623" t="s">
        <v>629</v>
      </c>
      <c r="B221" s="623" t="s">
        <v>630</v>
      </c>
      <c r="C221" s="622">
        <v>236676</v>
      </c>
      <c r="D221" s="622">
        <v>138198</v>
      </c>
      <c r="E221" s="622">
        <v>5394</v>
      </c>
      <c r="F221" s="622">
        <v>3605</v>
      </c>
      <c r="G221" s="622"/>
      <c r="H221" s="622">
        <f t="shared" si="4"/>
        <v>383873</v>
      </c>
    </row>
    <row r="222" spans="1:8" x14ac:dyDescent="0.25">
      <c r="A222" s="623" t="s">
        <v>631</v>
      </c>
      <c r="B222" s="623" t="s">
        <v>632</v>
      </c>
      <c r="C222" s="622">
        <v>379686</v>
      </c>
      <c r="D222" s="622">
        <v>190554</v>
      </c>
      <c r="E222" s="622">
        <v>10278</v>
      </c>
      <c r="F222" s="622">
        <v>5798</v>
      </c>
      <c r="G222" s="622"/>
      <c r="H222" s="622">
        <f t="shared" si="4"/>
        <v>586316</v>
      </c>
    </row>
    <row r="223" spans="1:8" x14ac:dyDescent="0.25">
      <c r="A223" s="623" t="s">
        <v>633</v>
      </c>
      <c r="B223" s="623" t="s">
        <v>634</v>
      </c>
      <c r="C223" s="622">
        <v>653046</v>
      </c>
      <c r="D223" s="622">
        <v>177066</v>
      </c>
      <c r="E223" s="622">
        <v>29312</v>
      </c>
      <c r="F223" s="622">
        <v>13129</v>
      </c>
      <c r="G223" s="622"/>
      <c r="H223" s="622">
        <f t="shared" si="4"/>
        <v>872553</v>
      </c>
    </row>
    <row r="224" spans="1:8" x14ac:dyDescent="0.25">
      <c r="A224" s="623" t="s">
        <v>635</v>
      </c>
      <c r="B224" s="623" t="s">
        <v>636</v>
      </c>
      <c r="C224" s="622">
        <v>286686</v>
      </c>
      <c r="D224" s="622">
        <v>153228</v>
      </c>
      <c r="E224" s="622">
        <v>5020</v>
      </c>
      <c r="F224" s="622">
        <v>2645</v>
      </c>
      <c r="G224" s="622"/>
      <c r="H224" s="622">
        <f t="shared" si="4"/>
        <v>447579</v>
      </c>
    </row>
    <row r="225" spans="1:8" x14ac:dyDescent="0.25">
      <c r="A225" s="623" t="s">
        <v>637</v>
      </c>
      <c r="B225" s="623" t="s">
        <v>638</v>
      </c>
      <c r="C225" s="622">
        <v>548640</v>
      </c>
      <c r="D225" s="622">
        <v>228132</v>
      </c>
      <c r="E225" s="622">
        <v>20477</v>
      </c>
      <c r="F225" s="622">
        <v>10648</v>
      </c>
      <c r="G225" s="622"/>
      <c r="H225" s="622">
        <f t="shared" si="4"/>
        <v>807897</v>
      </c>
    </row>
    <row r="226" spans="1:8" x14ac:dyDescent="0.25">
      <c r="A226" s="623" t="s">
        <v>639</v>
      </c>
      <c r="B226" s="623" t="s">
        <v>640</v>
      </c>
      <c r="C226" s="622">
        <v>555696</v>
      </c>
      <c r="D226" s="622">
        <v>222492</v>
      </c>
      <c r="E226" s="622">
        <v>21233</v>
      </c>
      <c r="F226" s="622">
        <v>11248</v>
      </c>
      <c r="G226" s="622"/>
      <c r="H226" s="622">
        <f t="shared" si="4"/>
        <v>810669</v>
      </c>
    </row>
    <row r="227" spans="1:8" x14ac:dyDescent="0.25">
      <c r="A227" s="623" t="s">
        <v>641</v>
      </c>
      <c r="B227" s="623" t="s">
        <v>642</v>
      </c>
      <c r="C227" s="622">
        <v>294918</v>
      </c>
      <c r="D227" s="622">
        <v>153012</v>
      </c>
      <c r="E227" s="622">
        <v>10192</v>
      </c>
      <c r="F227" s="622">
        <v>5122</v>
      </c>
      <c r="G227" s="622"/>
      <c r="H227" s="622">
        <f t="shared" si="4"/>
        <v>463244</v>
      </c>
    </row>
    <row r="228" spans="1:8" x14ac:dyDescent="0.25">
      <c r="A228" s="623" t="s">
        <v>643</v>
      </c>
      <c r="B228" s="623" t="s">
        <v>644</v>
      </c>
      <c r="C228" s="622">
        <v>341478</v>
      </c>
      <c r="D228" s="622">
        <v>143322</v>
      </c>
      <c r="E228" s="622">
        <v>11997</v>
      </c>
      <c r="F228" s="622">
        <v>5868</v>
      </c>
      <c r="G228" s="622"/>
      <c r="H228" s="622">
        <f t="shared" si="4"/>
        <v>502665</v>
      </c>
    </row>
    <row r="229" spans="1:8" x14ac:dyDescent="0.25">
      <c r="A229" s="623" t="s">
        <v>645</v>
      </c>
      <c r="B229" s="623" t="s">
        <v>646</v>
      </c>
      <c r="C229" s="622">
        <v>253146</v>
      </c>
      <c r="D229" s="622">
        <v>208794</v>
      </c>
      <c r="E229" s="622">
        <v>3410</v>
      </c>
      <c r="F229" s="622">
        <v>1987</v>
      </c>
      <c r="G229" s="622"/>
      <c r="H229" s="622">
        <f t="shared" si="4"/>
        <v>467337</v>
      </c>
    </row>
    <row r="230" spans="1:8" x14ac:dyDescent="0.25">
      <c r="A230" s="623" t="s">
        <v>647</v>
      </c>
      <c r="B230" s="623" t="s">
        <v>648</v>
      </c>
      <c r="C230" s="622">
        <v>198246</v>
      </c>
      <c r="D230" s="622">
        <v>115722</v>
      </c>
      <c r="E230" s="622">
        <v>4865</v>
      </c>
      <c r="F230" s="622">
        <v>3090</v>
      </c>
      <c r="G230" s="622"/>
      <c r="H230" s="622">
        <f t="shared" si="4"/>
        <v>321923</v>
      </c>
    </row>
    <row r="231" spans="1:8" x14ac:dyDescent="0.25">
      <c r="A231" s="623" t="s">
        <v>649</v>
      </c>
      <c r="B231" s="623" t="s">
        <v>650</v>
      </c>
      <c r="C231" s="622">
        <v>822042</v>
      </c>
      <c r="D231" s="622">
        <v>186750</v>
      </c>
      <c r="E231" s="622">
        <v>50265</v>
      </c>
      <c r="F231" s="622">
        <v>23040</v>
      </c>
      <c r="G231" s="622"/>
      <c r="H231" s="622">
        <f t="shared" si="4"/>
        <v>1082097</v>
      </c>
    </row>
    <row r="232" spans="1:8" x14ac:dyDescent="0.25">
      <c r="A232" s="623" t="s">
        <v>651</v>
      </c>
      <c r="B232" s="623" t="s">
        <v>652</v>
      </c>
      <c r="C232" s="622">
        <v>447612</v>
      </c>
      <c r="D232" s="622">
        <v>305100</v>
      </c>
      <c r="E232" s="622">
        <v>21112</v>
      </c>
      <c r="F232" s="622">
        <v>11089</v>
      </c>
      <c r="G232" s="622"/>
      <c r="H232" s="622">
        <f t="shared" si="4"/>
        <v>784913</v>
      </c>
    </row>
    <row r="233" spans="1:8" x14ac:dyDescent="0.25">
      <c r="A233" s="623" t="s">
        <v>653</v>
      </c>
      <c r="B233" s="623" t="s">
        <v>654</v>
      </c>
      <c r="C233" s="622">
        <v>1791546</v>
      </c>
      <c r="D233" s="622">
        <v>720882</v>
      </c>
      <c r="E233" s="622">
        <v>88609</v>
      </c>
      <c r="F233" s="622">
        <v>68133</v>
      </c>
      <c r="G233" s="622"/>
      <c r="H233" s="622">
        <f t="shared" si="4"/>
        <v>2669170</v>
      </c>
    </row>
    <row r="234" spans="1:8" x14ac:dyDescent="0.25">
      <c r="A234" s="623" t="s">
        <v>655</v>
      </c>
      <c r="B234" s="623" t="s">
        <v>656</v>
      </c>
      <c r="C234" s="622">
        <v>355848</v>
      </c>
      <c r="D234" s="622">
        <v>167850</v>
      </c>
      <c r="E234" s="622">
        <v>6375</v>
      </c>
      <c r="F234" s="622">
        <v>2980</v>
      </c>
      <c r="G234" s="622"/>
      <c r="H234" s="622">
        <f t="shared" si="4"/>
        <v>533053</v>
      </c>
    </row>
    <row r="235" spans="1:8" x14ac:dyDescent="0.25">
      <c r="A235" s="623" t="s">
        <v>657</v>
      </c>
      <c r="B235" s="623" t="s">
        <v>658</v>
      </c>
      <c r="C235" s="622">
        <v>949152</v>
      </c>
      <c r="D235" s="622">
        <v>224460</v>
      </c>
      <c r="E235" s="622">
        <v>60941</v>
      </c>
      <c r="F235" s="622">
        <v>27189</v>
      </c>
      <c r="G235" s="622"/>
      <c r="H235" s="622">
        <f t="shared" si="4"/>
        <v>1261742</v>
      </c>
    </row>
    <row r="236" spans="1:8" x14ac:dyDescent="0.25">
      <c r="A236" s="623" t="s">
        <v>659</v>
      </c>
      <c r="B236" s="623" t="s">
        <v>660</v>
      </c>
      <c r="C236" s="622">
        <v>270684</v>
      </c>
      <c r="D236" s="622">
        <v>125784</v>
      </c>
      <c r="E236" s="622">
        <v>7692</v>
      </c>
      <c r="F236" s="622">
        <v>4421</v>
      </c>
      <c r="G236" s="622"/>
      <c r="H236" s="622">
        <f t="shared" si="4"/>
        <v>408581</v>
      </c>
    </row>
    <row r="237" spans="1:8" x14ac:dyDescent="0.25">
      <c r="A237" s="623" t="s">
        <v>661</v>
      </c>
      <c r="B237" s="623" t="s">
        <v>662</v>
      </c>
      <c r="C237" s="622">
        <v>508206</v>
      </c>
      <c r="D237" s="622">
        <v>165114</v>
      </c>
      <c r="E237" s="622">
        <v>26346</v>
      </c>
      <c r="F237" s="622">
        <v>11530</v>
      </c>
      <c r="G237" s="622"/>
      <c r="H237" s="622">
        <f t="shared" si="4"/>
        <v>711196</v>
      </c>
    </row>
    <row r="238" spans="1:8" x14ac:dyDescent="0.25">
      <c r="A238" s="623" t="s">
        <v>663</v>
      </c>
      <c r="B238" s="623" t="s">
        <v>664</v>
      </c>
      <c r="C238" s="622">
        <v>3092022</v>
      </c>
      <c r="D238" s="622">
        <v>924636</v>
      </c>
      <c r="E238" s="622">
        <v>181142</v>
      </c>
      <c r="F238" s="622">
        <v>87376</v>
      </c>
      <c r="G238" s="622">
        <v>92634</v>
      </c>
      <c r="H238" s="622">
        <f t="shared" si="4"/>
        <v>4377810</v>
      </c>
    </row>
    <row r="239" spans="1:8" x14ac:dyDescent="0.25">
      <c r="A239" s="623" t="s">
        <v>665</v>
      </c>
      <c r="B239" s="623" t="s">
        <v>666</v>
      </c>
      <c r="C239" s="622">
        <v>503520</v>
      </c>
      <c r="D239" s="622">
        <v>382308</v>
      </c>
      <c r="E239" s="622">
        <v>14459</v>
      </c>
      <c r="F239" s="622">
        <v>7029</v>
      </c>
      <c r="G239" s="622"/>
      <c r="H239" s="622">
        <f t="shared" si="4"/>
        <v>907316</v>
      </c>
    </row>
    <row r="240" spans="1:8" x14ac:dyDescent="0.25">
      <c r="A240" s="623" t="s">
        <v>667</v>
      </c>
      <c r="B240" s="623" t="s">
        <v>668</v>
      </c>
      <c r="C240" s="622">
        <v>997614</v>
      </c>
      <c r="D240" s="622">
        <v>205278</v>
      </c>
      <c r="E240" s="622">
        <v>65545</v>
      </c>
      <c r="F240" s="622">
        <v>28783</v>
      </c>
      <c r="G240" s="622"/>
      <c r="H240" s="622">
        <f t="shared" si="4"/>
        <v>1297220</v>
      </c>
    </row>
    <row r="241" spans="1:8" x14ac:dyDescent="0.25">
      <c r="A241" s="623" t="s">
        <v>669</v>
      </c>
      <c r="B241" s="623" t="s">
        <v>670</v>
      </c>
      <c r="C241" s="622">
        <v>697458</v>
      </c>
      <c r="D241" s="622">
        <v>285084</v>
      </c>
      <c r="E241" s="622">
        <v>30370</v>
      </c>
      <c r="F241" s="622">
        <v>13808</v>
      </c>
      <c r="G241" s="622"/>
      <c r="H241" s="622">
        <f t="shared" si="4"/>
        <v>1026720</v>
      </c>
    </row>
    <row r="242" spans="1:8" x14ac:dyDescent="0.25">
      <c r="A242" s="623" t="s">
        <v>671</v>
      </c>
      <c r="B242" s="623" t="s">
        <v>672</v>
      </c>
      <c r="C242" s="622">
        <v>444906</v>
      </c>
      <c r="D242" s="622">
        <v>243816</v>
      </c>
      <c r="E242" s="622">
        <v>13434</v>
      </c>
      <c r="F242" s="622">
        <v>5811</v>
      </c>
      <c r="G242" s="622"/>
      <c r="H242" s="622">
        <f t="shared" si="4"/>
        <v>707967</v>
      </c>
    </row>
    <row r="243" spans="1:8" x14ac:dyDescent="0.25">
      <c r="A243" s="623" t="s">
        <v>673</v>
      </c>
      <c r="B243" s="623" t="s">
        <v>674</v>
      </c>
      <c r="C243" s="622">
        <v>380046</v>
      </c>
      <c r="D243" s="622">
        <v>164958</v>
      </c>
      <c r="E243" s="622">
        <v>11246</v>
      </c>
      <c r="F243" s="622">
        <v>5932</v>
      </c>
      <c r="G243" s="622"/>
      <c r="H243" s="622">
        <f t="shared" si="4"/>
        <v>562182</v>
      </c>
    </row>
    <row r="244" spans="1:8" x14ac:dyDescent="0.25">
      <c r="A244" s="623" t="s">
        <v>675</v>
      </c>
      <c r="B244" s="623" t="s">
        <v>676</v>
      </c>
      <c r="C244" s="622">
        <v>338070</v>
      </c>
      <c r="D244" s="622">
        <v>174666</v>
      </c>
      <c r="E244" s="622">
        <v>6109</v>
      </c>
      <c r="F244" s="622">
        <v>3192</v>
      </c>
      <c r="G244" s="622"/>
      <c r="H244" s="622">
        <f t="shared" si="4"/>
        <v>522037</v>
      </c>
    </row>
    <row r="245" spans="1:8" x14ac:dyDescent="0.25">
      <c r="A245" s="623" t="s">
        <v>677</v>
      </c>
      <c r="B245" s="623" t="s">
        <v>678</v>
      </c>
      <c r="C245" s="622">
        <v>263082</v>
      </c>
      <c r="D245" s="622">
        <v>115542</v>
      </c>
      <c r="E245" s="622">
        <v>8036</v>
      </c>
      <c r="F245" s="622">
        <v>4664</v>
      </c>
      <c r="G245" s="622"/>
      <c r="H245" s="622">
        <f t="shared" si="4"/>
        <v>391324</v>
      </c>
    </row>
    <row r="246" spans="1:8" x14ac:dyDescent="0.25">
      <c r="A246" s="623" t="s">
        <v>679</v>
      </c>
      <c r="B246" s="623" t="s">
        <v>680</v>
      </c>
      <c r="C246" s="622">
        <v>499548</v>
      </c>
      <c r="D246" s="622">
        <v>165888</v>
      </c>
      <c r="E246" s="622">
        <v>22004</v>
      </c>
      <c r="F246" s="622">
        <v>9492</v>
      </c>
      <c r="G246" s="622"/>
      <c r="H246" s="622">
        <f t="shared" si="4"/>
        <v>696932</v>
      </c>
    </row>
    <row r="247" spans="1:8" x14ac:dyDescent="0.25">
      <c r="A247" s="623" t="s">
        <v>681</v>
      </c>
      <c r="B247" s="623" t="s">
        <v>682</v>
      </c>
      <c r="C247" s="622">
        <v>319422</v>
      </c>
      <c r="D247" s="622">
        <v>162102</v>
      </c>
      <c r="E247" s="622">
        <v>8387</v>
      </c>
      <c r="F247" s="622">
        <v>4850</v>
      </c>
      <c r="G247" s="622"/>
      <c r="H247" s="622">
        <f t="shared" si="4"/>
        <v>494761</v>
      </c>
    </row>
    <row r="248" spans="1:8" x14ac:dyDescent="0.25">
      <c r="A248" s="623" t="s">
        <v>683</v>
      </c>
      <c r="B248" s="623" t="s">
        <v>684</v>
      </c>
      <c r="C248" s="622">
        <v>1495776</v>
      </c>
      <c r="D248" s="622">
        <v>240726</v>
      </c>
      <c r="E248" s="622">
        <v>102172</v>
      </c>
      <c r="F248" s="622">
        <v>44185</v>
      </c>
      <c r="G248" s="622"/>
      <c r="H248" s="622">
        <f t="shared" si="4"/>
        <v>1882859</v>
      </c>
    </row>
    <row r="249" spans="1:8" x14ac:dyDescent="0.25">
      <c r="A249" s="623" t="s">
        <v>685</v>
      </c>
      <c r="B249" s="623" t="s">
        <v>686</v>
      </c>
      <c r="C249" s="622">
        <v>489540</v>
      </c>
      <c r="D249" s="622">
        <v>258198</v>
      </c>
      <c r="E249" s="622">
        <v>12382</v>
      </c>
      <c r="F249" s="622">
        <v>7827</v>
      </c>
      <c r="G249" s="622"/>
      <c r="H249" s="622">
        <f t="shared" si="4"/>
        <v>767947</v>
      </c>
    </row>
    <row r="250" spans="1:8" x14ac:dyDescent="0.25">
      <c r="A250" s="623" t="s">
        <v>687</v>
      </c>
      <c r="B250" s="623" t="s">
        <v>688</v>
      </c>
      <c r="C250" s="622">
        <v>517548</v>
      </c>
      <c r="D250" s="622">
        <v>152802</v>
      </c>
      <c r="E250" s="622">
        <v>27259</v>
      </c>
      <c r="F250" s="622">
        <v>14363</v>
      </c>
      <c r="G250" s="622"/>
      <c r="H250" s="622">
        <f t="shared" si="4"/>
        <v>711972</v>
      </c>
    </row>
    <row r="251" spans="1:8" x14ac:dyDescent="0.25">
      <c r="A251" s="623" t="s">
        <v>689</v>
      </c>
      <c r="B251" s="623" t="s">
        <v>690</v>
      </c>
      <c r="C251" s="622">
        <v>297150</v>
      </c>
      <c r="D251" s="622">
        <v>105504</v>
      </c>
      <c r="E251" s="622">
        <v>9933</v>
      </c>
      <c r="F251" s="622">
        <v>4866</v>
      </c>
      <c r="G251" s="622"/>
      <c r="H251" s="622">
        <f t="shared" si="4"/>
        <v>417453</v>
      </c>
    </row>
    <row r="252" spans="1:8" x14ac:dyDescent="0.25">
      <c r="A252" s="623" t="s">
        <v>691</v>
      </c>
      <c r="B252" s="623" t="s">
        <v>692</v>
      </c>
      <c r="C252" s="622">
        <v>257256</v>
      </c>
      <c r="D252" s="622">
        <v>121800</v>
      </c>
      <c r="E252" s="622">
        <v>4871</v>
      </c>
      <c r="F252" s="622">
        <v>2408</v>
      </c>
      <c r="G252" s="622"/>
      <c r="H252" s="622">
        <f t="shared" si="4"/>
        <v>386335</v>
      </c>
    </row>
    <row r="253" spans="1:8" x14ac:dyDescent="0.25">
      <c r="A253" s="623" t="s">
        <v>693</v>
      </c>
      <c r="B253" s="623" t="s">
        <v>694</v>
      </c>
      <c r="C253" s="622">
        <v>471582</v>
      </c>
      <c r="D253" s="622">
        <v>170712</v>
      </c>
      <c r="E253" s="622">
        <v>9542</v>
      </c>
      <c r="F253" s="622">
        <v>6219</v>
      </c>
      <c r="G253" s="622"/>
      <c r="H253" s="622">
        <f t="shared" si="4"/>
        <v>658055</v>
      </c>
    </row>
    <row r="254" spans="1:8" x14ac:dyDescent="0.25">
      <c r="A254" s="623" t="s">
        <v>695</v>
      </c>
      <c r="B254" s="623" t="s">
        <v>696</v>
      </c>
      <c r="C254" s="622">
        <v>1549044</v>
      </c>
      <c r="D254" s="622">
        <v>505170</v>
      </c>
      <c r="E254" s="622">
        <v>128973</v>
      </c>
      <c r="F254" s="622">
        <v>54303</v>
      </c>
      <c r="G254" s="622"/>
      <c r="H254" s="622">
        <f t="shared" si="4"/>
        <v>2237490</v>
      </c>
    </row>
    <row r="255" spans="1:8" x14ac:dyDescent="0.25">
      <c r="A255" s="623" t="s">
        <v>697</v>
      </c>
      <c r="B255" s="623" t="s">
        <v>698</v>
      </c>
      <c r="C255" s="622">
        <v>528372</v>
      </c>
      <c r="D255" s="622">
        <v>248412</v>
      </c>
      <c r="E255" s="622">
        <v>28147</v>
      </c>
      <c r="F255" s="622">
        <v>13240</v>
      </c>
      <c r="G255" s="622"/>
      <c r="H255" s="622">
        <f t="shared" si="4"/>
        <v>818171</v>
      </c>
    </row>
    <row r="256" spans="1:8" x14ac:dyDescent="0.25">
      <c r="A256" s="623" t="s">
        <v>699</v>
      </c>
      <c r="B256" s="623" t="s">
        <v>700</v>
      </c>
      <c r="C256" s="622">
        <v>487818</v>
      </c>
      <c r="D256" s="622">
        <v>187536</v>
      </c>
      <c r="E256" s="622">
        <v>8608</v>
      </c>
      <c r="F256" s="622">
        <v>5438</v>
      </c>
      <c r="G256" s="622"/>
      <c r="H256" s="622">
        <f t="shared" si="4"/>
        <v>689400</v>
      </c>
    </row>
    <row r="257" spans="1:8" x14ac:dyDescent="0.25">
      <c r="A257" s="623" t="s">
        <v>701</v>
      </c>
      <c r="B257" s="623" t="s">
        <v>702</v>
      </c>
      <c r="C257" s="622">
        <v>393732</v>
      </c>
      <c r="D257" s="622">
        <v>185754</v>
      </c>
      <c r="E257" s="622">
        <v>9654</v>
      </c>
      <c r="F257" s="622">
        <v>4923</v>
      </c>
      <c r="G257" s="622"/>
      <c r="H257" s="622">
        <f t="shared" si="4"/>
        <v>594063</v>
      </c>
    </row>
    <row r="258" spans="1:8" x14ac:dyDescent="0.25">
      <c r="A258" s="623" t="s">
        <v>703</v>
      </c>
      <c r="B258" s="623" t="s">
        <v>704</v>
      </c>
      <c r="C258" s="622">
        <v>422202</v>
      </c>
      <c r="D258" s="622">
        <v>149538</v>
      </c>
      <c r="E258" s="622">
        <v>16954</v>
      </c>
      <c r="F258" s="622">
        <v>8062</v>
      </c>
      <c r="G258" s="622"/>
      <c r="H258" s="622">
        <f t="shared" si="4"/>
        <v>596756</v>
      </c>
    </row>
    <row r="259" spans="1:8" x14ac:dyDescent="0.25">
      <c r="A259" s="623" t="s">
        <v>705</v>
      </c>
      <c r="B259" s="623" t="s">
        <v>706</v>
      </c>
      <c r="C259" s="622">
        <v>547146</v>
      </c>
      <c r="D259" s="622">
        <v>217866</v>
      </c>
      <c r="E259" s="622">
        <v>19211</v>
      </c>
      <c r="F259" s="622">
        <v>8897</v>
      </c>
      <c r="G259" s="622"/>
      <c r="H259" s="622">
        <f t="shared" si="4"/>
        <v>793120</v>
      </c>
    </row>
    <row r="260" spans="1:8" x14ac:dyDescent="0.25">
      <c r="A260" s="623" t="s">
        <v>707</v>
      </c>
      <c r="B260" s="623" t="s">
        <v>708</v>
      </c>
      <c r="C260" s="622">
        <v>602082</v>
      </c>
      <c r="D260" s="622">
        <v>253260</v>
      </c>
      <c r="E260" s="622">
        <v>27340</v>
      </c>
      <c r="F260" s="622">
        <v>12604</v>
      </c>
      <c r="G260" s="622"/>
      <c r="H260" s="622">
        <f t="shared" si="4"/>
        <v>895286</v>
      </c>
    </row>
    <row r="261" spans="1:8" x14ac:dyDescent="0.25">
      <c r="A261" s="623" t="s">
        <v>709</v>
      </c>
      <c r="B261" s="623" t="s">
        <v>710</v>
      </c>
      <c r="C261" s="622">
        <v>441132</v>
      </c>
      <c r="D261" s="622">
        <v>140832</v>
      </c>
      <c r="E261" s="622">
        <v>17792</v>
      </c>
      <c r="F261" s="622">
        <v>7949</v>
      </c>
      <c r="G261" s="622"/>
      <c r="H261" s="622">
        <f t="shared" si="4"/>
        <v>607705</v>
      </c>
    </row>
    <row r="262" spans="1:8" x14ac:dyDescent="0.25">
      <c r="A262" s="623" t="s">
        <v>711</v>
      </c>
      <c r="B262" s="623" t="s">
        <v>712</v>
      </c>
      <c r="C262" s="622">
        <v>230664</v>
      </c>
      <c r="D262" s="622">
        <v>115854</v>
      </c>
      <c r="E262" s="622">
        <v>1743</v>
      </c>
      <c r="F262" s="622">
        <v>1045</v>
      </c>
      <c r="G262" s="622"/>
      <c r="H262" s="622">
        <f t="shared" si="4"/>
        <v>349306</v>
      </c>
    </row>
    <row r="263" spans="1:8" x14ac:dyDescent="0.25">
      <c r="A263" s="623" t="s">
        <v>713</v>
      </c>
      <c r="B263" s="623" t="s">
        <v>714</v>
      </c>
      <c r="C263" s="622">
        <v>345186</v>
      </c>
      <c r="D263" s="622">
        <v>158262</v>
      </c>
      <c r="E263" s="622">
        <v>8905</v>
      </c>
      <c r="F263" s="622">
        <v>4229</v>
      </c>
      <c r="G263" s="622"/>
      <c r="H263" s="622">
        <f t="shared" si="4"/>
        <v>516582</v>
      </c>
    </row>
    <row r="264" spans="1:8" x14ac:dyDescent="0.25">
      <c r="A264" s="623" t="s">
        <v>715</v>
      </c>
      <c r="B264" s="623" t="s">
        <v>716</v>
      </c>
      <c r="C264" s="622">
        <v>271902</v>
      </c>
      <c r="D264" s="622">
        <v>142266</v>
      </c>
      <c r="E264" s="622">
        <v>5649</v>
      </c>
      <c r="F264" s="622">
        <v>3259</v>
      </c>
      <c r="G264" s="622"/>
      <c r="H264" s="622">
        <f t="shared" ref="H264:H327" si="5">SUM(C264:G264)</f>
        <v>423076</v>
      </c>
    </row>
    <row r="265" spans="1:8" x14ac:dyDescent="0.25">
      <c r="A265" s="623" t="s">
        <v>717</v>
      </c>
      <c r="B265" s="623" t="s">
        <v>718</v>
      </c>
      <c r="C265" s="622">
        <v>538572</v>
      </c>
      <c r="D265" s="622">
        <v>303492</v>
      </c>
      <c r="E265" s="622">
        <v>20940</v>
      </c>
      <c r="F265" s="622">
        <v>9614</v>
      </c>
      <c r="G265" s="622"/>
      <c r="H265" s="622">
        <f t="shared" si="5"/>
        <v>872618</v>
      </c>
    </row>
    <row r="266" spans="1:8" x14ac:dyDescent="0.25">
      <c r="A266" s="623" t="s">
        <v>719</v>
      </c>
      <c r="B266" s="623" t="s">
        <v>720</v>
      </c>
      <c r="C266" s="622">
        <v>431940</v>
      </c>
      <c r="D266" s="622">
        <v>141714</v>
      </c>
      <c r="E266" s="622">
        <v>19912</v>
      </c>
      <c r="F266" s="622">
        <v>9666</v>
      </c>
      <c r="G266" s="622"/>
      <c r="H266" s="622">
        <f t="shared" si="5"/>
        <v>603232</v>
      </c>
    </row>
    <row r="267" spans="1:8" x14ac:dyDescent="0.25">
      <c r="A267" s="623" t="s">
        <v>721</v>
      </c>
      <c r="B267" s="623" t="s">
        <v>722</v>
      </c>
      <c r="C267" s="622">
        <v>925338</v>
      </c>
      <c r="D267" s="622">
        <v>881466</v>
      </c>
      <c r="E267" s="622">
        <v>59444</v>
      </c>
      <c r="F267" s="622">
        <v>27960</v>
      </c>
      <c r="G267" s="622"/>
      <c r="H267" s="622">
        <f t="shared" si="5"/>
        <v>1894208</v>
      </c>
    </row>
    <row r="268" spans="1:8" x14ac:dyDescent="0.25">
      <c r="A268" s="623" t="s">
        <v>723</v>
      </c>
      <c r="B268" s="623" t="s">
        <v>724</v>
      </c>
      <c r="C268" s="622">
        <v>240174</v>
      </c>
      <c r="D268" s="622">
        <v>87690</v>
      </c>
      <c r="E268" s="622">
        <v>7539</v>
      </c>
      <c r="F268" s="622">
        <v>4091</v>
      </c>
      <c r="G268" s="622"/>
      <c r="H268" s="622">
        <f t="shared" si="5"/>
        <v>339494</v>
      </c>
    </row>
    <row r="269" spans="1:8" x14ac:dyDescent="0.25">
      <c r="A269" s="623" t="s">
        <v>725</v>
      </c>
      <c r="B269" s="623" t="s">
        <v>726</v>
      </c>
      <c r="C269" s="622">
        <v>639192</v>
      </c>
      <c r="D269" s="622">
        <v>257058</v>
      </c>
      <c r="E269" s="622">
        <v>30932</v>
      </c>
      <c r="F269" s="622">
        <v>13756</v>
      </c>
      <c r="G269" s="622"/>
      <c r="H269" s="622">
        <f t="shared" si="5"/>
        <v>940938</v>
      </c>
    </row>
    <row r="270" spans="1:8" x14ac:dyDescent="0.25">
      <c r="A270" s="623" t="s">
        <v>727</v>
      </c>
      <c r="B270" s="623" t="s">
        <v>728</v>
      </c>
      <c r="C270" s="622">
        <v>463200</v>
      </c>
      <c r="D270" s="622">
        <v>268554</v>
      </c>
      <c r="E270" s="622">
        <v>18662</v>
      </c>
      <c r="F270" s="622">
        <v>8909</v>
      </c>
      <c r="G270" s="622"/>
      <c r="H270" s="622">
        <f t="shared" si="5"/>
        <v>759325</v>
      </c>
    </row>
    <row r="271" spans="1:8" x14ac:dyDescent="0.25">
      <c r="A271" s="623" t="s">
        <v>729</v>
      </c>
      <c r="B271" s="623" t="s">
        <v>730</v>
      </c>
      <c r="C271" s="622">
        <v>922944</v>
      </c>
      <c r="D271" s="622">
        <v>181512</v>
      </c>
      <c r="E271" s="622">
        <v>53474</v>
      </c>
      <c r="F271" s="622">
        <v>25178</v>
      </c>
      <c r="G271" s="622"/>
      <c r="H271" s="622">
        <f t="shared" si="5"/>
        <v>1183108</v>
      </c>
    </row>
    <row r="272" spans="1:8" x14ac:dyDescent="0.25">
      <c r="A272" s="623" t="s">
        <v>731</v>
      </c>
      <c r="B272" s="623" t="s">
        <v>732</v>
      </c>
      <c r="C272" s="622">
        <v>1133418</v>
      </c>
      <c r="D272" s="622">
        <v>1716996</v>
      </c>
      <c r="E272" s="622">
        <v>68651</v>
      </c>
      <c r="F272" s="622">
        <v>32314</v>
      </c>
      <c r="G272" s="622"/>
      <c r="H272" s="622">
        <f t="shared" si="5"/>
        <v>2951379</v>
      </c>
    </row>
    <row r="273" spans="1:8" x14ac:dyDescent="0.25">
      <c r="A273" s="623" t="s">
        <v>733</v>
      </c>
      <c r="B273" s="623" t="s">
        <v>734</v>
      </c>
      <c r="C273" s="622">
        <v>199056</v>
      </c>
      <c r="D273" s="622">
        <v>104670</v>
      </c>
      <c r="E273" s="622">
        <v>2063</v>
      </c>
      <c r="F273" s="622">
        <v>1292</v>
      </c>
      <c r="G273" s="622"/>
      <c r="H273" s="622">
        <f t="shared" si="5"/>
        <v>307081</v>
      </c>
    </row>
    <row r="274" spans="1:8" x14ac:dyDescent="0.25">
      <c r="A274" s="623" t="s">
        <v>735</v>
      </c>
      <c r="B274" s="623" t="s">
        <v>736</v>
      </c>
      <c r="C274" s="622">
        <v>298074</v>
      </c>
      <c r="D274" s="622">
        <v>137940</v>
      </c>
      <c r="E274" s="622">
        <v>6901</v>
      </c>
      <c r="F274" s="622">
        <v>4252</v>
      </c>
      <c r="G274" s="622"/>
      <c r="H274" s="622">
        <f t="shared" si="5"/>
        <v>447167</v>
      </c>
    </row>
    <row r="275" spans="1:8" x14ac:dyDescent="0.25">
      <c r="A275" s="623" t="s">
        <v>737</v>
      </c>
      <c r="B275" s="623" t="s">
        <v>738</v>
      </c>
      <c r="C275" s="622">
        <v>928170</v>
      </c>
      <c r="D275" s="622">
        <v>682338</v>
      </c>
      <c r="E275" s="622">
        <v>30438</v>
      </c>
      <c r="F275" s="622">
        <v>15725</v>
      </c>
      <c r="G275" s="622"/>
      <c r="H275" s="622">
        <f t="shared" si="5"/>
        <v>1656671</v>
      </c>
    </row>
    <row r="276" spans="1:8" x14ac:dyDescent="0.25">
      <c r="A276" s="623" t="s">
        <v>739</v>
      </c>
      <c r="B276" s="623" t="s">
        <v>740</v>
      </c>
      <c r="C276" s="622">
        <v>360732</v>
      </c>
      <c r="D276" s="622">
        <v>168354</v>
      </c>
      <c r="E276" s="622">
        <v>12062</v>
      </c>
      <c r="F276" s="622">
        <v>6395</v>
      </c>
      <c r="G276" s="622"/>
      <c r="H276" s="622">
        <f t="shared" si="5"/>
        <v>547543</v>
      </c>
    </row>
    <row r="277" spans="1:8" x14ac:dyDescent="0.25">
      <c r="A277" s="623" t="s">
        <v>741</v>
      </c>
      <c r="B277" s="623" t="s">
        <v>742</v>
      </c>
      <c r="C277" s="622">
        <v>501240</v>
      </c>
      <c r="D277" s="622">
        <v>145746</v>
      </c>
      <c r="E277" s="622">
        <v>27816</v>
      </c>
      <c r="F277" s="622">
        <v>12364</v>
      </c>
      <c r="G277" s="622"/>
      <c r="H277" s="622">
        <f t="shared" si="5"/>
        <v>687166</v>
      </c>
    </row>
    <row r="278" spans="1:8" x14ac:dyDescent="0.25">
      <c r="A278" s="623" t="s">
        <v>743</v>
      </c>
      <c r="B278" s="623" t="s">
        <v>744</v>
      </c>
      <c r="C278" s="622">
        <v>797688</v>
      </c>
      <c r="D278" s="622">
        <v>218490</v>
      </c>
      <c r="E278" s="622">
        <v>47171</v>
      </c>
      <c r="F278" s="622">
        <v>25080</v>
      </c>
      <c r="G278" s="622"/>
      <c r="H278" s="622">
        <f t="shared" si="5"/>
        <v>1088429</v>
      </c>
    </row>
    <row r="279" spans="1:8" x14ac:dyDescent="0.25">
      <c r="A279" s="623" t="s">
        <v>745</v>
      </c>
      <c r="B279" s="623" t="s">
        <v>746</v>
      </c>
      <c r="C279" s="622">
        <v>575838</v>
      </c>
      <c r="D279" s="622">
        <v>229506</v>
      </c>
      <c r="E279" s="622">
        <v>30223</v>
      </c>
      <c r="F279" s="622">
        <v>13543</v>
      </c>
      <c r="G279" s="622"/>
      <c r="H279" s="622">
        <f t="shared" si="5"/>
        <v>849110</v>
      </c>
    </row>
    <row r="280" spans="1:8" x14ac:dyDescent="0.25">
      <c r="A280" s="623" t="s">
        <v>747</v>
      </c>
      <c r="B280" s="623" t="s">
        <v>748</v>
      </c>
      <c r="C280" s="622">
        <v>368442</v>
      </c>
      <c r="D280" s="622">
        <v>150090</v>
      </c>
      <c r="E280" s="622">
        <v>11218</v>
      </c>
      <c r="F280" s="622">
        <v>4938</v>
      </c>
      <c r="G280" s="622"/>
      <c r="H280" s="622">
        <f t="shared" si="5"/>
        <v>534688</v>
      </c>
    </row>
    <row r="281" spans="1:8" x14ac:dyDescent="0.25">
      <c r="A281" s="623" t="s">
        <v>749</v>
      </c>
      <c r="B281" s="623" t="s">
        <v>750</v>
      </c>
      <c r="C281" s="622">
        <v>886986</v>
      </c>
      <c r="D281" s="622">
        <v>195888</v>
      </c>
      <c r="E281" s="622">
        <v>59055</v>
      </c>
      <c r="F281" s="622">
        <v>27788</v>
      </c>
      <c r="G281" s="622"/>
      <c r="H281" s="622">
        <f t="shared" si="5"/>
        <v>1169717</v>
      </c>
    </row>
    <row r="282" spans="1:8" x14ac:dyDescent="0.25">
      <c r="A282" s="623" t="s">
        <v>751</v>
      </c>
      <c r="B282" s="623" t="s">
        <v>752</v>
      </c>
      <c r="C282" s="622">
        <v>387798</v>
      </c>
      <c r="D282" s="622">
        <v>219972</v>
      </c>
      <c r="E282" s="622">
        <v>6827</v>
      </c>
      <c r="F282" s="622">
        <v>3163</v>
      </c>
      <c r="G282" s="622"/>
      <c r="H282" s="622">
        <f t="shared" si="5"/>
        <v>617760</v>
      </c>
    </row>
    <row r="283" spans="1:8" x14ac:dyDescent="0.25">
      <c r="A283" s="623" t="s">
        <v>753</v>
      </c>
      <c r="B283" s="623" t="s">
        <v>754</v>
      </c>
      <c r="C283" s="622">
        <v>2003154</v>
      </c>
      <c r="D283" s="622">
        <v>774180</v>
      </c>
      <c r="E283" s="622">
        <v>106600</v>
      </c>
      <c r="F283" s="622">
        <v>52377</v>
      </c>
      <c r="G283" s="622"/>
      <c r="H283" s="622">
        <f t="shared" si="5"/>
        <v>2936311</v>
      </c>
    </row>
    <row r="284" spans="1:8" x14ac:dyDescent="0.25">
      <c r="A284" s="623" t="s">
        <v>755</v>
      </c>
      <c r="B284" s="623" t="s">
        <v>756</v>
      </c>
      <c r="C284" s="622">
        <v>4218540</v>
      </c>
      <c r="D284" s="622">
        <v>1764024</v>
      </c>
      <c r="E284" s="622">
        <v>293698</v>
      </c>
      <c r="F284" s="622">
        <v>148243</v>
      </c>
      <c r="G284" s="622"/>
      <c r="H284" s="622">
        <f t="shared" si="5"/>
        <v>6424505</v>
      </c>
    </row>
    <row r="285" spans="1:8" x14ac:dyDescent="0.25">
      <c r="A285" s="623" t="s">
        <v>757</v>
      </c>
      <c r="B285" s="623" t="s">
        <v>758</v>
      </c>
      <c r="C285" s="622">
        <v>509772</v>
      </c>
      <c r="D285" s="622">
        <v>222558</v>
      </c>
      <c r="E285" s="622">
        <v>22914</v>
      </c>
      <c r="F285" s="622">
        <v>11400</v>
      </c>
      <c r="G285" s="622"/>
      <c r="H285" s="622">
        <f t="shared" si="5"/>
        <v>766644</v>
      </c>
    </row>
    <row r="286" spans="1:8" x14ac:dyDescent="0.25">
      <c r="A286" s="623" t="s">
        <v>759</v>
      </c>
      <c r="B286" s="623" t="s">
        <v>760</v>
      </c>
      <c r="C286" s="622">
        <v>550314</v>
      </c>
      <c r="D286" s="622">
        <v>226434</v>
      </c>
      <c r="E286" s="622">
        <v>17540</v>
      </c>
      <c r="F286" s="622">
        <v>14362</v>
      </c>
      <c r="G286" s="622"/>
      <c r="H286" s="622">
        <f t="shared" si="5"/>
        <v>808650</v>
      </c>
    </row>
    <row r="287" spans="1:8" x14ac:dyDescent="0.25">
      <c r="A287" s="623" t="s">
        <v>761</v>
      </c>
      <c r="B287" s="623" t="s">
        <v>762</v>
      </c>
      <c r="C287" s="622">
        <v>220812</v>
      </c>
      <c r="D287" s="622">
        <v>93912</v>
      </c>
      <c r="E287" s="622">
        <v>2200</v>
      </c>
      <c r="F287" s="622">
        <v>1591</v>
      </c>
      <c r="G287" s="622"/>
      <c r="H287" s="622">
        <f t="shared" si="5"/>
        <v>318515</v>
      </c>
    </row>
    <row r="288" spans="1:8" x14ac:dyDescent="0.25">
      <c r="A288" s="623" t="s">
        <v>763</v>
      </c>
      <c r="B288" s="623" t="s">
        <v>764</v>
      </c>
      <c r="C288" s="622">
        <v>276762</v>
      </c>
      <c r="D288" s="622">
        <v>104172</v>
      </c>
      <c r="E288" s="622">
        <v>6318</v>
      </c>
      <c r="F288" s="622">
        <v>3035</v>
      </c>
      <c r="G288" s="622"/>
      <c r="H288" s="622">
        <f t="shared" si="5"/>
        <v>390287</v>
      </c>
    </row>
    <row r="289" spans="1:8" x14ac:dyDescent="0.25">
      <c r="A289" s="623" t="s">
        <v>765</v>
      </c>
      <c r="B289" s="623" t="s">
        <v>766</v>
      </c>
      <c r="C289" s="622">
        <v>308898</v>
      </c>
      <c r="D289" s="622">
        <v>167370</v>
      </c>
      <c r="E289" s="622">
        <v>7870</v>
      </c>
      <c r="F289" s="622">
        <v>4690</v>
      </c>
      <c r="G289" s="622"/>
      <c r="H289" s="622">
        <f t="shared" si="5"/>
        <v>488828</v>
      </c>
    </row>
    <row r="290" spans="1:8" x14ac:dyDescent="0.25">
      <c r="A290" s="623" t="s">
        <v>767</v>
      </c>
      <c r="B290" s="623" t="s">
        <v>768</v>
      </c>
      <c r="C290" s="622">
        <v>1007226</v>
      </c>
      <c r="D290" s="622">
        <v>444690</v>
      </c>
      <c r="E290" s="622">
        <v>27407</v>
      </c>
      <c r="F290" s="622">
        <v>12040</v>
      </c>
      <c r="G290" s="622"/>
      <c r="H290" s="622">
        <f t="shared" si="5"/>
        <v>1491363</v>
      </c>
    </row>
    <row r="291" spans="1:8" x14ac:dyDescent="0.25">
      <c r="A291" s="623" t="s">
        <v>769</v>
      </c>
      <c r="B291" s="623" t="s">
        <v>770</v>
      </c>
      <c r="C291" s="622">
        <v>545736</v>
      </c>
      <c r="D291" s="622">
        <v>252246</v>
      </c>
      <c r="E291" s="622">
        <v>26755</v>
      </c>
      <c r="F291" s="622">
        <v>12901</v>
      </c>
      <c r="G291" s="622"/>
      <c r="H291" s="622">
        <f t="shared" si="5"/>
        <v>837638</v>
      </c>
    </row>
    <row r="292" spans="1:8" x14ac:dyDescent="0.25">
      <c r="A292" s="623" t="s">
        <v>771</v>
      </c>
      <c r="B292" s="623" t="s">
        <v>772</v>
      </c>
      <c r="C292" s="622">
        <v>667992</v>
      </c>
      <c r="D292" s="622">
        <v>296898</v>
      </c>
      <c r="E292" s="622">
        <v>25218</v>
      </c>
      <c r="F292" s="622">
        <v>12860</v>
      </c>
      <c r="G292" s="622"/>
      <c r="H292" s="622">
        <f t="shared" si="5"/>
        <v>1002968</v>
      </c>
    </row>
    <row r="293" spans="1:8" x14ac:dyDescent="0.25">
      <c r="A293" s="623" t="s">
        <v>773</v>
      </c>
      <c r="B293" s="623" t="s">
        <v>774</v>
      </c>
      <c r="C293" s="622">
        <v>218706</v>
      </c>
      <c r="D293" s="622">
        <v>97470</v>
      </c>
      <c r="E293" s="622">
        <v>2592</v>
      </c>
      <c r="F293" s="622">
        <v>2043</v>
      </c>
      <c r="G293" s="622"/>
      <c r="H293" s="622">
        <f t="shared" si="5"/>
        <v>320811</v>
      </c>
    </row>
    <row r="294" spans="1:8" x14ac:dyDescent="0.25">
      <c r="A294" s="623" t="s">
        <v>775</v>
      </c>
      <c r="B294" s="623" t="s">
        <v>776</v>
      </c>
      <c r="C294" s="622">
        <v>272640</v>
      </c>
      <c r="D294" s="622">
        <v>188424</v>
      </c>
      <c r="E294" s="622">
        <v>4786</v>
      </c>
      <c r="F294" s="622">
        <v>2328</v>
      </c>
      <c r="G294" s="622"/>
      <c r="H294" s="622">
        <f t="shared" si="5"/>
        <v>468178</v>
      </c>
    </row>
    <row r="295" spans="1:8" x14ac:dyDescent="0.25">
      <c r="A295" s="623" t="s">
        <v>777</v>
      </c>
      <c r="B295" s="623" t="s">
        <v>778</v>
      </c>
      <c r="C295" s="622">
        <v>340086</v>
      </c>
      <c r="D295" s="622">
        <v>148272</v>
      </c>
      <c r="E295" s="622">
        <v>8743</v>
      </c>
      <c r="F295" s="622">
        <v>4354</v>
      </c>
      <c r="G295" s="622"/>
      <c r="H295" s="622">
        <f t="shared" si="5"/>
        <v>501455</v>
      </c>
    </row>
    <row r="296" spans="1:8" x14ac:dyDescent="0.25">
      <c r="A296" s="623" t="s">
        <v>779</v>
      </c>
      <c r="B296" s="623" t="s">
        <v>780</v>
      </c>
      <c r="C296" s="622">
        <v>269670</v>
      </c>
      <c r="D296" s="622">
        <v>120384</v>
      </c>
      <c r="E296" s="622">
        <v>7660</v>
      </c>
      <c r="F296" s="622">
        <v>4079</v>
      </c>
      <c r="G296" s="622"/>
      <c r="H296" s="622">
        <f t="shared" si="5"/>
        <v>401793</v>
      </c>
    </row>
    <row r="297" spans="1:8" x14ac:dyDescent="0.25">
      <c r="A297" s="623" t="s">
        <v>781</v>
      </c>
      <c r="B297" s="623" t="s">
        <v>782</v>
      </c>
      <c r="C297" s="622">
        <v>624558</v>
      </c>
      <c r="D297" s="622">
        <v>171804</v>
      </c>
      <c r="E297" s="622">
        <v>33266</v>
      </c>
      <c r="F297" s="622">
        <v>15878</v>
      </c>
      <c r="G297" s="622"/>
      <c r="H297" s="622">
        <f t="shared" si="5"/>
        <v>845506</v>
      </c>
    </row>
    <row r="298" spans="1:8" x14ac:dyDescent="0.25">
      <c r="A298" s="623" t="s">
        <v>783</v>
      </c>
      <c r="B298" s="623" t="s">
        <v>784</v>
      </c>
      <c r="C298" s="622">
        <v>364908</v>
      </c>
      <c r="D298" s="622">
        <v>149166</v>
      </c>
      <c r="E298" s="622">
        <v>11742</v>
      </c>
      <c r="F298" s="622">
        <v>5440</v>
      </c>
      <c r="G298" s="622"/>
      <c r="H298" s="622">
        <f t="shared" si="5"/>
        <v>531256</v>
      </c>
    </row>
    <row r="299" spans="1:8" x14ac:dyDescent="0.25">
      <c r="A299" s="623" t="s">
        <v>785</v>
      </c>
      <c r="B299" s="623" t="s">
        <v>786</v>
      </c>
      <c r="C299" s="622">
        <v>2328180</v>
      </c>
      <c r="D299" s="622">
        <v>996594</v>
      </c>
      <c r="E299" s="622">
        <v>95250</v>
      </c>
      <c r="F299" s="622">
        <v>105266</v>
      </c>
      <c r="G299" s="622"/>
      <c r="H299" s="622">
        <f t="shared" si="5"/>
        <v>3525290</v>
      </c>
    </row>
    <row r="300" spans="1:8" x14ac:dyDescent="0.25">
      <c r="A300" s="623" t="s">
        <v>787</v>
      </c>
      <c r="B300" s="623" t="s">
        <v>788</v>
      </c>
      <c r="C300" s="622">
        <v>824352</v>
      </c>
      <c r="D300" s="622">
        <v>443520</v>
      </c>
      <c r="E300" s="622">
        <v>41742</v>
      </c>
      <c r="F300" s="622">
        <v>27150</v>
      </c>
      <c r="G300" s="622"/>
      <c r="H300" s="622">
        <f t="shared" si="5"/>
        <v>1336764</v>
      </c>
    </row>
    <row r="301" spans="1:8" x14ac:dyDescent="0.25">
      <c r="A301" s="623" t="s">
        <v>789</v>
      </c>
      <c r="B301" s="623" t="s">
        <v>790</v>
      </c>
      <c r="C301" s="622">
        <v>1624500</v>
      </c>
      <c r="D301" s="622">
        <v>806214</v>
      </c>
      <c r="E301" s="622">
        <v>61238</v>
      </c>
      <c r="F301" s="622">
        <v>45168</v>
      </c>
      <c r="G301" s="622"/>
      <c r="H301" s="622">
        <f t="shared" si="5"/>
        <v>2537120</v>
      </c>
    </row>
    <row r="302" spans="1:8" x14ac:dyDescent="0.25">
      <c r="A302" s="623" t="s">
        <v>791</v>
      </c>
      <c r="B302" s="623" t="s">
        <v>792</v>
      </c>
      <c r="C302" s="622">
        <v>275598</v>
      </c>
      <c r="D302" s="622">
        <v>132618</v>
      </c>
      <c r="E302" s="622">
        <v>7020</v>
      </c>
      <c r="F302" s="622">
        <v>4110</v>
      </c>
      <c r="G302" s="622"/>
      <c r="H302" s="622">
        <f t="shared" si="5"/>
        <v>419346</v>
      </c>
    </row>
    <row r="303" spans="1:8" x14ac:dyDescent="0.25">
      <c r="A303" s="623" t="s">
        <v>793</v>
      </c>
      <c r="B303" s="623" t="s">
        <v>794</v>
      </c>
      <c r="C303" s="622">
        <v>431442</v>
      </c>
      <c r="D303" s="622">
        <v>680790</v>
      </c>
      <c r="E303" s="622">
        <v>18362</v>
      </c>
      <c r="F303" s="622">
        <v>8869</v>
      </c>
      <c r="G303" s="622"/>
      <c r="H303" s="622">
        <f t="shared" si="5"/>
        <v>1139463</v>
      </c>
    </row>
    <row r="304" spans="1:8" x14ac:dyDescent="0.25">
      <c r="A304" s="623" t="s">
        <v>795</v>
      </c>
      <c r="B304" s="623" t="s">
        <v>796</v>
      </c>
      <c r="C304" s="622">
        <v>1700982</v>
      </c>
      <c r="D304" s="622">
        <v>630762</v>
      </c>
      <c r="E304" s="622">
        <v>87291</v>
      </c>
      <c r="F304" s="622">
        <v>55889</v>
      </c>
      <c r="G304" s="622"/>
      <c r="H304" s="622">
        <f t="shared" si="5"/>
        <v>2474924</v>
      </c>
    </row>
    <row r="305" spans="1:8" x14ac:dyDescent="0.25">
      <c r="A305" s="623" t="s">
        <v>797</v>
      </c>
      <c r="B305" s="623" t="s">
        <v>798</v>
      </c>
      <c r="C305" s="622">
        <v>334692</v>
      </c>
      <c r="D305" s="622">
        <v>146484</v>
      </c>
      <c r="E305" s="622">
        <v>8515</v>
      </c>
      <c r="F305" s="622">
        <v>4235</v>
      </c>
      <c r="G305" s="622"/>
      <c r="H305" s="622">
        <f t="shared" si="5"/>
        <v>493926</v>
      </c>
    </row>
    <row r="306" spans="1:8" x14ac:dyDescent="0.25">
      <c r="A306" s="623" t="s">
        <v>799</v>
      </c>
      <c r="B306" s="623" t="s">
        <v>800</v>
      </c>
      <c r="C306" s="622">
        <v>794262</v>
      </c>
      <c r="D306" s="622">
        <v>302796</v>
      </c>
      <c r="E306" s="622">
        <v>51362</v>
      </c>
      <c r="F306" s="622">
        <v>24855</v>
      </c>
      <c r="G306" s="622"/>
      <c r="H306" s="622">
        <f t="shared" si="5"/>
        <v>1173275</v>
      </c>
    </row>
    <row r="307" spans="1:8" x14ac:dyDescent="0.25">
      <c r="A307" s="623" t="s">
        <v>801</v>
      </c>
      <c r="B307" s="623" t="s">
        <v>802</v>
      </c>
      <c r="C307" s="622">
        <v>716958</v>
      </c>
      <c r="D307" s="622">
        <v>380502</v>
      </c>
      <c r="E307" s="622">
        <v>12397</v>
      </c>
      <c r="F307" s="622">
        <v>8423</v>
      </c>
      <c r="G307" s="622"/>
      <c r="H307" s="622">
        <f t="shared" si="5"/>
        <v>1118280</v>
      </c>
    </row>
    <row r="308" spans="1:8" x14ac:dyDescent="0.25">
      <c r="A308" s="623" t="s">
        <v>803</v>
      </c>
      <c r="B308" s="623" t="s">
        <v>804</v>
      </c>
      <c r="C308" s="622">
        <v>744450</v>
      </c>
      <c r="D308" s="622">
        <v>196998</v>
      </c>
      <c r="E308" s="622">
        <v>33604</v>
      </c>
      <c r="F308" s="622">
        <v>15759</v>
      </c>
      <c r="G308" s="622"/>
      <c r="H308" s="622">
        <f t="shared" si="5"/>
        <v>990811</v>
      </c>
    </row>
    <row r="309" spans="1:8" x14ac:dyDescent="0.25">
      <c r="A309" s="623" t="s">
        <v>805</v>
      </c>
      <c r="B309" s="623" t="s">
        <v>806</v>
      </c>
      <c r="C309" s="622">
        <v>279324</v>
      </c>
      <c r="D309" s="622">
        <v>105102</v>
      </c>
      <c r="E309" s="622">
        <v>8954</v>
      </c>
      <c r="F309" s="622">
        <v>5762</v>
      </c>
      <c r="G309" s="622"/>
      <c r="H309" s="622">
        <f t="shared" si="5"/>
        <v>399142</v>
      </c>
    </row>
    <row r="310" spans="1:8" x14ac:dyDescent="0.25">
      <c r="A310" s="623" t="s">
        <v>807</v>
      </c>
      <c r="B310" s="623" t="s">
        <v>808</v>
      </c>
      <c r="C310" s="622">
        <v>277806</v>
      </c>
      <c r="D310" s="622">
        <v>124842</v>
      </c>
      <c r="E310" s="622">
        <v>6866</v>
      </c>
      <c r="F310" s="622">
        <v>3428</v>
      </c>
      <c r="G310" s="622"/>
      <c r="H310" s="622">
        <f t="shared" si="5"/>
        <v>412942</v>
      </c>
    </row>
    <row r="311" spans="1:8" x14ac:dyDescent="0.25">
      <c r="A311" s="623" t="s">
        <v>809</v>
      </c>
      <c r="B311" s="623" t="s">
        <v>810</v>
      </c>
      <c r="C311" s="622">
        <v>572508</v>
      </c>
      <c r="D311" s="622">
        <v>290526</v>
      </c>
      <c r="E311" s="622">
        <v>26095</v>
      </c>
      <c r="F311" s="622">
        <v>15027</v>
      </c>
      <c r="G311" s="622"/>
      <c r="H311" s="622">
        <f t="shared" si="5"/>
        <v>904156</v>
      </c>
    </row>
    <row r="312" spans="1:8" x14ac:dyDescent="0.25">
      <c r="A312" s="623" t="s">
        <v>811</v>
      </c>
      <c r="B312" s="623" t="s">
        <v>812</v>
      </c>
      <c r="C312" s="622">
        <v>636780</v>
      </c>
      <c r="D312" s="622">
        <v>273792</v>
      </c>
      <c r="E312" s="622">
        <v>32702</v>
      </c>
      <c r="F312" s="622">
        <v>14985</v>
      </c>
      <c r="G312" s="622"/>
      <c r="H312" s="622">
        <f t="shared" si="5"/>
        <v>958259</v>
      </c>
    </row>
    <row r="313" spans="1:8" x14ac:dyDescent="0.25">
      <c r="A313" s="623" t="s">
        <v>813</v>
      </c>
      <c r="B313" s="623" t="s">
        <v>814</v>
      </c>
      <c r="C313" s="622">
        <v>1114320</v>
      </c>
      <c r="D313" s="622">
        <v>193452</v>
      </c>
      <c r="E313" s="622">
        <v>71878</v>
      </c>
      <c r="F313" s="622">
        <v>36555</v>
      </c>
      <c r="G313" s="622"/>
      <c r="H313" s="622">
        <f t="shared" si="5"/>
        <v>1416205</v>
      </c>
    </row>
    <row r="314" spans="1:8" x14ac:dyDescent="0.25">
      <c r="A314" s="623" t="s">
        <v>815</v>
      </c>
      <c r="B314" s="623" t="s">
        <v>816</v>
      </c>
      <c r="C314" s="622">
        <v>570864</v>
      </c>
      <c r="D314" s="622">
        <v>413568</v>
      </c>
      <c r="E314" s="622">
        <v>21212</v>
      </c>
      <c r="F314" s="622">
        <v>10817</v>
      </c>
      <c r="G314" s="622"/>
      <c r="H314" s="622">
        <f t="shared" si="5"/>
        <v>1016461</v>
      </c>
    </row>
    <row r="315" spans="1:8" x14ac:dyDescent="0.25">
      <c r="A315" s="623" t="s">
        <v>817</v>
      </c>
      <c r="B315" s="623" t="s">
        <v>818</v>
      </c>
      <c r="C315" s="622">
        <v>1428528</v>
      </c>
      <c r="D315" s="622">
        <v>478650</v>
      </c>
      <c r="E315" s="622">
        <v>85574</v>
      </c>
      <c r="F315" s="622">
        <v>41060</v>
      </c>
      <c r="G315" s="622">
        <v>68381</v>
      </c>
      <c r="H315" s="622">
        <f t="shared" si="5"/>
        <v>2102193</v>
      </c>
    </row>
    <row r="316" spans="1:8" x14ac:dyDescent="0.25">
      <c r="A316" s="623" t="s">
        <v>819</v>
      </c>
      <c r="B316" s="623" t="s">
        <v>820</v>
      </c>
      <c r="C316" s="622">
        <v>845358</v>
      </c>
      <c r="D316" s="622">
        <v>332940</v>
      </c>
      <c r="E316" s="622">
        <v>50638</v>
      </c>
      <c r="F316" s="622">
        <v>30204</v>
      </c>
      <c r="G316" s="622"/>
      <c r="H316" s="622">
        <f t="shared" si="5"/>
        <v>1259140</v>
      </c>
    </row>
    <row r="317" spans="1:8" x14ac:dyDescent="0.25">
      <c r="A317" s="623" t="s">
        <v>821</v>
      </c>
      <c r="B317" s="623" t="s">
        <v>822</v>
      </c>
      <c r="C317" s="622">
        <v>313704</v>
      </c>
      <c r="D317" s="622">
        <v>156846</v>
      </c>
      <c r="E317" s="622">
        <v>3604</v>
      </c>
      <c r="F317" s="622">
        <v>1788</v>
      </c>
      <c r="G317" s="622"/>
      <c r="H317" s="622">
        <f t="shared" si="5"/>
        <v>475942</v>
      </c>
    </row>
    <row r="318" spans="1:8" x14ac:dyDescent="0.25">
      <c r="A318" s="623" t="s">
        <v>823</v>
      </c>
      <c r="B318" s="623" t="s">
        <v>824</v>
      </c>
      <c r="C318" s="622">
        <v>1324110</v>
      </c>
      <c r="D318" s="622">
        <v>292566</v>
      </c>
      <c r="E318" s="622">
        <v>98080</v>
      </c>
      <c r="F318" s="622">
        <v>45019</v>
      </c>
      <c r="G318" s="622"/>
      <c r="H318" s="622">
        <f t="shared" si="5"/>
        <v>1759775</v>
      </c>
    </row>
    <row r="319" spans="1:8" x14ac:dyDescent="0.25">
      <c r="A319" s="623" t="s">
        <v>825</v>
      </c>
      <c r="B319" s="623" t="s">
        <v>826</v>
      </c>
      <c r="C319" s="622">
        <v>341862</v>
      </c>
      <c r="D319" s="622">
        <v>158100</v>
      </c>
      <c r="E319" s="622">
        <v>6801</v>
      </c>
      <c r="F319" s="622">
        <v>3179</v>
      </c>
      <c r="G319" s="622"/>
      <c r="H319" s="622">
        <f t="shared" si="5"/>
        <v>509942</v>
      </c>
    </row>
    <row r="320" spans="1:8" x14ac:dyDescent="0.25">
      <c r="A320" s="623" t="s">
        <v>827</v>
      </c>
      <c r="B320" s="623" t="s">
        <v>828</v>
      </c>
      <c r="C320" s="622">
        <v>413106</v>
      </c>
      <c r="D320" s="622">
        <v>203508</v>
      </c>
      <c r="E320" s="622">
        <v>12449</v>
      </c>
      <c r="F320" s="622">
        <v>8217</v>
      </c>
      <c r="G320" s="622"/>
      <c r="H320" s="622">
        <f t="shared" si="5"/>
        <v>637280</v>
      </c>
    </row>
    <row r="321" spans="1:8" x14ac:dyDescent="0.25">
      <c r="A321" s="623" t="s">
        <v>829</v>
      </c>
      <c r="B321" s="623" t="s">
        <v>830</v>
      </c>
      <c r="C321" s="622">
        <v>438372</v>
      </c>
      <c r="D321" s="622">
        <v>217716</v>
      </c>
      <c r="E321" s="622">
        <v>14964</v>
      </c>
      <c r="F321" s="622">
        <v>7111</v>
      </c>
      <c r="G321" s="622"/>
      <c r="H321" s="622">
        <f t="shared" si="5"/>
        <v>678163</v>
      </c>
    </row>
    <row r="322" spans="1:8" x14ac:dyDescent="0.25">
      <c r="A322" s="623" t="s">
        <v>831</v>
      </c>
      <c r="B322" s="623" t="s">
        <v>832</v>
      </c>
      <c r="C322" s="622">
        <v>354372</v>
      </c>
      <c r="D322" s="622">
        <v>181998</v>
      </c>
      <c r="E322" s="622">
        <v>5743</v>
      </c>
      <c r="F322" s="622">
        <v>3044</v>
      </c>
      <c r="G322" s="622"/>
      <c r="H322" s="622">
        <f t="shared" si="5"/>
        <v>545157</v>
      </c>
    </row>
    <row r="323" spans="1:8" x14ac:dyDescent="0.25">
      <c r="A323" s="623" t="s">
        <v>833</v>
      </c>
      <c r="B323" s="623" t="s">
        <v>834</v>
      </c>
      <c r="C323" s="622">
        <v>383340</v>
      </c>
      <c r="D323" s="622">
        <v>184938</v>
      </c>
      <c r="E323" s="622">
        <v>10709</v>
      </c>
      <c r="F323" s="622">
        <v>5948</v>
      </c>
      <c r="G323" s="622"/>
      <c r="H323" s="622">
        <f t="shared" si="5"/>
        <v>584935</v>
      </c>
    </row>
    <row r="324" spans="1:8" x14ac:dyDescent="0.25">
      <c r="A324" s="623" t="s">
        <v>835</v>
      </c>
      <c r="B324" s="623" t="s">
        <v>836</v>
      </c>
      <c r="C324" s="622">
        <v>7992084</v>
      </c>
      <c r="D324" s="622">
        <v>2620218</v>
      </c>
      <c r="E324" s="622">
        <v>292928</v>
      </c>
      <c r="F324" s="622">
        <v>272102</v>
      </c>
      <c r="G324" s="622"/>
      <c r="H324" s="622">
        <f t="shared" si="5"/>
        <v>11177332</v>
      </c>
    </row>
    <row r="325" spans="1:8" x14ac:dyDescent="0.25">
      <c r="A325" s="623" t="s">
        <v>837</v>
      </c>
      <c r="B325" s="623" t="s">
        <v>838</v>
      </c>
      <c r="C325" s="622">
        <v>217506</v>
      </c>
      <c r="D325" s="622">
        <v>74388</v>
      </c>
      <c r="E325" s="622">
        <v>8787</v>
      </c>
      <c r="F325" s="622">
        <v>4216</v>
      </c>
      <c r="G325" s="622"/>
      <c r="H325" s="622">
        <f t="shared" si="5"/>
        <v>304897</v>
      </c>
    </row>
    <row r="326" spans="1:8" x14ac:dyDescent="0.25">
      <c r="A326" s="623" t="s">
        <v>839</v>
      </c>
      <c r="B326" s="623" t="s">
        <v>840</v>
      </c>
      <c r="C326" s="622">
        <v>207768</v>
      </c>
      <c r="D326" s="622">
        <v>80634</v>
      </c>
      <c r="E326" s="622">
        <v>5441</v>
      </c>
      <c r="F326" s="622">
        <v>2813</v>
      </c>
      <c r="G326" s="622"/>
      <c r="H326" s="622">
        <f t="shared" si="5"/>
        <v>296656</v>
      </c>
    </row>
    <row r="327" spans="1:8" x14ac:dyDescent="0.25">
      <c r="A327" s="623" t="s">
        <v>841</v>
      </c>
      <c r="B327" s="623" t="s">
        <v>842</v>
      </c>
      <c r="C327" s="622">
        <v>287514</v>
      </c>
      <c r="D327" s="622">
        <v>140466</v>
      </c>
      <c r="E327" s="622">
        <v>6927</v>
      </c>
      <c r="F327" s="622">
        <v>3713</v>
      </c>
      <c r="G327" s="622"/>
      <c r="H327" s="622">
        <f t="shared" si="5"/>
        <v>438620</v>
      </c>
    </row>
    <row r="328" spans="1:8" x14ac:dyDescent="0.25">
      <c r="A328" s="623" t="s">
        <v>843</v>
      </c>
      <c r="B328" s="623" t="s">
        <v>844</v>
      </c>
      <c r="C328" s="622">
        <v>354360</v>
      </c>
      <c r="D328" s="622">
        <v>170286</v>
      </c>
      <c r="E328" s="622">
        <v>7445</v>
      </c>
      <c r="F328" s="622">
        <v>3561</v>
      </c>
      <c r="G328" s="622"/>
      <c r="H328" s="622">
        <f t="shared" ref="H328:H391" si="6">SUM(C328:G328)</f>
        <v>535652</v>
      </c>
    </row>
    <row r="329" spans="1:8" x14ac:dyDescent="0.25">
      <c r="A329" s="623" t="s">
        <v>845</v>
      </c>
      <c r="B329" s="623" t="s">
        <v>846</v>
      </c>
      <c r="C329" s="622">
        <v>450186</v>
      </c>
      <c r="D329" s="622">
        <v>134808</v>
      </c>
      <c r="E329" s="622">
        <v>17545</v>
      </c>
      <c r="F329" s="622">
        <v>8264</v>
      </c>
      <c r="G329" s="622"/>
      <c r="H329" s="622">
        <f t="shared" si="6"/>
        <v>610803</v>
      </c>
    </row>
    <row r="330" spans="1:8" x14ac:dyDescent="0.25">
      <c r="A330" s="623" t="s">
        <v>847</v>
      </c>
      <c r="B330" s="623" t="s">
        <v>848</v>
      </c>
      <c r="C330" s="622">
        <v>5244444</v>
      </c>
      <c r="D330" s="622">
        <v>1478292</v>
      </c>
      <c r="E330" s="622">
        <v>334128</v>
      </c>
      <c r="F330" s="622">
        <v>185024</v>
      </c>
      <c r="G330" s="622"/>
      <c r="H330" s="622">
        <f t="shared" si="6"/>
        <v>7241888</v>
      </c>
    </row>
    <row r="331" spans="1:8" x14ac:dyDescent="0.25">
      <c r="A331" s="623" t="s">
        <v>849</v>
      </c>
      <c r="B331" s="623" t="s">
        <v>850</v>
      </c>
      <c r="C331" s="622">
        <v>1342986</v>
      </c>
      <c r="D331" s="622">
        <v>585954</v>
      </c>
      <c r="E331" s="622">
        <v>88470</v>
      </c>
      <c r="F331" s="622">
        <v>39973</v>
      </c>
      <c r="G331" s="622"/>
      <c r="H331" s="622">
        <f t="shared" si="6"/>
        <v>2057383</v>
      </c>
    </row>
    <row r="332" spans="1:8" x14ac:dyDescent="0.25">
      <c r="A332" s="623" t="s">
        <v>851</v>
      </c>
      <c r="B332" s="623" t="s">
        <v>852</v>
      </c>
      <c r="C332" s="622">
        <v>867786</v>
      </c>
      <c r="D332" s="622">
        <v>482706</v>
      </c>
      <c r="E332" s="622">
        <v>40290</v>
      </c>
      <c r="F332" s="622">
        <v>19529</v>
      </c>
      <c r="G332" s="622"/>
      <c r="H332" s="622">
        <f t="shared" si="6"/>
        <v>1410311</v>
      </c>
    </row>
    <row r="333" spans="1:8" x14ac:dyDescent="0.25">
      <c r="A333" s="623" t="s">
        <v>853</v>
      </c>
      <c r="B333" s="623" t="s">
        <v>854</v>
      </c>
      <c r="C333" s="622">
        <v>3882474</v>
      </c>
      <c r="D333" s="622">
        <v>1763106</v>
      </c>
      <c r="E333" s="622">
        <v>103060</v>
      </c>
      <c r="F333" s="622">
        <v>69708</v>
      </c>
      <c r="G333" s="622"/>
      <c r="H333" s="622">
        <f t="shared" si="6"/>
        <v>5818348</v>
      </c>
    </row>
    <row r="334" spans="1:8" x14ac:dyDescent="0.25">
      <c r="A334" s="623" t="s">
        <v>855</v>
      </c>
      <c r="B334" s="623" t="s">
        <v>856</v>
      </c>
      <c r="C334" s="622">
        <v>307578</v>
      </c>
      <c r="D334" s="622">
        <v>125892</v>
      </c>
      <c r="E334" s="622">
        <v>9699</v>
      </c>
      <c r="F334" s="622">
        <v>4587</v>
      </c>
      <c r="G334" s="622"/>
      <c r="H334" s="622">
        <f t="shared" si="6"/>
        <v>447756</v>
      </c>
    </row>
    <row r="335" spans="1:8" x14ac:dyDescent="0.25">
      <c r="A335" s="623" t="s">
        <v>857</v>
      </c>
      <c r="B335" s="623" t="s">
        <v>858</v>
      </c>
      <c r="C335" s="622">
        <v>354426</v>
      </c>
      <c r="D335" s="622">
        <v>142074</v>
      </c>
      <c r="E335" s="622">
        <v>10709</v>
      </c>
      <c r="F335" s="622">
        <v>5429</v>
      </c>
      <c r="G335" s="622"/>
      <c r="H335" s="622">
        <f t="shared" si="6"/>
        <v>512638</v>
      </c>
    </row>
    <row r="336" spans="1:8" x14ac:dyDescent="0.25">
      <c r="A336" s="623" t="s">
        <v>859</v>
      </c>
      <c r="B336" s="623" t="s">
        <v>860</v>
      </c>
      <c r="C336" s="622">
        <v>630702</v>
      </c>
      <c r="D336" s="622">
        <v>167538</v>
      </c>
      <c r="E336" s="622">
        <v>34645</v>
      </c>
      <c r="F336" s="622">
        <v>16350</v>
      </c>
      <c r="G336" s="622"/>
      <c r="H336" s="622">
        <f t="shared" si="6"/>
        <v>849235</v>
      </c>
    </row>
    <row r="337" spans="1:8" x14ac:dyDescent="0.25">
      <c r="A337" s="623" t="s">
        <v>861</v>
      </c>
      <c r="B337" s="623" t="s">
        <v>862</v>
      </c>
      <c r="C337" s="622">
        <v>396048</v>
      </c>
      <c r="D337" s="622">
        <v>178326</v>
      </c>
      <c r="E337" s="622">
        <v>7096</v>
      </c>
      <c r="F337" s="622">
        <v>3688</v>
      </c>
      <c r="G337" s="622"/>
      <c r="H337" s="622">
        <f t="shared" si="6"/>
        <v>585158</v>
      </c>
    </row>
    <row r="338" spans="1:8" x14ac:dyDescent="0.25">
      <c r="A338" s="623" t="s">
        <v>863</v>
      </c>
      <c r="B338" s="623" t="s">
        <v>864</v>
      </c>
      <c r="C338" s="622">
        <v>173112</v>
      </c>
      <c r="D338" s="622">
        <v>76500</v>
      </c>
      <c r="E338" s="622">
        <v>2985</v>
      </c>
      <c r="F338" s="622">
        <v>1547</v>
      </c>
      <c r="G338" s="622"/>
      <c r="H338" s="622">
        <f t="shared" si="6"/>
        <v>254144</v>
      </c>
    </row>
    <row r="339" spans="1:8" x14ac:dyDescent="0.25">
      <c r="A339" s="623" t="s">
        <v>865</v>
      </c>
      <c r="B339" s="623" t="s">
        <v>866</v>
      </c>
      <c r="C339" s="622">
        <v>461520</v>
      </c>
      <c r="D339" s="622">
        <v>108834</v>
      </c>
      <c r="E339" s="622">
        <v>18580</v>
      </c>
      <c r="F339" s="622">
        <v>10238</v>
      </c>
      <c r="G339" s="622"/>
      <c r="H339" s="622">
        <f t="shared" si="6"/>
        <v>599172</v>
      </c>
    </row>
    <row r="340" spans="1:8" x14ac:dyDescent="0.25">
      <c r="A340" s="623" t="s">
        <v>867</v>
      </c>
      <c r="B340" s="623" t="s">
        <v>868</v>
      </c>
      <c r="C340" s="622">
        <v>4799772</v>
      </c>
      <c r="D340" s="622">
        <v>1230816</v>
      </c>
      <c r="E340" s="622">
        <v>334554</v>
      </c>
      <c r="F340" s="622">
        <v>177956</v>
      </c>
      <c r="G340" s="622"/>
      <c r="H340" s="622">
        <f t="shared" si="6"/>
        <v>6543098</v>
      </c>
    </row>
    <row r="341" spans="1:8" x14ac:dyDescent="0.25">
      <c r="A341" s="623" t="s">
        <v>869</v>
      </c>
      <c r="B341" s="623" t="s">
        <v>870</v>
      </c>
      <c r="C341" s="622">
        <v>348138</v>
      </c>
      <c r="D341" s="622">
        <v>151572</v>
      </c>
      <c r="E341" s="622">
        <v>8299</v>
      </c>
      <c r="F341" s="622">
        <v>3850</v>
      </c>
      <c r="G341" s="622"/>
      <c r="H341" s="622">
        <f t="shared" si="6"/>
        <v>511859</v>
      </c>
    </row>
    <row r="342" spans="1:8" x14ac:dyDescent="0.25">
      <c r="A342" s="623" t="s">
        <v>871</v>
      </c>
      <c r="B342" s="623" t="s">
        <v>872</v>
      </c>
      <c r="C342" s="622">
        <v>577182</v>
      </c>
      <c r="D342" s="622">
        <v>272274</v>
      </c>
      <c r="E342" s="622">
        <v>18635</v>
      </c>
      <c r="F342" s="622">
        <v>9895</v>
      </c>
      <c r="G342" s="622"/>
      <c r="H342" s="622">
        <f t="shared" si="6"/>
        <v>877986</v>
      </c>
    </row>
    <row r="343" spans="1:8" x14ac:dyDescent="0.25">
      <c r="A343" s="623" t="s">
        <v>873</v>
      </c>
      <c r="B343" s="623" t="s">
        <v>874</v>
      </c>
      <c r="C343" s="622">
        <v>914286</v>
      </c>
      <c r="D343" s="622">
        <v>305532</v>
      </c>
      <c r="E343" s="622">
        <v>48861</v>
      </c>
      <c r="F343" s="622">
        <v>25219</v>
      </c>
      <c r="G343" s="622"/>
      <c r="H343" s="622">
        <f t="shared" si="6"/>
        <v>1293898</v>
      </c>
    </row>
    <row r="344" spans="1:8" x14ac:dyDescent="0.25">
      <c r="A344" s="623" t="s">
        <v>875</v>
      </c>
      <c r="B344" s="623" t="s">
        <v>876</v>
      </c>
      <c r="C344" s="622">
        <v>1361646</v>
      </c>
      <c r="D344" s="622">
        <v>807852</v>
      </c>
      <c r="E344" s="622">
        <v>59889</v>
      </c>
      <c r="F344" s="622">
        <v>59738</v>
      </c>
      <c r="G344" s="622"/>
      <c r="H344" s="622">
        <f t="shared" si="6"/>
        <v>2289125</v>
      </c>
    </row>
    <row r="345" spans="1:8" x14ac:dyDescent="0.25">
      <c r="A345" s="623" t="s">
        <v>877</v>
      </c>
      <c r="B345" s="623" t="s">
        <v>878</v>
      </c>
      <c r="C345" s="622">
        <v>1015332</v>
      </c>
      <c r="D345" s="622">
        <v>380166</v>
      </c>
      <c r="E345" s="622">
        <v>28070</v>
      </c>
      <c r="F345" s="622">
        <v>17691</v>
      </c>
      <c r="G345" s="622"/>
      <c r="H345" s="622">
        <f t="shared" si="6"/>
        <v>1441259</v>
      </c>
    </row>
    <row r="346" spans="1:8" x14ac:dyDescent="0.25">
      <c r="A346" s="623" t="s">
        <v>879</v>
      </c>
      <c r="B346" s="623" t="s">
        <v>880</v>
      </c>
      <c r="C346" s="622">
        <v>392496</v>
      </c>
      <c r="D346" s="622">
        <v>113868</v>
      </c>
      <c r="E346" s="622">
        <v>14304</v>
      </c>
      <c r="F346" s="622">
        <v>7438</v>
      </c>
      <c r="G346" s="622"/>
      <c r="H346" s="622">
        <f t="shared" si="6"/>
        <v>528106</v>
      </c>
    </row>
    <row r="347" spans="1:8" x14ac:dyDescent="0.25">
      <c r="A347" s="623" t="s">
        <v>881</v>
      </c>
      <c r="B347" s="623" t="s">
        <v>882</v>
      </c>
      <c r="C347" s="622">
        <v>244320</v>
      </c>
      <c r="D347" s="622">
        <v>105642</v>
      </c>
      <c r="E347" s="622">
        <v>1649</v>
      </c>
      <c r="F347" s="622">
        <v>884</v>
      </c>
      <c r="G347" s="622"/>
      <c r="H347" s="622">
        <f t="shared" si="6"/>
        <v>352495</v>
      </c>
    </row>
    <row r="348" spans="1:8" x14ac:dyDescent="0.25">
      <c r="A348" s="623" t="s">
        <v>883</v>
      </c>
      <c r="B348" s="623" t="s">
        <v>884</v>
      </c>
      <c r="C348" s="622">
        <v>1121250</v>
      </c>
      <c r="D348" s="622">
        <v>354036</v>
      </c>
      <c r="E348" s="622">
        <v>14532</v>
      </c>
      <c r="F348" s="622">
        <v>20687</v>
      </c>
      <c r="G348" s="622"/>
      <c r="H348" s="622">
        <f t="shared" si="6"/>
        <v>1510505</v>
      </c>
    </row>
    <row r="349" spans="1:8" x14ac:dyDescent="0.25">
      <c r="A349" s="623" t="s">
        <v>885</v>
      </c>
      <c r="B349" s="623" t="s">
        <v>886</v>
      </c>
      <c r="C349" s="622">
        <v>452628</v>
      </c>
      <c r="D349" s="622">
        <v>212586</v>
      </c>
      <c r="E349" s="622">
        <v>13424</v>
      </c>
      <c r="F349" s="622">
        <v>8580</v>
      </c>
      <c r="G349" s="622"/>
      <c r="H349" s="622">
        <f t="shared" si="6"/>
        <v>687218</v>
      </c>
    </row>
    <row r="350" spans="1:8" x14ac:dyDescent="0.25">
      <c r="A350" s="623" t="s">
        <v>887</v>
      </c>
      <c r="B350" s="623" t="s">
        <v>888</v>
      </c>
      <c r="C350" s="622">
        <v>530214</v>
      </c>
      <c r="D350" s="622">
        <v>270114</v>
      </c>
      <c r="E350" s="622">
        <v>20560</v>
      </c>
      <c r="F350" s="622">
        <v>9956</v>
      </c>
      <c r="G350" s="622"/>
      <c r="H350" s="622">
        <f t="shared" si="6"/>
        <v>830844</v>
      </c>
    </row>
    <row r="351" spans="1:8" x14ac:dyDescent="0.25">
      <c r="A351" s="623" t="s">
        <v>889</v>
      </c>
      <c r="B351" s="623" t="s">
        <v>890</v>
      </c>
      <c r="C351" s="622">
        <v>615402</v>
      </c>
      <c r="D351" s="622">
        <v>162348</v>
      </c>
      <c r="E351" s="622">
        <v>30690</v>
      </c>
      <c r="F351" s="622">
        <v>15132</v>
      </c>
      <c r="G351" s="622"/>
      <c r="H351" s="622">
        <f t="shared" si="6"/>
        <v>823572</v>
      </c>
    </row>
    <row r="352" spans="1:8" x14ac:dyDescent="0.25">
      <c r="A352" s="623" t="s">
        <v>891</v>
      </c>
      <c r="B352" s="623" t="s">
        <v>892</v>
      </c>
      <c r="C352" s="622">
        <v>423504</v>
      </c>
      <c r="D352" s="622">
        <v>142776</v>
      </c>
      <c r="E352" s="622">
        <v>11100</v>
      </c>
      <c r="F352" s="622">
        <v>5948</v>
      </c>
      <c r="G352" s="622"/>
      <c r="H352" s="622">
        <f t="shared" si="6"/>
        <v>583328</v>
      </c>
    </row>
    <row r="353" spans="1:8" x14ac:dyDescent="0.25">
      <c r="A353" s="623" t="s">
        <v>893</v>
      </c>
      <c r="B353" s="623" t="s">
        <v>894</v>
      </c>
      <c r="C353" s="622">
        <v>555858</v>
      </c>
      <c r="D353" s="622">
        <v>162510</v>
      </c>
      <c r="E353" s="622">
        <v>30590</v>
      </c>
      <c r="F353" s="622">
        <v>14031</v>
      </c>
      <c r="G353" s="622"/>
      <c r="H353" s="622">
        <f t="shared" si="6"/>
        <v>762989</v>
      </c>
    </row>
    <row r="354" spans="1:8" x14ac:dyDescent="0.25">
      <c r="A354" s="623" t="s">
        <v>895</v>
      </c>
      <c r="B354" s="623" t="s">
        <v>896</v>
      </c>
      <c r="C354" s="622">
        <v>1303920</v>
      </c>
      <c r="D354" s="622">
        <v>616350</v>
      </c>
      <c r="E354" s="622">
        <v>65035</v>
      </c>
      <c r="F354" s="622">
        <v>31644</v>
      </c>
      <c r="G354" s="622"/>
      <c r="H354" s="622">
        <f t="shared" si="6"/>
        <v>2016949</v>
      </c>
    </row>
    <row r="355" spans="1:8" x14ac:dyDescent="0.25">
      <c r="A355" s="623" t="s">
        <v>897</v>
      </c>
      <c r="B355" s="623" t="s">
        <v>898</v>
      </c>
      <c r="C355" s="622">
        <v>384570</v>
      </c>
      <c r="D355" s="622">
        <v>130692</v>
      </c>
      <c r="E355" s="622">
        <v>15023</v>
      </c>
      <c r="F355" s="622">
        <v>7529</v>
      </c>
      <c r="G355" s="622"/>
      <c r="H355" s="622">
        <f t="shared" si="6"/>
        <v>537814</v>
      </c>
    </row>
    <row r="356" spans="1:8" x14ac:dyDescent="0.25">
      <c r="A356" s="623" t="s">
        <v>899</v>
      </c>
      <c r="B356" s="623" t="s">
        <v>900</v>
      </c>
      <c r="C356" s="622">
        <v>2788698</v>
      </c>
      <c r="D356" s="622">
        <v>1056192</v>
      </c>
      <c r="E356" s="622">
        <v>96395</v>
      </c>
      <c r="F356" s="622">
        <v>97471</v>
      </c>
      <c r="G356" s="622"/>
      <c r="H356" s="622">
        <f t="shared" si="6"/>
        <v>4038756</v>
      </c>
    </row>
    <row r="357" spans="1:8" x14ac:dyDescent="0.25">
      <c r="A357" s="623" t="s">
        <v>901</v>
      </c>
      <c r="B357" s="623" t="s">
        <v>902</v>
      </c>
      <c r="C357" s="622">
        <v>485010</v>
      </c>
      <c r="D357" s="622">
        <v>226362</v>
      </c>
      <c r="E357" s="622">
        <v>20836</v>
      </c>
      <c r="F357" s="622">
        <v>10467</v>
      </c>
      <c r="G357" s="622"/>
      <c r="H357" s="622">
        <f t="shared" si="6"/>
        <v>742675</v>
      </c>
    </row>
    <row r="358" spans="1:8" x14ac:dyDescent="0.25">
      <c r="A358" s="623" t="s">
        <v>903</v>
      </c>
      <c r="B358" s="623" t="s">
        <v>904</v>
      </c>
      <c r="C358" s="622">
        <v>574800</v>
      </c>
      <c r="D358" s="622">
        <v>178074</v>
      </c>
      <c r="E358" s="622">
        <v>33904</v>
      </c>
      <c r="F358" s="622">
        <v>14657</v>
      </c>
      <c r="G358" s="622"/>
      <c r="H358" s="622">
        <f t="shared" si="6"/>
        <v>801435</v>
      </c>
    </row>
    <row r="359" spans="1:8" x14ac:dyDescent="0.25">
      <c r="A359" s="623" t="s">
        <v>905</v>
      </c>
      <c r="B359" s="623" t="s">
        <v>906</v>
      </c>
      <c r="C359" s="622">
        <v>426546</v>
      </c>
      <c r="D359" s="622">
        <v>335862</v>
      </c>
      <c r="E359" s="622">
        <v>15491</v>
      </c>
      <c r="F359" s="622">
        <v>7836</v>
      </c>
      <c r="G359" s="622"/>
      <c r="H359" s="622">
        <f t="shared" si="6"/>
        <v>785735</v>
      </c>
    </row>
    <row r="360" spans="1:8" x14ac:dyDescent="0.25">
      <c r="A360" s="623" t="s">
        <v>907</v>
      </c>
      <c r="B360" s="623" t="s">
        <v>908</v>
      </c>
      <c r="C360" s="622">
        <v>287682</v>
      </c>
      <c r="D360" s="622">
        <v>137688</v>
      </c>
      <c r="E360" s="622">
        <v>4566</v>
      </c>
      <c r="F360" s="622">
        <v>2160</v>
      </c>
      <c r="G360" s="622"/>
      <c r="H360" s="622">
        <f t="shared" si="6"/>
        <v>432096</v>
      </c>
    </row>
    <row r="361" spans="1:8" x14ac:dyDescent="0.25">
      <c r="A361" s="623" t="s">
        <v>909</v>
      </c>
      <c r="B361" s="623" t="s">
        <v>910</v>
      </c>
      <c r="C361" s="622">
        <v>281514</v>
      </c>
      <c r="D361" s="622">
        <v>138126</v>
      </c>
      <c r="E361" s="622">
        <v>6177</v>
      </c>
      <c r="F361" s="622">
        <v>2824</v>
      </c>
      <c r="G361" s="622"/>
      <c r="H361" s="622">
        <f t="shared" si="6"/>
        <v>428641</v>
      </c>
    </row>
    <row r="362" spans="1:8" x14ac:dyDescent="0.25">
      <c r="A362" s="623" t="s">
        <v>911</v>
      </c>
      <c r="B362" s="623" t="s">
        <v>912</v>
      </c>
      <c r="C362" s="622">
        <v>566694</v>
      </c>
      <c r="D362" s="622">
        <v>193038</v>
      </c>
      <c r="E362" s="622">
        <v>15182</v>
      </c>
      <c r="F362" s="622">
        <v>9283</v>
      </c>
      <c r="G362" s="622"/>
      <c r="H362" s="622">
        <f t="shared" si="6"/>
        <v>784197</v>
      </c>
    </row>
    <row r="363" spans="1:8" x14ac:dyDescent="0.25">
      <c r="A363" s="623" t="s">
        <v>913</v>
      </c>
      <c r="B363" s="623" t="s">
        <v>914</v>
      </c>
      <c r="C363" s="622">
        <v>371232</v>
      </c>
      <c r="D363" s="622">
        <v>160026</v>
      </c>
      <c r="E363" s="622">
        <v>6866</v>
      </c>
      <c r="F363" s="622">
        <v>3639</v>
      </c>
      <c r="G363" s="622"/>
      <c r="H363" s="622">
        <f t="shared" si="6"/>
        <v>541763</v>
      </c>
    </row>
    <row r="364" spans="1:8" x14ac:dyDescent="0.25">
      <c r="A364" s="623" t="s">
        <v>915</v>
      </c>
      <c r="B364" s="623" t="s">
        <v>916</v>
      </c>
      <c r="C364" s="622">
        <v>566772</v>
      </c>
      <c r="D364" s="622">
        <v>245574</v>
      </c>
      <c r="E364" s="622">
        <v>14474</v>
      </c>
      <c r="F364" s="622">
        <v>8292</v>
      </c>
      <c r="G364" s="622"/>
      <c r="H364" s="622">
        <f t="shared" si="6"/>
        <v>835112</v>
      </c>
    </row>
    <row r="365" spans="1:8" x14ac:dyDescent="0.25">
      <c r="A365" s="623" t="s">
        <v>917</v>
      </c>
      <c r="B365" s="623" t="s">
        <v>918</v>
      </c>
      <c r="C365" s="622">
        <v>344628</v>
      </c>
      <c r="D365" s="622">
        <v>161256</v>
      </c>
      <c r="E365" s="622">
        <v>6177</v>
      </c>
      <c r="F365" s="622">
        <v>3465</v>
      </c>
      <c r="G365" s="622"/>
      <c r="H365" s="622">
        <f t="shared" si="6"/>
        <v>515526</v>
      </c>
    </row>
    <row r="366" spans="1:8" x14ac:dyDescent="0.25">
      <c r="A366" s="623" t="s">
        <v>919</v>
      </c>
      <c r="B366" s="623" t="s">
        <v>920</v>
      </c>
      <c r="C366" s="622">
        <v>713508</v>
      </c>
      <c r="D366" s="622">
        <v>355062</v>
      </c>
      <c r="E366" s="622">
        <v>28374</v>
      </c>
      <c r="F366" s="622">
        <v>15100</v>
      </c>
      <c r="G366" s="622"/>
      <c r="H366" s="622">
        <f t="shared" si="6"/>
        <v>1112044</v>
      </c>
    </row>
    <row r="367" spans="1:8" x14ac:dyDescent="0.25">
      <c r="A367" s="623" t="s">
        <v>921</v>
      </c>
      <c r="B367" s="623" t="s">
        <v>922</v>
      </c>
      <c r="C367" s="622">
        <v>352914</v>
      </c>
      <c r="D367" s="622">
        <v>182706</v>
      </c>
      <c r="E367" s="622">
        <v>7373</v>
      </c>
      <c r="F367" s="622">
        <v>3619</v>
      </c>
      <c r="G367" s="622"/>
      <c r="H367" s="622">
        <f t="shared" si="6"/>
        <v>546612</v>
      </c>
    </row>
    <row r="368" spans="1:8" x14ac:dyDescent="0.25">
      <c r="A368" s="623" t="s">
        <v>923</v>
      </c>
      <c r="B368" s="623" t="s">
        <v>924</v>
      </c>
      <c r="C368" s="622">
        <v>408810</v>
      </c>
      <c r="D368" s="622">
        <v>176610</v>
      </c>
      <c r="E368" s="622">
        <v>11401</v>
      </c>
      <c r="F368" s="622">
        <v>6308</v>
      </c>
      <c r="G368" s="622"/>
      <c r="H368" s="622">
        <f t="shared" si="6"/>
        <v>603129</v>
      </c>
    </row>
    <row r="369" spans="1:8" x14ac:dyDescent="0.25">
      <c r="A369" s="623" t="s">
        <v>925</v>
      </c>
      <c r="B369" s="623" t="s">
        <v>926</v>
      </c>
      <c r="C369" s="622">
        <v>483372</v>
      </c>
      <c r="D369" s="622">
        <v>199560</v>
      </c>
      <c r="E369" s="622">
        <v>19182</v>
      </c>
      <c r="F369" s="622">
        <v>10750</v>
      </c>
      <c r="G369" s="622"/>
      <c r="H369" s="622">
        <f t="shared" si="6"/>
        <v>712864</v>
      </c>
    </row>
    <row r="370" spans="1:8" x14ac:dyDescent="0.25">
      <c r="A370" s="623" t="s">
        <v>927</v>
      </c>
      <c r="B370" s="623" t="s">
        <v>928</v>
      </c>
      <c r="C370" s="622">
        <v>2059662</v>
      </c>
      <c r="D370" s="622">
        <v>1168932</v>
      </c>
      <c r="E370" s="622">
        <v>114519</v>
      </c>
      <c r="F370" s="622">
        <v>66326</v>
      </c>
      <c r="G370" s="622"/>
      <c r="H370" s="622">
        <f t="shared" si="6"/>
        <v>3409439</v>
      </c>
    </row>
    <row r="371" spans="1:8" x14ac:dyDescent="0.25">
      <c r="A371" s="623" t="s">
        <v>929</v>
      </c>
      <c r="B371" s="623" t="s">
        <v>930</v>
      </c>
      <c r="C371" s="622">
        <v>297990</v>
      </c>
      <c r="D371" s="622">
        <v>114954</v>
      </c>
      <c r="E371" s="622">
        <v>9687</v>
      </c>
      <c r="F371" s="622">
        <v>4981</v>
      </c>
      <c r="G371" s="622"/>
      <c r="H371" s="622">
        <f t="shared" si="6"/>
        <v>427612</v>
      </c>
    </row>
    <row r="372" spans="1:8" x14ac:dyDescent="0.25">
      <c r="A372" s="623" t="s">
        <v>931</v>
      </c>
      <c r="B372" s="623" t="s">
        <v>932</v>
      </c>
      <c r="C372" s="622">
        <v>859248</v>
      </c>
      <c r="D372" s="622">
        <v>485556</v>
      </c>
      <c r="E372" s="622">
        <v>34128</v>
      </c>
      <c r="F372" s="622">
        <v>16705</v>
      </c>
      <c r="G372" s="622"/>
      <c r="H372" s="622">
        <f t="shared" si="6"/>
        <v>1395637</v>
      </c>
    </row>
    <row r="373" spans="1:8" x14ac:dyDescent="0.25">
      <c r="A373" s="623" t="s">
        <v>933</v>
      </c>
      <c r="B373" s="623" t="s">
        <v>934</v>
      </c>
      <c r="C373" s="622">
        <v>665874</v>
      </c>
      <c r="D373" s="622">
        <v>219294</v>
      </c>
      <c r="E373" s="622">
        <v>37996</v>
      </c>
      <c r="F373" s="622">
        <v>17309</v>
      </c>
      <c r="G373" s="622"/>
      <c r="H373" s="622">
        <f t="shared" si="6"/>
        <v>940473</v>
      </c>
    </row>
    <row r="374" spans="1:8" x14ac:dyDescent="0.25">
      <c r="A374" s="623" t="s">
        <v>935</v>
      </c>
      <c r="B374" s="623" t="s">
        <v>936</v>
      </c>
      <c r="C374" s="622">
        <v>867678</v>
      </c>
      <c r="D374" s="622">
        <v>474276</v>
      </c>
      <c r="E374" s="622">
        <v>13770</v>
      </c>
      <c r="F374" s="622">
        <v>7430</v>
      </c>
      <c r="G374" s="622"/>
      <c r="H374" s="622">
        <f t="shared" si="6"/>
        <v>1363154</v>
      </c>
    </row>
    <row r="375" spans="1:8" x14ac:dyDescent="0.25">
      <c r="A375" s="623" t="s">
        <v>937</v>
      </c>
      <c r="B375" s="623" t="s">
        <v>938</v>
      </c>
      <c r="C375" s="622">
        <v>336540</v>
      </c>
      <c r="D375" s="622">
        <v>233352</v>
      </c>
      <c r="E375" s="622">
        <v>12940</v>
      </c>
      <c r="F375" s="622">
        <v>7768</v>
      </c>
      <c r="G375" s="622"/>
      <c r="H375" s="622">
        <f t="shared" si="6"/>
        <v>590600</v>
      </c>
    </row>
    <row r="376" spans="1:8" x14ac:dyDescent="0.25">
      <c r="A376" s="623" t="s">
        <v>939</v>
      </c>
      <c r="B376" s="623" t="s">
        <v>940</v>
      </c>
      <c r="C376" s="622">
        <v>303054</v>
      </c>
      <c r="D376" s="622">
        <v>155778</v>
      </c>
      <c r="E376" s="622">
        <v>5023</v>
      </c>
      <c r="F376" s="622">
        <v>2960</v>
      </c>
      <c r="G376" s="622">
        <v>5757</v>
      </c>
      <c r="H376" s="622">
        <f t="shared" si="6"/>
        <v>472572</v>
      </c>
    </row>
    <row r="377" spans="1:8" x14ac:dyDescent="0.25">
      <c r="A377" s="623" t="s">
        <v>941</v>
      </c>
      <c r="B377" s="623" t="s">
        <v>942</v>
      </c>
      <c r="C377" s="622">
        <v>378126</v>
      </c>
      <c r="D377" s="622">
        <v>175566</v>
      </c>
      <c r="E377" s="622">
        <v>7593</v>
      </c>
      <c r="F377" s="622">
        <v>4997</v>
      </c>
      <c r="G377" s="622"/>
      <c r="H377" s="622">
        <f t="shared" si="6"/>
        <v>566282</v>
      </c>
    </row>
    <row r="378" spans="1:8" x14ac:dyDescent="0.25">
      <c r="A378" s="623" t="s">
        <v>943</v>
      </c>
      <c r="B378" s="623" t="s">
        <v>944</v>
      </c>
      <c r="C378" s="622">
        <v>446166</v>
      </c>
      <c r="D378" s="622">
        <v>205902</v>
      </c>
      <c r="E378" s="622">
        <v>15334</v>
      </c>
      <c r="F378" s="622">
        <v>7525</v>
      </c>
      <c r="G378" s="622"/>
      <c r="H378" s="622">
        <f t="shared" si="6"/>
        <v>674927</v>
      </c>
    </row>
    <row r="379" spans="1:8" x14ac:dyDescent="0.25">
      <c r="A379" s="623" t="s">
        <v>945</v>
      </c>
      <c r="B379" s="623" t="s">
        <v>946</v>
      </c>
      <c r="C379" s="622">
        <v>238800</v>
      </c>
      <c r="D379" s="622">
        <v>111258</v>
      </c>
      <c r="E379" s="622">
        <v>3558</v>
      </c>
      <c r="F379" s="622">
        <v>1716</v>
      </c>
      <c r="G379" s="622"/>
      <c r="H379" s="622">
        <f t="shared" si="6"/>
        <v>355332</v>
      </c>
    </row>
    <row r="380" spans="1:8" x14ac:dyDescent="0.25">
      <c r="A380" s="623" t="s">
        <v>947</v>
      </c>
      <c r="B380" s="623" t="s">
        <v>948</v>
      </c>
      <c r="C380" s="622">
        <v>332784</v>
      </c>
      <c r="D380" s="622">
        <v>128298</v>
      </c>
      <c r="E380" s="622">
        <v>12803</v>
      </c>
      <c r="F380" s="622">
        <v>5609</v>
      </c>
      <c r="G380" s="622"/>
      <c r="H380" s="622">
        <f t="shared" si="6"/>
        <v>479494</v>
      </c>
    </row>
    <row r="381" spans="1:8" x14ac:dyDescent="0.25">
      <c r="A381" s="623" t="s">
        <v>949</v>
      </c>
      <c r="B381" s="623" t="s">
        <v>950</v>
      </c>
      <c r="C381" s="622">
        <v>1583946</v>
      </c>
      <c r="D381" s="622">
        <v>695058</v>
      </c>
      <c r="E381" s="622">
        <v>64550</v>
      </c>
      <c r="F381" s="622">
        <v>64064</v>
      </c>
      <c r="G381" s="622"/>
      <c r="H381" s="622">
        <f t="shared" si="6"/>
        <v>2407618</v>
      </c>
    </row>
    <row r="382" spans="1:8" x14ac:dyDescent="0.25">
      <c r="A382" s="623" t="s">
        <v>951</v>
      </c>
      <c r="B382" s="623" t="s">
        <v>952</v>
      </c>
      <c r="C382" s="622">
        <v>199674</v>
      </c>
      <c r="D382" s="622">
        <v>101496</v>
      </c>
      <c r="E382" s="622">
        <v>2798</v>
      </c>
      <c r="F382" s="622">
        <v>1491</v>
      </c>
      <c r="G382" s="622"/>
      <c r="H382" s="622">
        <f t="shared" si="6"/>
        <v>305459</v>
      </c>
    </row>
    <row r="383" spans="1:8" x14ac:dyDescent="0.25">
      <c r="A383" s="623" t="s">
        <v>953</v>
      </c>
      <c r="B383" s="623" t="s">
        <v>954</v>
      </c>
      <c r="C383" s="622">
        <v>1376286</v>
      </c>
      <c r="D383" s="622">
        <v>473142</v>
      </c>
      <c r="E383" s="622">
        <v>92697</v>
      </c>
      <c r="F383" s="622">
        <v>42677</v>
      </c>
      <c r="G383" s="622"/>
      <c r="H383" s="622">
        <f t="shared" si="6"/>
        <v>1984802</v>
      </c>
    </row>
    <row r="384" spans="1:8" x14ac:dyDescent="0.25">
      <c r="A384" s="623" t="s">
        <v>955</v>
      </c>
      <c r="B384" s="623" t="s">
        <v>956</v>
      </c>
      <c r="C384" s="622">
        <v>524388</v>
      </c>
      <c r="D384" s="622">
        <v>327744</v>
      </c>
      <c r="E384" s="622">
        <v>27550</v>
      </c>
      <c r="F384" s="622">
        <v>14136</v>
      </c>
      <c r="G384" s="622"/>
      <c r="H384" s="622">
        <f t="shared" si="6"/>
        <v>893818</v>
      </c>
    </row>
    <row r="385" spans="1:8" x14ac:dyDescent="0.25">
      <c r="A385" s="623" t="s">
        <v>957</v>
      </c>
      <c r="B385" s="623" t="s">
        <v>958</v>
      </c>
      <c r="C385" s="622">
        <v>484392</v>
      </c>
      <c r="D385" s="622">
        <v>141546</v>
      </c>
      <c r="E385" s="622">
        <v>24368</v>
      </c>
      <c r="F385" s="622">
        <v>11275</v>
      </c>
      <c r="G385" s="622"/>
      <c r="H385" s="622">
        <f t="shared" si="6"/>
        <v>661581</v>
      </c>
    </row>
    <row r="386" spans="1:8" x14ac:dyDescent="0.25">
      <c r="A386" s="623" t="s">
        <v>959</v>
      </c>
      <c r="B386" s="623" t="s">
        <v>960</v>
      </c>
      <c r="C386" s="622">
        <v>357834</v>
      </c>
      <c r="D386" s="622">
        <v>121212</v>
      </c>
      <c r="E386" s="622">
        <v>14706</v>
      </c>
      <c r="F386" s="622">
        <v>8993</v>
      </c>
      <c r="G386" s="622"/>
      <c r="H386" s="622">
        <f t="shared" si="6"/>
        <v>502745</v>
      </c>
    </row>
    <row r="387" spans="1:8" x14ac:dyDescent="0.25">
      <c r="A387" s="623" t="s">
        <v>961</v>
      </c>
      <c r="B387" s="623" t="s">
        <v>962</v>
      </c>
      <c r="C387" s="622">
        <v>426060</v>
      </c>
      <c r="D387" s="622">
        <v>328218</v>
      </c>
      <c r="E387" s="622">
        <v>18796</v>
      </c>
      <c r="F387" s="622">
        <v>9931</v>
      </c>
      <c r="G387" s="622"/>
      <c r="H387" s="622">
        <f t="shared" si="6"/>
        <v>783005</v>
      </c>
    </row>
    <row r="388" spans="1:8" x14ac:dyDescent="0.25">
      <c r="A388" s="623" t="s">
        <v>963</v>
      </c>
      <c r="B388" s="623" t="s">
        <v>964</v>
      </c>
      <c r="C388" s="622">
        <v>340722</v>
      </c>
      <c r="D388" s="622">
        <v>157146</v>
      </c>
      <c r="E388" s="622">
        <v>9941</v>
      </c>
      <c r="F388" s="622">
        <v>4577</v>
      </c>
      <c r="G388" s="622"/>
      <c r="H388" s="622">
        <f t="shared" si="6"/>
        <v>512386</v>
      </c>
    </row>
    <row r="389" spans="1:8" x14ac:dyDescent="0.25">
      <c r="A389" s="623" t="s">
        <v>965</v>
      </c>
      <c r="B389" s="623" t="s">
        <v>966</v>
      </c>
      <c r="C389" s="622">
        <v>245580</v>
      </c>
      <c r="D389" s="622">
        <v>100824</v>
      </c>
      <c r="E389" s="622">
        <v>4531</v>
      </c>
      <c r="F389" s="622">
        <v>2436</v>
      </c>
      <c r="G389" s="622"/>
      <c r="H389" s="622">
        <f t="shared" si="6"/>
        <v>353371</v>
      </c>
    </row>
    <row r="390" spans="1:8" x14ac:dyDescent="0.25">
      <c r="A390" s="623" t="s">
        <v>967</v>
      </c>
      <c r="B390" s="623" t="s">
        <v>968</v>
      </c>
      <c r="C390" s="622">
        <v>652350</v>
      </c>
      <c r="D390" s="622">
        <v>192168</v>
      </c>
      <c r="E390" s="622">
        <v>36539</v>
      </c>
      <c r="F390" s="622">
        <v>17541</v>
      </c>
      <c r="G390" s="622"/>
      <c r="H390" s="622">
        <f t="shared" si="6"/>
        <v>898598</v>
      </c>
    </row>
    <row r="391" spans="1:8" x14ac:dyDescent="0.25">
      <c r="A391" s="623" t="s">
        <v>969</v>
      </c>
      <c r="B391" s="623" t="s">
        <v>970</v>
      </c>
      <c r="C391" s="622">
        <v>13670244</v>
      </c>
      <c r="D391" s="622">
        <v>2992692</v>
      </c>
      <c r="E391" s="622">
        <v>505196</v>
      </c>
      <c r="F391" s="622">
        <v>531271</v>
      </c>
      <c r="G391" s="622"/>
      <c r="H391" s="622">
        <f t="shared" si="6"/>
        <v>17699403</v>
      </c>
    </row>
    <row r="392" spans="1:8" x14ac:dyDescent="0.25">
      <c r="A392" s="623" t="s">
        <v>971</v>
      </c>
      <c r="B392" s="623" t="s">
        <v>972</v>
      </c>
      <c r="C392" s="622">
        <v>3118374</v>
      </c>
      <c r="D392" s="622">
        <v>401328</v>
      </c>
      <c r="E392" s="622">
        <v>156326</v>
      </c>
      <c r="F392" s="622">
        <v>74659</v>
      </c>
      <c r="G392" s="622"/>
      <c r="H392" s="622">
        <f t="shared" ref="H392:H455" si="7">SUM(C392:G392)</f>
        <v>3750687</v>
      </c>
    </row>
    <row r="393" spans="1:8" x14ac:dyDescent="0.25">
      <c r="A393" s="623" t="s">
        <v>973</v>
      </c>
      <c r="B393" s="623" t="s">
        <v>974</v>
      </c>
      <c r="C393" s="622">
        <v>496206</v>
      </c>
      <c r="D393" s="622">
        <v>218592</v>
      </c>
      <c r="E393" s="622">
        <v>21290</v>
      </c>
      <c r="F393" s="622">
        <v>11969</v>
      </c>
      <c r="G393" s="622"/>
      <c r="H393" s="622">
        <f t="shared" si="7"/>
        <v>748057</v>
      </c>
    </row>
    <row r="394" spans="1:8" x14ac:dyDescent="0.25">
      <c r="A394" s="623" t="s">
        <v>975</v>
      </c>
      <c r="B394" s="623" t="s">
        <v>976</v>
      </c>
      <c r="C394" s="622">
        <v>503370</v>
      </c>
      <c r="D394" s="622">
        <v>539370</v>
      </c>
      <c r="E394" s="622">
        <v>21481</v>
      </c>
      <c r="F394" s="622">
        <v>9659</v>
      </c>
      <c r="G394" s="622"/>
      <c r="H394" s="622">
        <f t="shared" si="7"/>
        <v>1073880</v>
      </c>
    </row>
    <row r="395" spans="1:8" x14ac:dyDescent="0.25">
      <c r="A395" s="623" t="s">
        <v>977</v>
      </c>
      <c r="B395" s="623" t="s">
        <v>978</v>
      </c>
      <c r="C395" s="622">
        <v>429570</v>
      </c>
      <c r="D395" s="622">
        <v>208116</v>
      </c>
      <c r="E395" s="622">
        <v>7572</v>
      </c>
      <c r="F395" s="622">
        <v>3999</v>
      </c>
      <c r="G395" s="622"/>
      <c r="H395" s="622">
        <f t="shared" si="7"/>
        <v>649257</v>
      </c>
    </row>
    <row r="396" spans="1:8" x14ac:dyDescent="0.25">
      <c r="A396" s="623" t="s">
        <v>979</v>
      </c>
      <c r="B396" s="623" t="s">
        <v>980</v>
      </c>
      <c r="C396" s="622">
        <v>5749608</v>
      </c>
      <c r="D396" s="622">
        <v>1432218</v>
      </c>
      <c r="E396" s="622">
        <v>290308</v>
      </c>
      <c r="F396" s="622">
        <v>272126</v>
      </c>
      <c r="G396" s="622"/>
      <c r="H396" s="622">
        <f t="shared" si="7"/>
        <v>7744260</v>
      </c>
    </row>
    <row r="397" spans="1:8" x14ac:dyDescent="0.25">
      <c r="A397" s="623" t="s">
        <v>981</v>
      </c>
      <c r="B397" s="623" t="s">
        <v>982</v>
      </c>
      <c r="C397" s="622">
        <v>597270</v>
      </c>
      <c r="D397" s="622">
        <v>248550</v>
      </c>
      <c r="E397" s="622">
        <v>30706</v>
      </c>
      <c r="F397" s="622">
        <v>13138</v>
      </c>
      <c r="G397" s="622"/>
      <c r="H397" s="622">
        <f t="shared" si="7"/>
        <v>889664</v>
      </c>
    </row>
    <row r="398" spans="1:8" x14ac:dyDescent="0.25">
      <c r="A398" s="623" t="s">
        <v>983</v>
      </c>
      <c r="B398" s="623" t="s">
        <v>984</v>
      </c>
      <c r="C398" s="622">
        <v>989190</v>
      </c>
      <c r="D398" s="622">
        <v>375594</v>
      </c>
      <c r="E398" s="622">
        <v>57633</v>
      </c>
      <c r="F398" s="622">
        <v>26951</v>
      </c>
      <c r="G398" s="622"/>
      <c r="H398" s="622">
        <f t="shared" si="7"/>
        <v>1449368</v>
      </c>
    </row>
    <row r="399" spans="1:8" x14ac:dyDescent="0.25">
      <c r="A399" s="623" t="s">
        <v>985</v>
      </c>
      <c r="B399" s="623" t="s">
        <v>986</v>
      </c>
      <c r="C399" s="622">
        <v>617010</v>
      </c>
      <c r="D399" s="622">
        <v>197364</v>
      </c>
      <c r="E399" s="622">
        <v>28193</v>
      </c>
      <c r="F399" s="622">
        <v>14457</v>
      </c>
      <c r="G399" s="622"/>
      <c r="H399" s="622">
        <f t="shared" si="7"/>
        <v>857024</v>
      </c>
    </row>
    <row r="400" spans="1:8" x14ac:dyDescent="0.25">
      <c r="A400" s="623" t="s">
        <v>987</v>
      </c>
      <c r="B400" s="623" t="s">
        <v>988</v>
      </c>
      <c r="C400" s="622">
        <v>420066</v>
      </c>
      <c r="D400" s="622">
        <v>116886</v>
      </c>
      <c r="E400" s="622">
        <v>21263</v>
      </c>
      <c r="F400" s="622">
        <v>10584</v>
      </c>
      <c r="G400" s="622"/>
      <c r="H400" s="622">
        <f t="shared" si="7"/>
        <v>568799</v>
      </c>
    </row>
    <row r="401" spans="1:8" x14ac:dyDescent="0.25">
      <c r="A401" s="623" t="s">
        <v>989</v>
      </c>
      <c r="B401" s="623" t="s">
        <v>990</v>
      </c>
      <c r="C401" s="622">
        <v>467070</v>
      </c>
      <c r="D401" s="622">
        <v>174624</v>
      </c>
      <c r="E401" s="622">
        <v>16526</v>
      </c>
      <c r="F401" s="622">
        <v>7386</v>
      </c>
      <c r="G401" s="622"/>
      <c r="H401" s="622">
        <f t="shared" si="7"/>
        <v>665606</v>
      </c>
    </row>
    <row r="402" spans="1:8" x14ac:dyDescent="0.25">
      <c r="A402" s="623" t="s">
        <v>991</v>
      </c>
      <c r="B402" s="623" t="s">
        <v>992</v>
      </c>
      <c r="C402" s="622">
        <v>596766</v>
      </c>
      <c r="D402" s="622">
        <v>188622</v>
      </c>
      <c r="E402" s="622">
        <v>29023</v>
      </c>
      <c r="F402" s="622">
        <v>12545</v>
      </c>
      <c r="G402" s="622"/>
      <c r="H402" s="622">
        <f t="shared" si="7"/>
        <v>826956</v>
      </c>
    </row>
    <row r="403" spans="1:8" x14ac:dyDescent="0.25">
      <c r="A403" s="623" t="s">
        <v>993</v>
      </c>
      <c r="B403" s="623" t="s">
        <v>994</v>
      </c>
      <c r="C403" s="622">
        <v>5922258</v>
      </c>
      <c r="D403" s="622">
        <v>2368308</v>
      </c>
      <c r="E403" s="622">
        <v>274627</v>
      </c>
      <c r="F403" s="622">
        <v>191095</v>
      </c>
      <c r="G403" s="622"/>
      <c r="H403" s="622">
        <f t="shared" si="7"/>
        <v>8756288</v>
      </c>
    </row>
    <row r="404" spans="1:8" x14ac:dyDescent="0.25">
      <c r="A404" s="623" t="s">
        <v>995</v>
      </c>
      <c r="B404" s="623" t="s">
        <v>996</v>
      </c>
      <c r="C404" s="622">
        <v>836448</v>
      </c>
      <c r="D404" s="622">
        <v>375456</v>
      </c>
      <c r="E404" s="622">
        <v>34128</v>
      </c>
      <c r="F404" s="622">
        <v>20011</v>
      </c>
      <c r="G404" s="622"/>
      <c r="H404" s="622">
        <f t="shared" si="7"/>
        <v>1266043</v>
      </c>
    </row>
    <row r="405" spans="1:8" x14ac:dyDescent="0.25">
      <c r="A405" s="623" t="s">
        <v>997</v>
      </c>
      <c r="B405" s="623" t="s">
        <v>998</v>
      </c>
      <c r="C405" s="622">
        <v>3322224</v>
      </c>
      <c r="D405" s="622">
        <v>1055940</v>
      </c>
      <c r="E405" s="622">
        <v>183397</v>
      </c>
      <c r="F405" s="622">
        <v>111112</v>
      </c>
      <c r="G405" s="622"/>
      <c r="H405" s="622">
        <f t="shared" si="7"/>
        <v>4672673</v>
      </c>
    </row>
    <row r="406" spans="1:8" x14ac:dyDescent="0.25">
      <c r="A406" s="623" t="s">
        <v>999</v>
      </c>
      <c r="B406" s="623" t="s">
        <v>1000</v>
      </c>
      <c r="C406" s="622">
        <v>483492</v>
      </c>
      <c r="D406" s="622">
        <v>158118</v>
      </c>
      <c r="E406" s="622">
        <v>12003</v>
      </c>
      <c r="F406" s="622">
        <v>6218</v>
      </c>
      <c r="G406" s="622"/>
      <c r="H406" s="622">
        <f t="shared" si="7"/>
        <v>659831</v>
      </c>
    </row>
    <row r="407" spans="1:8" x14ac:dyDescent="0.25">
      <c r="A407" s="623" t="s">
        <v>1001</v>
      </c>
      <c r="B407" s="623" t="s">
        <v>1002</v>
      </c>
      <c r="C407" s="622">
        <v>3008688</v>
      </c>
      <c r="D407" s="622">
        <v>1209726</v>
      </c>
      <c r="E407" s="622">
        <v>162163</v>
      </c>
      <c r="F407" s="622">
        <v>118983</v>
      </c>
      <c r="G407" s="622"/>
      <c r="H407" s="622">
        <f t="shared" si="7"/>
        <v>4499560</v>
      </c>
    </row>
    <row r="408" spans="1:8" x14ac:dyDescent="0.25">
      <c r="A408" s="623" t="s">
        <v>1003</v>
      </c>
      <c r="B408" s="623" t="s">
        <v>1004</v>
      </c>
      <c r="C408" s="622">
        <v>293700</v>
      </c>
      <c r="D408" s="622">
        <v>122010</v>
      </c>
      <c r="E408" s="622">
        <v>8248</v>
      </c>
      <c r="F408" s="622">
        <v>4127</v>
      </c>
      <c r="G408" s="622"/>
      <c r="H408" s="622">
        <f t="shared" si="7"/>
        <v>428085</v>
      </c>
    </row>
    <row r="409" spans="1:8" x14ac:dyDescent="0.25">
      <c r="A409" s="623" t="s">
        <v>1005</v>
      </c>
      <c r="B409" s="623" t="s">
        <v>1006</v>
      </c>
      <c r="C409" s="622">
        <v>515310</v>
      </c>
      <c r="D409" s="622">
        <v>256728</v>
      </c>
      <c r="E409" s="622">
        <v>18660</v>
      </c>
      <c r="F409" s="622">
        <v>14870</v>
      </c>
      <c r="G409" s="622"/>
      <c r="H409" s="622">
        <f t="shared" si="7"/>
        <v>805568</v>
      </c>
    </row>
    <row r="410" spans="1:8" x14ac:dyDescent="0.25">
      <c r="A410" s="623" t="s">
        <v>1007</v>
      </c>
      <c r="B410" s="623" t="s">
        <v>1008</v>
      </c>
      <c r="C410" s="622">
        <v>296844</v>
      </c>
      <c r="D410" s="622">
        <v>173346</v>
      </c>
      <c r="E410" s="622">
        <v>5401</v>
      </c>
      <c r="F410" s="622">
        <v>4262</v>
      </c>
      <c r="G410" s="622"/>
      <c r="H410" s="622">
        <f t="shared" si="7"/>
        <v>479853</v>
      </c>
    </row>
    <row r="411" spans="1:8" x14ac:dyDescent="0.25">
      <c r="A411" s="623" t="s">
        <v>1009</v>
      </c>
      <c r="B411" s="623" t="s">
        <v>1010</v>
      </c>
      <c r="C411" s="622">
        <v>479790</v>
      </c>
      <c r="D411" s="622">
        <v>193584</v>
      </c>
      <c r="E411" s="622">
        <v>14496</v>
      </c>
      <c r="F411" s="622">
        <v>11282</v>
      </c>
      <c r="G411" s="622"/>
      <c r="H411" s="622">
        <f t="shared" si="7"/>
        <v>699152</v>
      </c>
    </row>
    <row r="412" spans="1:8" x14ac:dyDescent="0.25">
      <c r="A412" s="623" t="s">
        <v>1011</v>
      </c>
      <c r="B412" s="623" t="s">
        <v>1012</v>
      </c>
      <c r="C412" s="622">
        <v>2710218</v>
      </c>
      <c r="D412" s="622">
        <v>759876</v>
      </c>
      <c r="E412" s="622">
        <v>188188</v>
      </c>
      <c r="F412" s="622">
        <v>79857</v>
      </c>
      <c r="G412" s="622"/>
      <c r="H412" s="622">
        <f t="shared" si="7"/>
        <v>3738139</v>
      </c>
    </row>
    <row r="413" spans="1:8" x14ac:dyDescent="0.25">
      <c r="A413" s="623" t="s">
        <v>1013</v>
      </c>
      <c r="B413" s="623" t="s">
        <v>1014</v>
      </c>
      <c r="C413" s="622">
        <v>1101756</v>
      </c>
      <c r="D413" s="622">
        <v>216222</v>
      </c>
      <c r="E413" s="622">
        <v>70395</v>
      </c>
      <c r="F413" s="622">
        <v>32410</v>
      </c>
      <c r="G413" s="622"/>
      <c r="H413" s="622">
        <f t="shared" si="7"/>
        <v>1420783</v>
      </c>
    </row>
    <row r="414" spans="1:8" x14ac:dyDescent="0.25">
      <c r="A414" s="623" t="s">
        <v>1015</v>
      </c>
      <c r="B414" s="623" t="s">
        <v>1016</v>
      </c>
      <c r="C414" s="622">
        <v>236454</v>
      </c>
      <c r="D414" s="622">
        <v>147642</v>
      </c>
      <c r="E414" s="622">
        <v>3649</v>
      </c>
      <c r="F414" s="622">
        <v>2026</v>
      </c>
      <c r="G414" s="622"/>
      <c r="H414" s="622">
        <f t="shared" si="7"/>
        <v>389771</v>
      </c>
    </row>
    <row r="415" spans="1:8" x14ac:dyDescent="0.25">
      <c r="A415" s="623" t="s">
        <v>1017</v>
      </c>
      <c r="B415" s="623" t="s">
        <v>1018</v>
      </c>
      <c r="C415" s="622">
        <v>1469832</v>
      </c>
      <c r="D415" s="622">
        <v>488064</v>
      </c>
      <c r="E415" s="622">
        <v>49440</v>
      </c>
      <c r="F415" s="622">
        <v>56596</v>
      </c>
      <c r="G415" s="622"/>
      <c r="H415" s="622">
        <f t="shared" si="7"/>
        <v>2063932</v>
      </c>
    </row>
    <row r="416" spans="1:8" x14ac:dyDescent="0.25">
      <c r="A416" s="623" t="s">
        <v>1019</v>
      </c>
      <c r="B416" s="623" t="s">
        <v>1020</v>
      </c>
      <c r="C416" s="622">
        <v>590226</v>
      </c>
      <c r="D416" s="622">
        <v>188304</v>
      </c>
      <c r="E416" s="622">
        <v>26064</v>
      </c>
      <c r="F416" s="622">
        <v>13251</v>
      </c>
      <c r="G416" s="622"/>
      <c r="H416" s="622">
        <f t="shared" si="7"/>
        <v>817845</v>
      </c>
    </row>
    <row r="417" spans="1:8" x14ac:dyDescent="0.25">
      <c r="A417" s="623" t="s">
        <v>1021</v>
      </c>
      <c r="B417" s="623" t="s">
        <v>1022</v>
      </c>
      <c r="C417" s="622">
        <v>278022</v>
      </c>
      <c r="D417" s="622">
        <v>142944</v>
      </c>
      <c r="E417" s="622">
        <v>5699</v>
      </c>
      <c r="F417" s="622">
        <v>3215</v>
      </c>
      <c r="G417" s="622"/>
      <c r="H417" s="622">
        <f t="shared" si="7"/>
        <v>429880</v>
      </c>
    </row>
    <row r="418" spans="1:8" x14ac:dyDescent="0.25">
      <c r="A418" s="623" t="s">
        <v>1023</v>
      </c>
      <c r="B418" s="623" t="s">
        <v>1024</v>
      </c>
      <c r="C418" s="622">
        <v>759204</v>
      </c>
      <c r="D418" s="622">
        <v>168060</v>
      </c>
      <c r="E418" s="622">
        <v>25300</v>
      </c>
      <c r="F418" s="622">
        <v>12086</v>
      </c>
      <c r="G418" s="622"/>
      <c r="H418" s="622">
        <f t="shared" si="7"/>
        <v>964650</v>
      </c>
    </row>
    <row r="419" spans="1:8" x14ac:dyDescent="0.25">
      <c r="A419" s="623" t="s">
        <v>1025</v>
      </c>
      <c r="B419" s="623" t="s">
        <v>1026</v>
      </c>
      <c r="C419" s="622">
        <v>20134224</v>
      </c>
      <c r="D419" s="622">
        <v>7165650</v>
      </c>
      <c r="E419" s="622">
        <v>264516</v>
      </c>
      <c r="F419" s="622">
        <v>665883</v>
      </c>
      <c r="G419" s="622"/>
      <c r="H419" s="622">
        <f t="shared" si="7"/>
        <v>28230273</v>
      </c>
    </row>
    <row r="420" spans="1:8" x14ac:dyDescent="0.25">
      <c r="A420" s="623" t="s">
        <v>1027</v>
      </c>
      <c r="B420" s="623" t="s">
        <v>1028</v>
      </c>
      <c r="C420" s="622">
        <v>1358508</v>
      </c>
      <c r="D420" s="622">
        <v>473094</v>
      </c>
      <c r="E420" s="622">
        <v>83944</v>
      </c>
      <c r="F420" s="622">
        <v>42684</v>
      </c>
      <c r="G420" s="622"/>
      <c r="H420" s="622">
        <f t="shared" si="7"/>
        <v>1958230</v>
      </c>
    </row>
    <row r="421" spans="1:8" x14ac:dyDescent="0.25">
      <c r="A421" s="623" t="s">
        <v>1029</v>
      </c>
      <c r="B421" s="623" t="s">
        <v>1030</v>
      </c>
      <c r="C421" s="622">
        <v>661788</v>
      </c>
      <c r="D421" s="622">
        <v>161856</v>
      </c>
      <c r="E421" s="622">
        <v>37497</v>
      </c>
      <c r="F421" s="622">
        <v>18927</v>
      </c>
      <c r="G421" s="622"/>
      <c r="H421" s="622">
        <f t="shared" si="7"/>
        <v>880068</v>
      </c>
    </row>
    <row r="422" spans="1:8" x14ac:dyDescent="0.25">
      <c r="A422" s="623" t="s">
        <v>1031</v>
      </c>
      <c r="B422" s="623" t="s">
        <v>1032</v>
      </c>
      <c r="C422" s="622">
        <v>297168</v>
      </c>
      <c r="D422" s="622">
        <v>159720</v>
      </c>
      <c r="E422" s="622">
        <v>4144</v>
      </c>
      <c r="F422" s="622">
        <v>2583</v>
      </c>
      <c r="G422" s="622"/>
      <c r="H422" s="622">
        <f t="shared" si="7"/>
        <v>463615</v>
      </c>
    </row>
    <row r="423" spans="1:8" x14ac:dyDescent="0.25">
      <c r="A423" s="623" t="s">
        <v>1033</v>
      </c>
      <c r="B423" s="623" t="s">
        <v>1034</v>
      </c>
      <c r="C423" s="622">
        <v>1357740</v>
      </c>
      <c r="D423" s="622">
        <v>668088</v>
      </c>
      <c r="E423" s="622">
        <v>71092</v>
      </c>
      <c r="F423" s="622">
        <v>37750</v>
      </c>
      <c r="G423" s="622"/>
      <c r="H423" s="622">
        <f t="shared" si="7"/>
        <v>2134670</v>
      </c>
    </row>
    <row r="424" spans="1:8" x14ac:dyDescent="0.25">
      <c r="A424" s="623" t="s">
        <v>1035</v>
      </c>
      <c r="B424" s="623" t="s">
        <v>1036</v>
      </c>
      <c r="C424" s="622">
        <v>1278684</v>
      </c>
      <c r="D424" s="622">
        <v>393012</v>
      </c>
      <c r="E424" s="622">
        <v>84710</v>
      </c>
      <c r="F424" s="622">
        <v>47680</v>
      </c>
      <c r="G424" s="622"/>
      <c r="H424" s="622">
        <f t="shared" si="7"/>
        <v>1804086</v>
      </c>
    </row>
    <row r="425" spans="1:8" x14ac:dyDescent="0.25">
      <c r="A425" s="623" t="s">
        <v>1037</v>
      </c>
      <c r="B425" s="623" t="s">
        <v>1038</v>
      </c>
      <c r="C425" s="622">
        <v>269364</v>
      </c>
      <c r="D425" s="622">
        <v>146316</v>
      </c>
      <c r="E425" s="622">
        <v>3987</v>
      </c>
      <c r="F425" s="622">
        <v>2580</v>
      </c>
      <c r="G425" s="622"/>
      <c r="H425" s="622">
        <f t="shared" si="7"/>
        <v>422247</v>
      </c>
    </row>
    <row r="426" spans="1:8" x14ac:dyDescent="0.25">
      <c r="A426" s="623" t="s">
        <v>1039</v>
      </c>
      <c r="B426" s="623" t="s">
        <v>1040</v>
      </c>
      <c r="C426" s="622">
        <v>429918</v>
      </c>
      <c r="D426" s="622">
        <v>147516</v>
      </c>
      <c r="E426" s="622">
        <v>13539</v>
      </c>
      <c r="F426" s="622">
        <v>6566</v>
      </c>
      <c r="G426" s="622"/>
      <c r="H426" s="622">
        <f t="shared" si="7"/>
        <v>597539</v>
      </c>
    </row>
    <row r="427" spans="1:8" x14ac:dyDescent="0.25">
      <c r="A427" s="623" t="s">
        <v>1041</v>
      </c>
      <c r="B427" s="623" t="s">
        <v>1042</v>
      </c>
      <c r="C427" s="622">
        <v>1181190</v>
      </c>
      <c r="D427" s="622">
        <v>500124</v>
      </c>
      <c r="E427" s="622">
        <v>32467</v>
      </c>
      <c r="F427" s="622">
        <v>16925</v>
      </c>
      <c r="G427" s="622"/>
      <c r="H427" s="622">
        <f t="shared" si="7"/>
        <v>1730706</v>
      </c>
    </row>
    <row r="428" spans="1:8" x14ac:dyDescent="0.25">
      <c r="A428" s="623" t="s">
        <v>1043</v>
      </c>
      <c r="B428" s="623" t="s">
        <v>1044</v>
      </c>
      <c r="C428" s="622">
        <v>309090</v>
      </c>
      <c r="D428" s="622">
        <v>129150</v>
      </c>
      <c r="E428" s="622">
        <v>5175</v>
      </c>
      <c r="F428" s="622">
        <v>2996</v>
      </c>
      <c r="G428" s="622"/>
      <c r="H428" s="622">
        <f t="shared" si="7"/>
        <v>446411</v>
      </c>
    </row>
    <row r="429" spans="1:8" x14ac:dyDescent="0.25">
      <c r="A429" s="623" t="s">
        <v>1045</v>
      </c>
      <c r="B429" s="623" t="s">
        <v>1046</v>
      </c>
      <c r="C429" s="622">
        <v>246168</v>
      </c>
      <c r="D429" s="622">
        <v>100230</v>
      </c>
      <c r="E429" s="622">
        <v>4364</v>
      </c>
      <c r="F429" s="622">
        <v>2151</v>
      </c>
      <c r="G429" s="622"/>
      <c r="H429" s="622">
        <f t="shared" si="7"/>
        <v>352913</v>
      </c>
    </row>
    <row r="430" spans="1:8" x14ac:dyDescent="0.25">
      <c r="A430" s="623" t="s">
        <v>1047</v>
      </c>
      <c r="B430" s="623" t="s">
        <v>1048</v>
      </c>
      <c r="C430" s="622">
        <v>684666</v>
      </c>
      <c r="D430" s="622">
        <v>527448</v>
      </c>
      <c r="E430" s="622">
        <v>33157</v>
      </c>
      <c r="F430" s="622">
        <v>15721</v>
      </c>
      <c r="G430" s="622"/>
      <c r="H430" s="622">
        <f t="shared" si="7"/>
        <v>1260992</v>
      </c>
    </row>
    <row r="431" spans="1:8" x14ac:dyDescent="0.25">
      <c r="A431" s="623" t="s">
        <v>1049</v>
      </c>
      <c r="B431" s="623" t="s">
        <v>1050</v>
      </c>
      <c r="C431" s="622">
        <v>516030</v>
      </c>
      <c r="D431" s="622">
        <v>221094</v>
      </c>
      <c r="E431" s="622">
        <v>18160</v>
      </c>
      <c r="F431" s="622">
        <v>9021</v>
      </c>
      <c r="G431" s="622"/>
      <c r="H431" s="622">
        <f t="shared" si="7"/>
        <v>764305</v>
      </c>
    </row>
    <row r="432" spans="1:8" x14ac:dyDescent="0.25">
      <c r="A432" s="623" t="s">
        <v>1051</v>
      </c>
      <c r="B432" s="623" t="s">
        <v>1052</v>
      </c>
      <c r="C432" s="622">
        <v>1120578</v>
      </c>
      <c r="D432" s="622">
        <v>245742</v>
      </c>
      <c r="E432" s="622">
        <v>67651</v>
      </c>
      <c r="F432" s="622">
        <v>30111</v>
      </c>
      <c r="G432" s="622"/>
      <c r="H432" s="622">
        <f t="shared" si="7"/>
        <v>1464082</v>
      </c>
    </row>
    <row r="433" spans="1:8" x14ac:dyDescent="0.25">
      <c r="A433" s="623" t="s">
        <v>1053</v>
      </c>
      <c r="B433" s="623" t="s">
        <v>1054</v>
      </c>
      <c r="C433" s="622">
        <v>1607232</v>
      </c>
      <c r="D433" s="622">
        <v>498432</v>
      </c>
      <c r="E433" s="622">
        <v>114255</v>
      </c>
      <c r="F433" s="622">
        <v>63370</v>
      </c>
      <c r="G433" s="622"/>
      <c r="H433" s="622">
        <f t="shared" si="7"/>
        <v>2283289</v>
      </c>
    </row>
    <row r="434" spans="1:8" x14ac:dyDescent="0.25">
      <c r="A434" s="623" t="s">
        <v>1055</v>
      </c>
      <c r="B434" s="623" t="s">
        <v>1056</v>
      </c>
      <c r="C434" s="622">
        <v>418530</v>
      </c>
      <c r="D434" s="622">
        <v>164712</v>
      </c>
      <c r="E434" s="622">
        <v>14648</v>
      </c>
      <c r="F434" s="622">
        <v>6822</v>
      </c>
      <c r="G434" s="622"/>
      <c r="H434" s="622">
        <f t="shared" si="7"/>
        <v>604712</v>
      </c>
    </row>
    <row r="435" spans="1:8" x14ac:dyDescent="0.25">
      <c r="A435" s="623" t="s">
        <v>1057</v>
      </c>
      <c r="B435" s="623" t="s">
        <v>1058</v>
      </c>
      <c r="C435" s="622">
        <v>386910</v>
      </c>
      <c r="D435" s="622">
        <v>153546</v>
      </c>
      <c r="E435" s="622">
        <v>12479</v>
      </c>
      <c r="F435" s="622">
        <v>5807</v>
      </c>
      <c r="G435" s="622"/>
      <c r="H435" s="622">
        <f t="shared" si="7"/>
        <v>558742</v>
      </c>
    </row>
    <row r="436" spans="1:8" x14ac:dyDescent="0.25">
      <c r="A436" s="623" t="s">
        <v>1059</v>
      </c>
      <c r="B436" s="623" t="s">
        <v>1060</v>
      </c>
      <c r="C436" s="622">
        <v>234438</v>
      </c>
      <c r="D436" s="622">
        <v>139236</v>
      </c>
      <c r="E436" s="622">
        <v>1974</v>
      </c>
      <c r="F436" s="622">
        <v>1405</v>
      </c>
      <c r="G436" s="622"/>
      <c r="H436" s="622">
        <f t="shared" si="7"/>
        <v>377053</v>
      </c>
    </row>
    <row r="437" spans="1:8" x14ac:dyDescent="0.25">
      <c r="A437" s="623" t="s">
        <v>1061</v>
      </c>
      <c r="B437" s="623" t="s">
        <v>1062</v>
      </c>
      <c r="C437" s="622">
        <v>314898</v>
      </c>
      <c r="D437" s="622">
        <v>134880</v>
      </c>
      <c r="E437" s="622">
        <v>13016</v>
      </c>
      <c r="F437" s="622">
        <v>7023</v>
      </c>
      <c r="G437" s="622"/>
      <c r="H437" s="622">
        <f t="shared" si="7"/>
        <v>469817</v>
      </c>
    </row>
    <row r="438" spans="1:8" x14ac:dyDescent="0.25">
      <c r="A438" s="623" t="s">
        <v>1063</v>
      </c>
      <c r="B438" s="623" t="s">
        <v>1064</v>
      </c>
      <c r="C438" s="622">
        <v>341880</v>
      </c>
      <c r="D438" s="622">
        <v>168636</v>
      </c>
      <c r="E438" s="622">
        <v>7238</v>
      </c>
      <c r="F438" s="622">
        <v>3929</v>
      </c>
      <c r="G438" s="622"/>
      <c r="H438" s="622">
        <f t="shared" si="7"/>
        <v>521683</v>
      </c>
    </row>
    <row r="439" spans="1:8" x14ac:dyDescent="0.25">
      <c r="A439" s="623" t="s">
        <v>1065</v>
      </c>
      <c r="B439" s="623" t="s">
        <v>1066</v>
      </c>
      <c r="C439" s="622">
        <v>478722</v>
      </c>
      <c r="D439" s="622">
        <v>144390</v>
      </c>
      <c r="E439" s="622">
        <v>22258</v>
      </c>
      <c r="F439" s="622">
        <v>10039</v>
      </c>
      <c r="G439" s="622"/>
      <c r="H439" s="622">
        <f t="shared" si="7"/>
        <v>655409</v>
      </c>
    </row>
    <row r="440" spans="1:8" x14ac:dyDescent="0.25">
      <c r="A440" s="623" t="s">
        <v>1067</v>
      </c>
      <c r="B440" s="623" t="s">
        <v>1068</v>
      </c>
      <c r="C440" s="622">
        <v>731238</v>
      </c>
      <c r="D440" s="622">
        <v>202350</v>
      </c>
      <c r="E440" s="622">
        <v>38217</v>
      </c>
      <c r="F440" s="622">
        <v>17992</v>
      </c>
      <c r="G440" s="622"/>
      <c r="H440" s="622">
        <f t="shared" si="7"/>
        <v>989797</v>
      </c>
    </row>
    <row r="441" spans="1:8" x14ac:dyDescent="0.25">
      <c r="A441" s="623" t="s">
        <v>1069</v>
      </c>
      <c r="B441" s="623" t="s">
        <v>1070</v>
      </c>
      <c r="C441" s="622">
        <v>568734</v>
      </c>
      <c r="D441" s="622">
        <v>294324</v>
      </c>
      <c r="E441" s="622">
        <v>29548</v>
      </c>
      <c r="F441" s="622">
        <v>14007</v>
      </c>
      <c r="G441" s="622"/>
      <c r="H441" s="622">
        <f t="shared" si="7"/>
        <v>906613</v>
      </c>
    </row>
    <row r="442" spans="1:8" x14ac:dyDescent="0.25">
      <c r="A442" s="623" t="s">
        <v>1071</v>
      </c>
      <c r="B442" s="623" t="s">
        <v>1072</v>
      </c>
      <c r="C442" s="622">
        <v>311316</v>
      </c>
      <c r="D442" s="622">
        <v>130848</v>
      </c>
      <c r="E442" s="622">
        <v>8693</v>
      </c>
      <c r="F442" s="622">
        <v>4241</v>
      </c>
      <c r="G442" s="622"/>
      <c r="H442" s="622">
        <f t="shared" si="7"/>
        <v>455098</v>
      </c>
    </row>
    <row r="443" spans="1:8" x14ac:dyDescent="0.25">
      <c r="A443" s="623" t="s">
        <v>1073</v>
      </c>
      <c r="B443" s="623" t="s">
        <v>1074</v>
      </c>
      <c r="C443" s="622">
        <v>2012088</v>
      </c>
      <c r="D443" s="622">
        <v>216426</v>
      </c>
      <c r="E443" s="622">
        <v>80068</v>
      </c>
      <c r="F443" s="622">
        <v>37924</v>
      </c>
      <c r="G443" s="622"/>
      <c r="H443" s="622">
        <f t="shared" si="7"/>
        <v>2346506</v>
      </c>
    </row>
    <row r="444" spans="1:8" x14ac:dyDescent="0.25">
      <c r="A444" s="623" t="s">
        <v>1075</v>
      </c>
      <c r="B444" s="623" t="s">
        <v>1076</v>
      </c>
      <c r="C444" s="622">
        <v>425502</v>
      </c>
      <c r="D444" s="622">
        <v>157914</v>
      </c>
      <c r="E444" s="622">
        <v>14467</v>
      </c>
      <c r="F444" s="622">
        <v>6683</v>
      </c>
      <c r="G444" s="622"/>
      <c r="H444" s="622">
        <f t="shared" si="7"/>
        <v>604566</v>
      </c>
    </row>
    <row r="445" spans="1:8" x14ac:dyDescent="0.25">
      <c r="A445" s="623" t="s">
        <v>1077</v>
      </c>
      <c r="B445" s="623" t="s">
        <v>1078</v>
      </c>
      <c r="C445" s="622">
        <v>2796636</v>
      </c>
      <c r="D445" s="622">
        <v>6819132</v>
      </c>
      <c r="E445" s="622">
        <v>201624</v>
      </c>
      <c r="F445" s="622">
        <v>94136</v>
      </c>
      <c r="G445" s="622"/>
      <c r="H445" s="622">
        <f t="shared" si="7"/>
        <v>9911528</v>
      </c>
    </row>
    <row r="446" spans="1:8" x14ac:dyDescent="0.25">
      <c r="A446" s="623" t="s">
        <v>1079</v>
      </c>
      <c r="B446" s="623" t="s">
        <v>1080</v>
      </c>
      <c r="C446" s="622">
        <v>342906</v>
      </c>
      <c r="D446" s="622">
        <v>237504</v>
      </c>
      <c r="E446" s="622">
        <v>6777</v>
      </c>
      <c r="F446" s="622">
        <v>4443</v>
      </c>
      <c r="G446" s="622"/>
      <c r="H446" s="622">
        <f t="shared" si="7"/>
        <v>591630</v>
      </c>
    </row>
    <row r="447" spans="1:8" x14ac:dyDescent="0.25">
      <c r="A447" s="623" t="s">
        <v>1081</v>
      </c>
      <c r="B447" s="623" t="s">
        <v>1082</v>
      </c>
      <c r="C447" s="622">
        <v>892692</v>
      </c>
      <c r="D447" s="622">
        <v>480168</v>
      </c>
      <c r="E447" s="622">
        <v>57870</v>
      </c>
      <c r="F447" s="622">
        <v>31639</v>
      </c>
      <c r="G447" s="622"/>
      <c r="H447" s="622">
        <f t="shared" si="7"/>
        <v>1462369</v>
      </c>
    </row>
    <row r="448" spans="1:8" x14ac:dyDescent="0.25">
      <c r="A448" s="623" t="s">
        <v>1083</v>
      </c>
      <c r="B448" s="623" t="s">
        <v>1084</v>
      </c>
      <c r="C448" s="622">
        <v>190482</v>
      </c>
      <c r="D448" s="622">
        <v>101388</v>
      </c>
      <c r="E448" s="622">
        <v>2688</v>
      </c>
      <c r="F448" s="622">
        <v>1561</v>
      </c>
      <c r="G448" s="622"/>
      <c r="H448" s="622">
        <f t="shared" si="7"/>
        <v>296119</v>
      </c>
    </row>
    <row r="449" spans="1:8" x14ac:dyDescent="0.25">
      <c r="A449" s="623" t="s">
        <v>1085</v>
      </c>
      <c r="B449" s="623" t="s">
        <v>1086</v>
      </c>
      <c r="C449" s="622">
        <v>199434</v>
      </c>
      <c r="D449" s="622">
        <v>87288</v>
      </c>
      <c r="E449" s="622">
        <v>3101</v>
      </c>
      <c r="F449" s="622">
        <v>1707</v>
      </c>
      <c r="G449" s="622"/>
      <c r="H449" s="622">
        <f t="shared" si="7"/>
        <v>291530</v>
      </c>
    </row>
    <row r="450" spans="1:8" x14ac:dyDescent="0.25">
      <c r="A450" s="623" t="s">
        <v>1087</v>
      </c>
      <c r="B450" s="623" t="s">
        <v>1088</v>
      </c>
      <c r="C450" s="622">
        <v>246780</v>
      </c>
      <c r="D450" s="622">
        <v>116706</v>
      </c>
      <c r="E450" s="622">
        <v>3872</v>
      </c>
      <c r="F450" s="622">
        <v>1787</v>
      </c>
      <c r="G450" s="622"/>
      <c r="H450" s="622">
        <f t="shared" si="7"/>
        <v>369145</v>
      </c>
    </row>
    <row r="451" spans="1:8" x14ac:dyDescent="0.25">
      <c r="A451" s="623" t="s">
        <v>1089</v>
      </c>
      <c r="B451" s="623" t="s">
        <v>1090</v>
      </c>
      <c r="C451" s="622">
        <v>400530</v>
      </c>
      <c r="D451" s="622">
        <v>155214</v>
      </c>
      <c r="E451" s="622">
        <v>12636</v>
      </c>
      <c r="F451" s="622">
        <v>6367</v>
      </c>
      <c r="G451" s="622"/>
      <c r="H451" s="622">
        <f t="shared" si="7"/>
        <v>574747</v>
      </c>
    </row>
    <row r="452" spans="1:8" x14ac:dyDescent="0.25">
      <c r="A452" s="623" t="s">
        <v>1091</v>
      </c>
      <c r="B452" s="623" t="s">
        <v>1092</v>
      </c>
      <c r="C452" s="622">
        <v>867276</v>
      </c>
      <c r="D452" s="622">
        <v>275400</v>
      </c>
      <c r="E452" s="622">
        <v>48693</v>
      </c>
      <c r="F452" s="622">
        <v>24961</v>
      </c>
      <c r="G452" s="622"/>
      <c r="H452" s="622">
        <f t="shared" si="7"/>
        <v>1216330</v>
      </c>
    </row>
    <row r="453" spans="1:8" x14ac:dyDescent="0.25">
      <c r="A453" s="623" t="s">
        <v>1093</v>
      </c>
      <c r="B453" s="623" t="s">
        <v>1094</v>
      </c>
      <c r="C453" s="622">
        <v>1725852</v>
      </c>
      <c r="D453" s="622">
        <v>846750</v>
      </c>
      <c r="E453" s="622">
        <v>118419</v>
      </c>
      <c r="F453" s="622">
        <v>58937</v>
      </c>
      <c r="G453" s="622"/>
      <c r="H453" s="622">
        <f t="shared" si="7"/>
        <v>2749958</v>
      </c>
    </row>
    <row r="454" spans="1:8" x14ac:dyDescent="0.25">
      <c r="A454" s="623" t="s">
        <v>1095</v>
      </c>
      <c r="B454" s="623" t="s">
        <v>1096</v>
      </c>
      <c r="C454" s="622">
        <v>397710</v>
      </c>
      <c r="D454" s="622">
        <v>127914</v>
      </c>
      <c r="E454" s="622">
        <v>17229</v>
      </c>
      <c r="F454" s="622">
        <v>7802</v>
      </c>
      <c r="G454" s="622"/>
      <c r="H454" s="622">
        <f t="shared" si="7"/>
        <v>550655</v>
      </c>
    </row>
    <row r="455" spans="1:8" x14ac:dyDescent="0.25">
      <c r="A455" s="623" t="s">
        <v>1097</v>
      </c>
      <c r="B455" s="623" t="s">
        <v>1098</v>
      </c>
      <c r="C455" s="622">
        <v>525774</v>
      </c>
      <c r="D455" s="622">
        <v>168348</v>
      </c>
      <c r="E455" s="622">
        <v>26556</v>
      </c>
      <c r="F455" s="622">
        <v>13101</v>
      </c>
      <c r="G455" s="622"/>
      <c r="H455" s="622">
        <f t="shared" si="7"/>
        <v>733779</v>
      </c>
    </row>
    <row r="456" spans="1:8" x14ac:dyDescent="0.25">
      <c r="A456" s="623" t="s">
        <v>1099</v>
      </c>
      <c r="B456" s="623" t="s">
        <v>1100</v>
      </c>
      <c r="C456" s="622">
        <v>1551510</v>
      </c>
      <c r="D456" s="622">
        <v>255450</v>
      </c>
      <c r="E456" s="622">
        <v>113326</v>
      </c>
      <c r="F456" s="622">
        <v>47190</v>
      </c>
      <c r="G456" s="622"/>
      <c r="H456" s="622">
        <f t="shared" ref="H456:H519" si="8">SUM(C456:G456)</f>
        <v>1967476</v>
      </c>
    </row>
    <row r="457" spans="1:8" x14ac:dyDescent="0.25">
      <c r="A457" s="623" t="s">
        <v>1101</v>
      </c>
      <c r="B457" s="623" t="s">
        <v>1102</v>
      </c>
      <c r="C457" s="622">
        <v>362178</v>
      </c>
      <c r="D457" s="622">
        <v>139818</v>
      </c>
      <c r="E457" s="622">
        <v>8872</v>
      </c>
      <c r="F457" s="622">
        <v>4012</v>
      </c>
      <c r="G457" s="622"/>
      <c r="H457" s="622">
        <f t="shared" si="8"/>
        <v>514880</v>
      </c>
    </row>
    <row r="458" spans="1:8" x14ac:dyDescent="0.25">
      <c r="A458" s="623" t="s">
        <v>1103</v>
      </c>
      <c r="B458" s="623" t="s">
        <v>1104</v>
      </c>
      <c r="C458" s="622">
        <v>843360</v>
      </c>
      <c r="D458" s="622">
        <v>327846</v>
      </c>
      <c r="E458" s="622">
        <v>34949</v>
      </c>
      <c r="F458" s="622">
        <v>18070</v>
      </c>
      <c r="G458" s="622"/>
      <c r="H458" s="622">
        <f t="shared" si="8"/>
        <v>1224225</v>
      </c>
    </row>
    <row r="459" spans="1:8" x14ac:dyDescent="0.25">
      <c r="A459" s="623" t="s">
        <v>1105</v>
      </c>
      <c r="B459" s="623" t="s">
        <v>1106</v>
      </c>
      <c r="C459" s="622">
        <v>483948</v>
      </c>
      <c r="D459" s="622">
        <v>102288</v>
      </c>
      <c r="E459" s="622">
        <v>29014</v>
      </c>
      <c r="F459" s="622">
        <v>16112</v>
      </c>
      <c r="G459" s="622"/>
      <c r="H459" s="622">
        <f t="shared" si="8"/>
        <v>631362</v>
      </c>
    </row>
    <row r="460" spans="1:8" x14ac:dyDescent="0.25">
      <c r="A460" s="623" t="s">
        <v>1107</v>
      </c>
      <c r="B460" s="623" t="s">
        <v>1108</v>
      </c>
      <c r="C460" s="622">
        <v>506358</v>
      </c>
      <c r="D460" s="622">
        <v>139458</v>
      </c>
      <c r="E460" s="622">
        <v>25352</v>
      </c>
      <c r="F460" s="622">
        <v>12117</v>
      </c>
      <c r="G460" s="622"/>
      <c r="H460" s="622">
        <f t="shared" si="8"/>
        <v>683285</v>
      </c>
    </row>
    <row r="461" spans="1:8" x14ac:dyDescent="0.25">
      <c r="A461" s="623" t="s">
        <v>1109</v>
      </c>
      <c r="B461" s="623" t="s">
        <v>1110</v>
      </c>
      <c r="C461" s="622">
        <v>511662</v>
      </c>
      <c r="D461" s="622">
        <v>238314</v>
      </c>
      <c r="E461" s="622">
        <v>21787</v>
      </c>
      <c r="F461" s="622">
        <v>11745</v>
      </c>
      <c r="G461" s="622"/>
      <c r="H461" s="622">
        <f t="shared" si="8"/>
        <v>783508</v>
      </c>
    </row>
    <row r="462" spans="1:8" x14ac:dyDescent="0.25">
      <c r="A462" s="623" t="s">
        <v>1111</v>
      </c>
      <c r="B462" s="623" t="s">
        <v>1112</v>
      </c>
      <c r="C462" s="622">
        <v>346536</v>
      </c>
      <c r="D462" s="622">
        <v>213228</v>
      </c>
      <c r="E462" s="622">
        <v>12773</v>
      </c>
      <c r="F462" s="622">
        <v>7013</v>
      </c>
      <c r="G462" s="622"/>
      <c r="H462" s="622">
        <f t="shared" si="8"/>
        <v>579550</v>
      </c>
    </row>
    <row r="463" spans="1:8" x14ac:dyDescent="0.25">
      <c r="A463" s="623" t="s">
        <v>1113</v>
      </c>
      <c r="B463" s="623" t="s">
        <v>1114</v>
      </c>
      <c r="C463" s="622">
        <v>591648</v>
      </c>
      <c r="D463" s="622">
        <v>170250</v>
      </c>
      <c r="E463" s="622">
        <v>28851</v>
      </c>
      <c r="F463" s="622">
        <v>12936</v>
      </c>
      <c r="G463" s="622"/>
      <c r="H463" s="622">
        <f t="shared" si="8"/>
        <v>803685</v>
      </c>
    </row>
    <row r="464" spans="1:8" x14ac:dyDescent="0.25">
      <c r="A464" s="623" t="s">
        <v>1115</v>
      </c>
      <c r="B464" s="623" t="s">
        <v>1116</v>
      </c>
      <c r="C464" s="622">
        <v>445698</v>
      </c>
      <c r="D464" s="622">
        <v>168906</v>
      </c>
      <c r="E464" s="622">
        <v>8236</v>
      </c>
      <c r="F464" s="622">
        <v>4873</v>
      </c>
      <c r="G464" s="622"/>
      <c r="H464" s="622">
        <f t="shared" si="8"/>
        <v>627713</v>
      </c>
    </row>
    <row r="465" spans="1:8" x14ac:dyDescent="0.25">
      <c r="A465" s="623" t="s">
        <v>1117</v>
      </c>
      <c r="B465" s="623" t="s">
        <v>1118</v>
      </c>
      <c r="C465" s="622">
        <v>779004</v>
      </c>
      <c r="D465" s="622">
        <v>339594</v>
      </c>
      <c r="E465" s="622">
        <v>32365</v>
      </c>
      <c r="F465" s="622">
        <v>20613</v>
      </c>
      <c r="G465" s="622"/>
      <c r="H465" s="622">
        <f t="shared" si="8"/>
        <v>1171576</v>
      </c>
    </row>
    <row r="466" spans="1:8" x14ac:dyDescent="0.25">
      <c r="A466" s="623" t="s">
        <v>1119</v>
      </c>
      <c r="B466" s="623" t="s">
        <v>1120</v>
      </c>
      <c r="C466" s="622">
        <v>814698</v>
      </c>
      <c r="D466" s="622">
        <v>202398</v>
      </c>
      <c r="E466" s="622">
        <v>44246</v>
      </c>
      <c r="F466" s="622">
        <v>20626</v>
      </c>
      <c r="G466" s="622"/>
      <c r="H466" s="622">
        <f t="shared" si="8"/>
        <v>1081968</v>
      </c>
    </row>
    <row r="467" spans="1:8" x14ac:dyDescent="0.25">
      <c r="A467" s="623" t="s">
        <v>1121</v>
      </c>
      <c r="B467" s="623" t="s">
        <v>1122</v>
      </c>
      <c r="C467" s="622">
        <v>286392</v>
      </c>
      <c r="D467" s="622">
        <v>143586</v>
      </c>
      <c r="E467" s="622">
        <v>5088</v>
      </c>
      <c r="F467" s="622">
        <v>2588</v>
      </c>
      <c r="G467" s="622"/>
      <c r="H467" s="622">
        <f t="shared" si="8"/>
        <v>437654</v>
      </c>
    </row>
    <row r="468" spans="1:8" x14ac:dyDescent="0.25">
      <c r="A468" s="623" t="s">
        <v>1123</v>
      </c>
      <c r="B468" s="623" t="s">
        <v>1124</v>
      </c>
      <c r="C468" s="622">
        <v>742260</v>
      </c>
      <c r="D468" s="622">
        <v>324942</v>
      </c>
      <c r="E468" s="622">
        <v>31004</v>
      </c>
      <c r="F468" s="622">
        <v>16574</v>
      </c>
      <c r="G468" s="622"/>
      <c r="H468" s="622">
        <f t="shared" si="8"/>
        <v>1114780</v>
      </c>
    </row>
    <row r="469" spans="1:8" x14ac:dyDescent="0.25">
      <c r="A469" s="623" t="s">
        <v>1125</v>
      </c>
      <c r="B469" s="623" t="s">
        <v>1126</v>
      </c>
      <c r="C469" s="622">
        <v>246426</v>
      </c>
      <c r="D469" s="622">
        <v>109836</v>
      </c>
      <c r="E469" s="622">
        <v>5199</v>
      </c>
      <c r="F469" s="622">
        <v>2785</v>
      </c>
      <c r="G469" s="622"/>
      <c r="H469" s="622">
        <f t="shared" si="8"/>
        <v>364246</v>
      </c>
    </row>
    <row r="470" spans="1:8" x14ac:dyDescent="0.25">
      <c r="A470" s="623" t="s">
        <v>1127</v>
      </c>
      <c r="B470" s="623" t="s">
        <v>1128</v>
      </c>
      <c r="C470" s="622">
        <v>231966</v>
      </c>
      <c r="D470" s="622">
        <v>105186</v>
      </c>
      <c r="E470" s="622">
        <v>3704</v>
      </c>
      <c r="F470" s="622">
        <v>2666</v>
      </c>
      <c r="G470" s="622">
        <v>15677</v>
      </c>
      <c r="H470" s="622">
        <f t="shared" si="8"/>
        <v>359199</v>
      </c>
    </row>
    <row r="471" spans="1:8" x14ac:dyDescent="0.25">
      <c r="A471" s="623" t="s">
        <v>1129</v>
      </c>
      <c r="B471" s="623" t="s">
        <v>1130</v>
      </c>
      <c r="C471" s="622">
        <v>336492</v>
      </c>
      <c r="D471" s="622">
        <v>133842</v>
      </c>
      <c r="E471" s="622">
        <v>12230</v>
      </c>
      <c r="F471" s="622">
        <v>6114</v>
      </c>
      <c r="G471" s="622"/>
      <c r="H471" s="622">
        <f t="shared" si="8"/>
        <v>488678</v>
      </c>
    </row>
    <row r="472" spans="1:8" x14ac:dyDescent="0.25">
      <c r="A472" s="623" t="s">
        <v>1131</v>
      </c>
      <c r="B472" s="623" t="s">
        <v>1132</v>
      </c>
      <c r="C472" s="622">
        <v>1479090</v>
      </c>
      <c r="D472" s="622">
        <v>248106</v>
      </c>
      <c r="E472" s="622">
        <v>103267</v>
      </c>
      <c r="F472" s="622">
        <v>45407</v>
      </c>
      <c r="G472" s="622"/>
      <c r="H472" s="622">
        <f t="shared" si="8"/>
        <v>1875870</v>
      </c>
    </row>
    <row r="473" spans="1:8" x14ac:dyDescent="0.25">
      <c r="A473" s="623" t="s">
        <v>1133</v>
      </c>
      <c r="B473" s="623" t="s">
        <v>1134</v>
      </c>
      <c r="C473" s="622">
        <v>2153298</v>
      </c>
      <c r="D473" s="622">
        <v>4557816</v>
      </c>
      <c r="E473" s="622">
        <v>135776</v>
      </c>
      <c r="F473" s="622">
        <v>72718</v>
      </c>
      <c r="G473" s="622"/>
      <c r="H473" s="622">
        <f t="shared" si="8"/>
        <v>6919608</v>
      </c>
    </row>
    <row r="474" spans="1:8" x14ac:dyDescent="0.25">
      <c r="A474" s="623" t="s">
        <v>1135</v>
      </c>
      <c r="B474" s="623" t="s">
        <v>1136</v>
      </c>
      <c r="C474" s="622">
        <v>1667826</v>
      </c>
      <c r="D474" s="622">
        <v>755928</v>
      </c>
      <c r="E474" s="622">
        <v>110265</v>
      </c>
      <c r="F474" s="622">
        <v>51698</v>
      </c>
      <c r="G474" s="622"/>
      <c r="H474" s="622">
        <f t="shared" si="8"/>
        <v>2585717</v>
      </c>
    </row>
    <row r="475" spans="1:8" x14ac:dyDescent="0.25">
      <c r="A475" s="623" t="s">
        <v>1137</v>
      </c>
      <c r="B475" s="623" t="s">
        <v>1138</v>
      </c>
      <c r="C475" s="622">
        <v>4289436</v>
      </c>
      <c r="D475" s="622">
        <v>1448844</v>
      </c>
      <c r="E475" s="622">
        <v>273979</v>
      </c>
      <c r="F475" s="622">
        <v>125459</v>
      </c>
      <c r="G475" s="622"/>
      <c r="H475" s="622">
        <f t="shared" si="8"/>
        <v>6137718</v>
      </c>
    </row>
    <row r="476" spans="1:8" x14ac:dyDescent="0.25">
      <c r="A476" s="623" t="s">
        <v>1139</v>
      </c>
      <c r="B476" s="623" t="s">
        <v>1140</v>
      </c>
      <c r="C476" s="622">
        <v>688794</v>
      </c>
      <c r="D476" s="622">
        <v>159750</v>
      </c>
      <c r="E476" s="622">
        <v>37472</v>
      </c>
      <c r="F476" s="622">
        <v>18215</v>
      </c>
      <c r="G476" s="622"/>
      <c r="H476" s="622">
        <f t="shared" si="8"/>
        <v>904231</v>
      </c>
    </row>
    <row r="477" spans="1:8" x14ac:dyDescent="0.25">
      <c r="A477" s="623" t="s">
        <v>1141</v>
      </c>
      <c r="B477" s="623" t="s">
        <v>1142</v>
      </c>
      <c r="C477" s="622">
        <v>286488</v>
      </c>
      <c r="D477" s="622">
        <v>157374</v>
      </c>
      <c r="E477" s="622">
        <v>3873</v>
      </c>
      <c r="F477" s="622">
        <v>2045</v>
      </c>
      <c r="G477" s="622"/>
      <c r="H477" s="622">
        <f t="shared" si="8"/>
        <v>449780</v>
      </c>
    </row>
    <row r="478" spans="1:8" x14ac:dyDescent="0.25">
      <c r="A478" s="623" t="s">
        <v>1143</v>
      </c>
      <c r="B478" s="623" t="s">
        <v>1144</v>
      </c>
      <c r="C478" s="622">
        <v>1184052</v>
      </c>
      <c r="D478" s="622">
        <v>548034</v>
      </c>
      <c r="E478" s="622">
        <v>22976</v>
      </c>
      <c r="F478" s="622">
        <v>12916</v>
      </c>
      <c r="G478" s="622"/>
      <c r="H478" s="622">
        <f t="shared" si="8"/>
        <v>1767978</v>
      </c>
    </row>
    <row r="479" spans="1:8" x14ac:dyDescent="0.25">
      <c r="A479" s="623" t="s">
        <v>1145</v>
      </c>
      <c r="B479" s="623" t="s">
        <v>1146</v>
      </c>
      <c r="C479" s="622">
        <v>349050</v>
      </c>
      <c r="D479" s="622">
        <v>149748</v>
      </c>
      <c r="E479" s="622">
        <v>10524</v>
      </c>
      <c r="F479" s="622">
        <v>5740</v>
      </c>
      <c r="G479" s="622"/>
      <c r="H479" s="622">
        <f t="shared" si="8"/>
        <v>515062</v>
      </c>
    </row>
    <row r="480" spans="1:8" x14ac:dyDescent="0.25">
      <c r="A480" s="623" t="s">
        <v>1147</v>
      </c>
      <c r="B480" s="623" t="s">
        <v>1148</v>
      </c>
      <c r="C480" s="622">
        <v>493302</v>
      </c>
      <c r="D480" s="622">
        <v>145644</v>
      </c>
      <c r="E480" s="622">
        <v>24734</v>
      </c>
      <c r="F480" s="622">
        <v>12834</v>
      </c>
      <c r="G480" s="622"/>
      <c r="H480" s="622">
        <f t="shared" si="8"/>
        <v>676514</v>
      </c>
    </row>
    <row r="481" spans="1:8" x14ac:dyDescent="0.25">
      <c r="A481" s="623" t="s">
        <v>1149</v>
      </c>
      <c r="B481" s="623" t="s">
        <v>1150</v>
      </c>
      <c r="C481" s="622">
        <v>1660014</v>
      </c>
      <c r="D481" s="622">
        <v>1045752</v>
      </c>
      <c r="E481" s="622">
        <v>77621</v>
      </c>
      <c r="F481" s="622">
        <v>41322</v>
      </c>
      <c r="G481" s="622"/>
      <c r="H481" s="622">
        <f t="shared" si="8"/>
        <v>2824709</v>
      </c>
    </row>
    <row r="482" spans="1:8" x14ac:dyDescent="0.25">
      <c r="A482" s="623" t="s">
        <v>1151</v>
      </c>
      <c r="B482" s="623" t="s">
        <v>1152</v>
      </c>
      <c r="C482" s="622">
        <v>214350</v>
      </c>
      <c r="D482" s="622">
        <v>104688</v>
      </c>
      <c r="E482" s="622">
        <v>3017</v>
      </c>
      <c r="F482" s="622">
        <v>2126</v>
      </c>
      <c r="G482" s="622"/>
      <c r="H482" s="622">
        <f t="shared" si="8"/>
        <v>324181</v>
      </c>
    </row>
    <row r="483" spans="1:8" x14ac:dyDescent="0.25">
      <c r="A483" s="623" t="s">
        <v>1153</v>
      </c>
      <c r="B483" s="623" t="s">
        <v>1154</v>
      </c>
      <c r="C483" s="622">
        <v>399846</v>
      </c>
      <c r="D483" s="622">
        <v>201834</v>
      </c>
      <c r="E483" s="622">
        <v>11988</v>
      </c>
      <c r="F483" s="622">
        <v>5717</v>
      </c>
      <c r="G483" s="622"/>
      <c r="H483" s="622">
        <f t="shared" si="8"/>
        <v>619385</v>
      </c>
    </row>
    <row r="484" spans="1:8" x14ac:dyDescent="0.25">
      <c r="A484" s="623" t="s">
        <v>1155</v>
      </c>
      <c r="B484" s="623" t="s">
        <v>1156</v>
      </c>
      <c r="C484" s="622">
        <v>397254</v>
      </c>
      <c r="D484" s="622">
        <v>114720</v>
      </c>
      <c r="E484" s="622">
        <v>14602</v>
      </c>
      <c r="F484" s="622">
        <v>7331</v>
      </c>
      <c r="G484" s="622"/>
      <c r="H484" s="622">
        <f t="shared" si="8"/>
        <v>533907</v>
      </c>
    </row>
    <row r="485" spans="1:8" x14ac:dyDescent="0.25">
      <c r="A485" s="623" t="s">
        <v>1157</v>
      </c>
      <c r="B485" s="623" t="s">
        <v>1158</v>
      </c>
      <c r="C485" s="622">
        <v>185430</v>
      </c>
      <c r="D485" s="622">
        <v>93396</v>
      </c>
      <c r="E485" s="622">
        <v>1686</v>
      </c>
      <c r="F485" s="622">
        <v>848</v>
      </c>
      <c r="G485" s="622"/>
      <c r="H485" s="622">
        <f t="shared" si="8"/>
        <v>281360</v>
      </c>
    </row>
    <row r="486" spans="1:8" x14ac:dyDescent="0.25">
      <c r="A486" s="623" t="s">
        <v>1159</v>
      </c>
      <c r="B486" s="623" t="s">
        <v>1160</v>
      </c>
      <c r="C486" s="622">
        <v>356172</v>
      </c>
      <c r="D486" s="622">
        <v>148260</v>
      </c>
      <c r="E486" s="622">
        <v>7968</v>
      </c>
      <c r="F486" s="622">
        <v>4326</v>
      </c>
      <c r="G486" s="622"/>
      <c r="H486" s="622">
        <f t="shared" si="8"/>
        <v>516726</v>
      </c>
    </row>
    <row r="487" spans="1:8" x14ac:dyDescent="0.25">
      <c r="A487" s="623" t="s">
        <v>1161</v>
      </c>
      <c r="B487" s="623" t="s">
        <v>1162</v>
      </c>
      <c r="C487" s="622">
        <v>441684</v>
      </c>
      <c r="D487" s="622">
        <v>174438</v>
      </c>
      <c r="E487" s="622">
        <v>15177</v>
      </c>
      <c r="F487" s="622">
        <v>8329</v>
      </c>
      <c r="G487" s="622"/>
      <c r="H487" s="622">
        <f t="shared" si="8"/>
        <v>639628</v>
      </c>
    </row>
    <row r="488" spans="1:8" x14ac:dyDescent="0.25">
      <c r="A488" s="623" t="s">
        <v>1163</v>
      </c>
      <c r="B488" s="623" t="s">
        <v>1164</v>
      </c>
      <c r="C488" s="622">
        <v>9419448</v>
      </c>
      <c r="D488" s="622">
        <v>2256234</v>
      </c>
      <c r="E488" s="622">
        <v>379329</v>
      </c>
      <c r="F488" s="622">
        <v>282953</v>
      </c>
      <c r="G488" s="622"/>
      <c r="H488" s="622">
        <f t="shared" si="8"/>
        <v>12337964</v>
      </c>
    </row>
    <row r="489" spans="1:8" x14ac:dyDescent="0.25">
      <c r="A489" s="623" t="s">
        <v>1165</v>
      </c>
      <c r="B489" s="623" t="s">
        <v>1166</v>
      </c>
      <c r="C489" s="622">
        <v>1182378</v>
      </c>
      <c r="D489" s="622">
        <v>536094</v>
      </c>
      <c r="E489" s="622">
        <v>64954</v>
      </c>
      <c r="F489" s="622">
        <v>43435</v>
      </c>
      <c r="G489" s="622"/>
      <c r="H489" s="622">
        <f t="shared" si="8"/>
        <v>1826861</v>
      </c>
    </row>
    <row r="490" spans="1:8" x14ac:dyDescent="0.25">
      <c r="A490" s="623" t="s">
        <v>1167</v>
      </c>
      <c r="B490" s="623" t="s">
        <v>1168</v>
      </c>
      <c r="C490" s="622">
        <v>768666</v>
      </c>
      <c r="D490" s="622">
        <v>296694</v>
      </c>
      <c r="E490" s="622">
        <v>33248</v>
      </c>
      <c r="F490" s="622">
        <v>17194</v>
      </c>
      <c r="G490" s="622"/>
      <c r="H490" s="622">
        <f t="shared" si="8"/>
        <v>1115802</v>
      </c>
    </row>
    <row r="491" spans="1:8" x14ac:dyDescent="0.25">
      <c r="A491" s="623" t="s">
        <v>1169</v>
      </c>
      <c r="B491" s="623" t="s">
        <v>1170</v>
      </c>
      <c r="C491" s="622">
        <v>548508</v>
      </c>
      <c r="D491" s="622">
        <v>239226</v>
      </c>
      <c r="E491" s="622">
        <v>25458</v>
      </c>
      <c r="F491" s="622">
        <v>12563</v>
      </c>
      <c r="G491" s="622"/>
      <c r="H491" s="622">
        <f t="shared" si="8"/>
        <v>825755</v>
      </c>
    </row>
    <row r="492" spans="1:8" x14ac:dyDescent="0.25">
      <c r="A492" s="623" t="s">
        <v>1171</v>
      </c>
      <c r="B492" s="623" t="s">
        <v>1172</v>
      </c>
      <c r="C492" s="622">
        <v>452898</v>
      </c>
      <c r="D492" s="622">
        <v>619950</v>
      </c>
      <c r="E492" s="622">
        <v>18275</v>
      </c>
      <c r="F492" s="622">
        <v>9716</v>
      </c>
      <c r="G492" s="622"/>
      <c r="H492" s="622">
        <f t="shared" si="8"/>
        <v>1100839</v>
      </c>
    </row>
    <row r="493" spans="1:8" x14ac:dyDescent="0.25">
      <c r="A493" s="623" t="s">
        <v>1173</v>
      </c>
      <c r="B493" s="623" t="s">
        <v>1174</v>
      </c>
      <c r="C493" s="622">
        <v>589080</v>
      </c>
      <c r="D493" s="622">
        <v>219666</v>
      </c>
      <c r="E493" s="622">
        <v>14298</v>
      </c>
      <c r="F493" s="622">
        <v>8608</v>
      </c>
      <c r="G493" s="622"/>
      <c r="H493" s="622">
        <f t="shared" si="8"/>
        <v>831652</v>
      </c>
    </row>
    <row r="494" spans="1:8" x14ac:dyDescent="0.25">
      <c r="A494" s="623" t="s">
        <v>1175</v>
      </c>
      <c r="B494" s="623" t="s">
        <v>1176</v>
      </c>
      <c r="C494" s="622">
        <v>204372</v>
      </c>
      <c r="D494" s="622">
        <v>119082</v>
      </c>
      <c r="E494" s="622">
        <v>958</v>
      </c>
      <c r="F494" s="622">
        <v>729</v>
      </c>
      <c r="G494" s="622"/>
      <c r="H494" s="622">
        <f t="shared" si="8"/>
        <v>325141</v>
      </c>
    </row>
    <row r="495" spans="1:8" x14ac:dyDescent="0.25">
      <c r="A495" s="623" t="s">
        <v>1177</v>
      </c>
      <c r="B495" s="623" t="s">
        <v>1178</v>
      </c>
      <c r="C495" s="622">
        <v>787722</v>
      </c>
      <c r="D495" s="622">
        <v>208872</v>
      </c>
      <c r="E495" s="622">
        <v>40760</v>
      </c>
      <c r="F495" s="622">
        <v>18872</v>
      </c>
      <c r="G495" s="622"/>
      <c r="H495" s="622">
        <f t="shared" si="8"/>
        <v>1056226</v>
      </c>
    </row>
    <row r="496" spans="1:8" x14ac:dyDescent="0.25">
      <c r="A496" s="623" t="s">
        <v>1179</v>
      </c>
      <c r="B496" s="623" t="s">
        <v>1180</v>
      </c>
      <c r="C496" s="622">
        <v>504978</v>
      </c>
      <c r="D496" s="622">
        <v>179700</v>
      </c>
      <c r="E496" s="622">
        <v>25892</v>
      </c>
      <c r="F496" s="622">
        <v>13439</v>
      </c>
      <c r="G496" s="622"/>
      <c r="H496" s="622">
        <f t="shared" si="8"/>
        <v>724009</v>
      </c>
    </row>
    <row r="497" spans="1:8" x14ac:dyDescent="0.25">
      <c r="A497" s="623" t="s">
        <v>1181</v>
      </c>
      <c r="B497" s="623" t="s">
        <v>1182</v>
      </c>
      <c r="C497" s="622">
        <v>596184</v>
      </c>
      <c r="D497" s="622">
        <v>170868</v>
      </c>
      <c r="E497" s="622">
        <v>32714</v>
      </c>
      <c r="F497" s="622">
        <v>16272</v>
      </c>
      <c r="G497" s="622"/>
      <c r="H497" s="622">
        <f t="shared" si="8"/>
        <v>816038</v>
      </c>
    </row>
    <row r="498" spans="1:8" x14ac:dyDescent="0.25">
      <c r="A498" s="623" t="s">
        <v>1183</v>
      </c>
      <c r="B498" s="623" t="s">
        <v>1184</v>
      </c>
      <c r="C498" s="622">
        <v>750708</v>
      </c>
      <c r="D498" s="622">
        <v>274026</v>
      </c>
      <c r="E498" s="622">
        <v>26749</v>
      </c>
      <c r="F498" s="622">
        <v>12701</v>
      </c>
      <c r="G498" s="622"/>
      <c r="H498" s="622">
        <f t="shared" si="8"/>
        <v>1064184</v>
      </c>
    </row>
    <row r="499" spans="1:8" x14ac:dyDescent="0.25">
      <c r="A499" s="623" t="s">
        <v>1185</v>
      </c>
      <c r="B499" s="623" t="s">
        <v>1186</v>
      </c>
      <c r="C499" s="622">
        <v>205518</v>
      </c>
      <c r="D499" s="622">
        <v>102066</v>
      </c>
      <c r="E499" s="622">
        <v>3961</v>
      </c>
      <c r="F499" s="622">
        <v>2423</v>
      </c>
      <c r="G499" s="622"/>
      <c r="H499" s="622">
        <f t="shared" si="8"/>
        <v>313968</v>
      </c>
    </row>
    <row r="500" spans="1:8" x14ac:dyDescent="0.25">
      <c r="A500" s="623" t="s">
        <v>1187</v>
      </c>
      <c r="B500" s="623" t="s">
        <v>1188</v>
      </c>
      <c r="C500" s="622">
        <v>743226</v>
      </c>
      <c r="D500" s="622">
        <v>299016</v>
      </c>
      <c r="E500" s="622">
        <v>41402</v>
      </c>
      <c r="F500" s="622">
        <v>18657</v>
      </c>
      <c r="G500" s="622"/>
      <c r="H500" s="622">
        <f t="shared" si="8"/>
        <v>1102301</v>
      </c>
    </row>
    <row r="501" spans="1:8" x14ac:dyDescent="0.25">
      <c r="A501" s="623" t="s">
        <v>1189</v>
      </c>
      <c r="B501" s="623" t="s">
        <v>1190</v>
      </c>
      <c r="C501" s="622">
        <v>551718</v>
      </c>
      <c r="D501" s="622">
        <v>180942</v>
      </c>
      <c r="E501" s="622">
        <v>24034</v>
      </c>
      <c r="F501" s="622">
        <v>11242</v>
      </c>
      <c r="G501" s="622"/>
      <c r="H501" s="622">
        <f t="shared" si="8"/>
        <v>767936</v>
      </c>
    </row>
    <row r="502" spans="1:8" x14ac:dyDescent="0.25">
      <c r="A502" s="623" t="s">
        <v>1191</v>
      </c>
      <c r="B502" s="623" t="s">
        <v>1192</v>
      </c>
      <c r="C502" s="622">
        <v>341142</v>
      </c>
      <c r="D502" s="622">
        <v>139614</v>
      </c>
      <c r="E502" s="622">
        <v>14720</v>
      </c>
      <c r="F502" s="622">
        <v>8467</v>
      </c>
      <c r="G502" s="622"/>
      <c r="H502" s="622">
        <f t="shared" si="8"/>
        <v>503943</v>
      </c>
    </row>
    <row r="503" spans="1:8" x14ac:dyDescent="0.25">
      <c r="A503" s="623" t="s">
        <v>1193</v>
      </c>
      <c r="B503" s="623" t="s">
        <v>1194</v>
      </c>
      <c r="C503" s="622">
        <v>664914</v>
      </c>
      <c r="D503" s="622">
        <v>265968</v>
      </c>
      <c r="E503" s="622">
        <v>35419</v>
      </c>
      <c r="F503" s="622">
        <v>15820</v>
      </c>
      <c r="G503" s="622"/>
      <c r="H503" s="622">
        <f t="shared" si="8"/>
        <v>982121</v>
      </c>
    </row>
    <row r="504" spans="1:8" x14ac:dyDescent="0.25">
      <c r="A504" s="623" t="s">
        <v>1195</v>
      </c>
      <c r="B504" s="623" t="s">
        <v>1196</v>
      </c>
      <c r="C504" s="622">
        <v>1028790</v>
      </c>
      <c r="D504" s="622">
        <v>331278</v>
      </c>
      <c r="E504" s="622">
        <v>54682</v>
      </c>
      <c r="F504" s="622">
        <v>25396</v>
      </c>
      <c r="G504" s="622"/>
      <c r="H504" s="622">
        <f t="shared" si="8"/>
        <v>1440146</v>
      </c>
    </row>
    <row r="505" spans="1:8" x14ac:dyDescent="0.25">
      <c r="A505" s="623" t="s">
        <v>1197</v>
      </c>
      <c r="B505" s="623" t="s">
        <v>1198</v>
      </c>
      <c r="C505" s="622">
        <v>481362</v>
      </c>
      <c r="D505" s="622">
        <v>201630</v>
      </c>
      <c r="E505" s="622">
        <v>13965</v>
      </c>
      <c r="F505" s="622">
        <v>15672</v>
      </c>
      <c r="G505" s="622"/>
      <c r="H505" s="622">
        <f t="shared" si="8"/>
        <v>712629</v>
      </c>
    </row>
    <row r="506" spans="1:8" x14ac:dyDescent="0.25">
      <c r="A506" s="623" t="s">
        <v>1199</v>
      </c>
      <c r="B506" s="623" t="s">
        <v>1200</v>
      </c>
      <c r="C506" s="622">
        <v>1079202</v>
      </c>
      <c r="D506" s="622">
        <v>278574</v>
      </c>
      <c r="E506" s="622">
        <v>60756</v>
      </c>
      <c r="F506" s="622">
        <v>30035</v>
      </c>
      <c r="G506" s="622"/>
      <c r="H506" s="622">
        <f t="shared" si="8"/>
        <v>1448567</v>
      </c>
    </row>
    <row r="507" spans="1:8" x14ac:dyDescent="0.25">
      <c r="A507" s="623" t="s">
        <v>1201</v>
      </c>
      <c r="B507" s="623" t="s">
        <v>1202</v>
      </c>
      <c r="C507" s="622">
        <v>283230</v>
      </c>
      <c r="D507" s="622">
        <v>133224</v>
      </c>
      <c r="E507" s="622">
        <v>7338</v>
      </c>
      <c r="F507" s="622">
        <v>3656</v>
      </c>
      <c r="G507" s="622"/>
      <c r="H507" s="622">
        <f t="shared" si="8"/>
        <v>427448</v>
      </c>
    </row>
    <row r="508" spans="1:8" x14ac:dyDescent="0.25">
      <c r="A508" s="623" t="s">
        <v>1203</v>
      </c>
      <c r="B508" s="623" t="s">
        <v>1204</v>
      </c>
      <c r="C508" s="622">
        <v>791730</v>
      </c>
      <c r="D508" s="622">
        <v>186156</v>
      </c>
      <c r="E508" s="622">
        <v>46864</v>
      </c>
      <c r="F508" s="622">
        <v>21921</v>
      </c>
      <c r="G508" s="622"/>
      <c r="H508" s="622">
        <f t="shared" si="8"/>
        <v>1046671</v>
      </c>
    </row>
    <row r="509" spans="1:8" x14ac:dyDescent="0.25">
      <c r="A509" s="623" t="s">
        <v>1205</v>
      </c>
      <c r="B509" s="623" t="s">
        <v>1206</v>
      </c>
      <c r="C509" s="622">
        <v>390168</v>
      </c>
      <c r="D509" s="622">
        <v>138738</v>
      </c>
      <c r="E509" s="622">
        <v>2812</v>
      </c>
      <c r="F509" s="622">
        <v>1989</v>
      </c>
      <c r="G509" s="622"/>
      <c r="H509" s="622">
        <f t="shared" si="8"/>
        <v>533707</v>
      </c>
    </row>
    <row r="510" spans="1:8" x14ac:dyDescent="0.25">
      <c r="A510" s="623" t="s">
        <v>1207</v>
      </c>
      <c r="B510" s="623" t="s">
        <v>1208</v>
      </c>
      <c r="C510" s="622">
        <v>442134</v>
      </c>
      <c r="D510" s="622">
        <v>193818</v>
      </c>
      <c r="E510" s="622">
        <v>12443</v>
      </c>
      <c r="F510" s="622">
        <v>7440</v>
      </c>
      <c r="G510" s="622"/>
      <c r="H510" s="622">
        <f t="shared" si="8"/>
        <v>655835</v>
      </c>
    </row>
    <row r="511" spans="1:8" x14ac:dyDescent="0.25">
      <c r="A511" s="623" t="s">
        <v>1209</v>
      </c>
      <c r="B511" s="623" t="s">
        <v>1210</v>
      </c>
      <c r="C511" s="622">
        <v>857478</v>
      </c>
      <c r="D511" s="622">
        <v>224856</v>
      </c>
      <c r="E511" s="622">
        <v>52283</v>
      </c>
      <c r="F511" s="622">
        <v>29641</v>
      </c>
      <c r="G511" s="622"/>
      <c r="H511" s="622">
        <f t="shared" si="8"/>
        <v>1164258</v>
      </c>
    </row>
    <row r="512" spans="1:8" x14ac:dyDescent="0.25">
      <c r="A512" s="623" t="s">
        <v>1211</v>
      </c>
      <c r="B512" s="623" t="s">
        <v>1212</v>
      </c>
      <c r="C512" s="622">
        <v>262956</v>
      </c>
      <c r="D512" s="622">
        <v>117138</v>
      </c>
      <c r="E512" s="622">
        <v>6106</v>
      </c>
      <c r="F512" s="622">
        <v>3140</v>
      </c>
      <c r="G512" s="622"/>
      <c r="H512" s="622">
        <f t="shared" si="8"/>
        <v>389340</v>
      </c>
    </row>
    <row r="513" spans="1:8" x14ac:dyDescent="0.25">
      <c r="A513" s="623" t="s">
        <v>1213</v>
      </c>
      <c r="B513" s="623" t="s">
        <v>1214</v>
      </c>
      <c r="C513" s="622">
        <v>525192</v>
      </c>
      <c r="D513" s="622">
        <v>227742</v>
      </c>
      <c r="E513" s="622">
        <v>26402</v>
      </c>
      <c r="F513" s="622">
        <v>12832</v>
      </c>
      <c r="G513" s="622"/>
      <c r="H513" s="622">
        <f t="shared" si="8"/>
        <v>792168</v>
      </c>
    </row>
    <row r="514" spans="1:8" x14ac:dyDescent="0.25">
      <c r="A514" s="623" t="s">
        <v>1215</v>
      </c>
      <c r="B514" s="623" t="s">
        <v>1216</v>
      </c>
      <c r="C514" s="622">
        <v>294384</v>
      </c>
      <c r="D514" s="622">
        <v>99870</v>
      </c>
      <c r="E514" s="622">
        <v>10687</v>
      </c>
      <c r="F514" s="622">
        <v>6827</v>
      </c>
      <c r="G514" s="622"/>
      <c r="H514" s="622">
        <f t="shared" si="8"/>
        <v>411768</v>
      </c>
    </row>
    <row r="515" spans="1:8" x14ac:dyDescent="0.25">
      <c r="A515" s="623" t="s">
        <v>1217</v>
      </c>
      <c r="B515" s="623" t="s">
        <v>1218</v>
      </c>
      <c r="C515" s="622">
        <v>1258818</v>
      </c>
      <c r="D515" s="622">
        <v>388998</v>
      </c>
      <c r="E515" s="622">
        <v>91529</v>
      </c>
      <c r="F515" s="622">
        <v>40186</v>
      </c>
      <c r="G515" s="622"/>
      <c r="H515" s="622">
        <f t="shared" si="8"/>
        <v>1779531</v>
      </c>
    </row>
    <row r="516" spans="1:8" x14ac:dyDescent="0.25">
      <c r="A516" s="623" t="s">
        <v>1219</v>
      </c>
      <c r="B516" s="623" t="s">
        <v>1220</v>
      </c>
      <c r="C516" s="622">
        <v>307320</v>
      </c>
      <c r="D516" s="622">
        <v>106344</v>
      </c>
      <c r="E516" s="622">
        <v>7298</v>
      </c>
      <c r="F516" s="622">
        <v>3432</v>
      </c>
      <c r="G516" s="622"/>
      <c r="H516" s="622">
        <f t="shared" si="8"/>
        <v>424394</v>
      </c>
    </row>
    <row r="517" spans="1:8" x14ac:dyDescent="0.25">
      <c r="A517" s="623" t="s">
        <v>1221</v>
      </c>
      <c r="B517" s="623" t="s">
        <v>1222</v>
      </c>
      <c r="C517" s="622">
        <v>564408</v>
      </c>
      <c r="D517" s="622">
        <v>256440</v>
      </c>
      <c r="E517" s="622">
        <v>31112</v>
      </c>
      <c r="F517" s="622">
        <v>13846</v>
      </c>
      <c r="G517" s="622"/>
      <c r="H517" s="622">
        <f t="shared" si="8"/>
        <v>865806</v>
      </c>
    </row>
    <row r="518" spans="1:8" x14ac:dyDescent="0.25">
      <c r="A518" s="623" t="s">
        <v>1223</v>
      </c>
      <c r="B518" s="623" t="s">
        <v>1224</v>
      </c>
      <c r="C518" s="622">
        <v>309846</v>
      </c>
      <c r="D518" s="622">
        <v>133800</v>
      </c>
      <c r="E518" s="622">
        <v>7416</v>
      </c>
      <c r="F518" s="622">
        <v>3504</v>
      </c>
      <c r="G518" s="622"/>
      <c r="H518" s="622">
        <f t="shared" si="8"/>
        <v>454566</v>
      </c>
    </row>
    <row r="519" spans="1:8" x14ac:dyDescent="0.25">
      <c r="A519" s="623" t="s">
        <v>1225</v>
      </c>
      <c r="B519" s="623" t="s">
        <v>1226</v>
      </c>
      <c r="C519" s="622">
        <v>1061310</v>
      </c>
      <c r="D519" s="622">
        <v>241560</v>
      </c>
      <c r="E519" s="622">
        <v>61842</v>
      </c>
      <c r="F519" s="622">
        <v>31984</v>
      </c>
      <c r="G519" s="622"/>
      <c r="H519" s="622">
        <f t="shared" si="8"/>
        <v>1396696</v>
      </c>
    </row>
    <row r="520" spans="1:8" x14ac:dyDescent="0.25">
      <c r="A520" s="623" t="s">
        <v>1227</v>
      </c>
      <c r="B520" s="623" t="s">
        <v>1228</v>
      </c>
      <c r="C520" s="622">
        <v>353070</v>
      </c>
      <c r="D520" s="622">
        <v>168804</v>
      </c>
      <c r="E520" s="622">
        <v>8688</v>
      </c>
      <c r="F520" s="622">
        <v>3825</v>
      </c>
      <c r="G520" s="622"/>
      <c r="H520" s="622">
        <f t="shared" ref="H520:H576" si="9">SUM(C520:G520)</f>
        <v>534387</v>
      </c>
    </row>
    <row r="521" spans="1:8" x14ac:dyDescent="0.25">
      <c r="A521" s="623" t="s">
        <v>1229</v>
      </c>
      <c r="B521" s="623" t="s">
        <v>1230</v>
      </c>
      <c r="C521" s="622">
        <v>9469764</v>
      </c>
      <c r="D521" s="622">
        <v>3572826</v>
      </c>
      <c r="E521" s="622">
        <v>435668</v>
      </c>
      <c r="F521" s="622">
        <v>333631</v>
      </c>
      <c r="G521" s="622"/>
      <c r="H521" s="622">
        <f t="shared" si="9"/>
        <v>13811889</v>
      </c>
    </row>
    <row r="522" spans="1:8" x14ac:dyDescent="0.25">
      <c r="A522" s="623" t="s">
        <v>1231</v>
      </c>
      <c r="B522" s="623" t="s">
        <v>1232</v>
      </c>
      <c r="C522" s="622">
        <v>744882</v>
      </c>
      <c r="D522" s="622">
        <v>199296</v>
      </c>
      <c r="E522" s="622">
        <v>36683</v>
      </c>
      <c r="F522" s="622">
        <v>18098</v>
      </c>
      <c r="G522" s="622"/>
      <c r="H522" s="622">
        <f t="shared" si="9"/>
        <v>998959</v>
      </c>
    </row>
    <row r="523" spans="1:8" x14ac:dyDescent="0.25">
      <c r="A523" s="623" t="s">
        <v>1233</v>
      </c>
      <c r="B523" s="623" t="s">
        <v>1234</v>
      </c>
      <c r="C523" s="622">
        <v>712350</v>
      </c>
      <c r="D523" s="622">
        <v>172674</v>
      </c>
      <c r="E523" s="622">
        <v>44527</v>
      </c>
      <c r="F523" s="622">
        <v>19929</v>
      </c>
      <c r="G523" s="622"/>
      <c r="H523" s="622">
        <f t="shared" si="9"/>
        <v>949480</v>
      </c>
    </row>
    <row r="524" spans="1:8" x14ac:dyDescent="0.25">
      <c r="A524" s="623" t="s">
        <v>1235</v>
      </c>
      <c r="B524" s="623" t="s">
        <v>1236</v>
      </c>
      <c r="C524" s="622">
        <v>180048</v>
      </c>
      <c r="D524" s="622">
        <v>103710</v>
      </c>
      <c r="E524" s="622">
        <v>1088</v>
      </c>
      <c r="F524" s="622">
        <v>749</v>
      </c>
      <c r="G524" s="622"/>
      <c r="H524" s="622">
        <f t="shared" si="9"/>
        <v>285595</v>
      </c>
    </row>
    <row r="525" spans="1:8" x14ac:dyDescent="0.25">
      <c r="A525" s="623" t="s">
        <v>1237</v>
      </c>
      <c r="B525" s="623" t="s">
        <v>1238</v>
      </c>
      <c r="C525" s="622">
        <v>488196</v>
      </c>
      <c r="D525" s="622">
        <v>234834</v>
      </c>
      <c r="E525" s="622">
        <v>20447</v>
      </c>
      <c r="F525" s="622">
        <v>12376</v>
      </c>
      <c r="G525" s="622"/>
      <c r="H525" s="622">
        <f t="shared" si="9"/>
        <v>755853</v>
      </c>
    </row>
    <row r="526" spans="1:8" x14ac:dyDescent="0.25">
      <c r="A526" s="623" t="s">
        <v>1239</v>
      </c>
      <c r="B526" s="623" t="s">
        <v>1240</v>
      </c>
      <c r="C526" s="622">
        <v>1163820</v>
      </c>
      <c r="D526" s="622">
        <v>571794</v>
      </c>
      <c r="E526" s="622">
        <v>54496</v>
      </c>
      <c r="F526" s="622">
        <v>30080</v>
      </c>
      <c r="G526" s="622"/>
      <c r="H526" s="622">
        <f t="shared" si="9"/>
        <v>1820190</v>
      </c>
    </row>
    <row r="527" spans="1:8" x14ac:dyDescent="0.25">
      <c r="A527" s="623" t="s">
        <v>1241</v>
      </c>
      <c r="B527" s="623" t="s">
        <v>1242</v>
      </c>
      <c r="C527" s="622">
        <v>237786</v>
      </c>
      <c r="D527" s="622">
        <v>113676</v>
      </c>
      <c r="E527" s="622">
        <v>2234</v>
      </c>
      <c r="F527" s="622">
        <v>1328</v>
      </c>
      <c r="G527" s="622"/>
      <c r="H527" s="622">
        <f t="shared" si="9"/>
        <v>355024</v>
      </c>
    </row>
    <row r="528" spans="1:8" x14ac:dyDescent="0.25">
      <c r="A528" s="623" t="s">
        <v>1243</v>
      </c>
      <c r="B528" s="623" t="s">
        <v>1244</v>
      </c>
      <c r="C528" s="622">
        <v>301488</v>
      </c>
      <c r="D528" s="622">
        <v>123234</v>
      </c>
      <c r="E528" s="622">
        <v>10009</v>
      </c>
      <c r="F528" s="622">
        <v>4622</v>
      </c>
      <c r="G528" s="622"/>
      <c r="H528" s="622">
        <f t="shared" si="9"/>
        <v>439353</v>
      </c>
    </row>
    <row r="529" spans="1:8" x14ac:dyDescent="0.25">
      <c r="A529" s="623" t="s">
        <v>1245</v>
      </c>
      <c r="B529" s="623" t="s">
        <v>1246</v>
      </c>
      <c r="C529" s="622">
        <v>515976</v>
      </c>
      <c r="D529" s="622">
        <v>180552</v>
      </c>
      <c r="E529" s="622">
        <v>11761</v>
      </c>
      <c r="F529" s="622">
        <v>6131</v>
      </c>
      <c r="G529" s="622"/>
      <c r="H529" s="622">
        <f t="shared" si="9"/>
        <v>714420</v>
      </c>
    </row>
    <row r="530" spans="1:8" x14ac:dyDescent="0.25">
      <c r="A530" s="623" t="s">
        <v>1247</v>
      </c>
      <c r="B530" s="623" t="s">
        <v>1248</v>
      </c>
      <c r="C530" s="622">
        <v>220920</v>
      </c>
      <c r="D530" s="622">
        <v>99492</v>
      </c>
      <c r="E530" s="622">
        <v>2769</v>
      </c>
      <c r="F530" s="622">
        <v>1530</v>
      </c>
      <c r="G530" s="622"/>
      <c r="H530" s="622">
        <f t="shared" si="9"/>
        <v>324711</v>
      </c>
    </row>
    <row r="531" spans="1:8" x14ac:dyDescent="0.25">
      <c r="A531" s="623" t="s">
        <v>1249</v>
      </c>
      <c r="B531" s="623" t="s">
        <v>1250</v>
      </c>
      <c r="C531" s="622">
        <v>2005884</v>
      </c>
      <c r="D531" s="622">
        <v>574236</v>
      </c>
      <c r="E531" s="622">
        <v>81486</v>
      </c>
      <c r="F531" s="622">
        <v>53721</v>
      </c>
      <c r="G531" s="622"/>
      <c r="H531" s="622">
        <f t="shared" si="9"/>
        <v>2715327</v>
      </c>
    </row>
    <row r="532" spans="1:8" x14ac:dyDescent="0.25">
      <c r="A532" s="623" t="s">
        <v>1251</v>
      </c>
      <c r="B532" s="623" t="s">
        <v>1252</v>
      </c>
      <c r="C532" s="622">
        <v>1793640</v>
      </c>
      <c r="D532" s="622">
        <v>493392</v>
      </c>
      <c r="E532" s="622">
        <v>127625</v>
      </c>
      <c r="F532" s="622">
        <v>66027</v>
      </c>
      <c r="G532" s="622"/>
      <c r="H532" s="622">
        <f t="shared" si="9"/>
        <v>2480684</v>
      </c>
    </row>
    <row r="533" spans="1:8" x14ac:dyDescent="0.25">
      <c r="A533" s="623" t="s">
        <v>1253</v>
      </c>
      <c r="B533" s="623" t="s">
        <v>1254</v>
      </c>
      <c r="C533" s="622">
        <v>539976</v>
      </c>
      <c r="D533" s="622">
        <v>281610</v>
      </c>
      <c r="E533" s="622">
        <v>22222</v>
      </c>
      <c r="F533" s="622">
        <v>11131</v>
      </c>
      <c r="G533" s="622"/>
      <c r="H533" s="622">
        <f t="shared" si="9"/>
        <v>854939</v>
      </c>
    </row>
    <row r="534" spans="1:8" x14ac:dyDescent="0.25">
      <c r="A534" s="623" t="s">
        <v>1255</v>
      </c>
      <c r="B534" s="623" t="s">
        <v>1256</v>
      </c>
      <c r="C534" s="622">
        <v>339780</v>
      </c>
      <c r="D534" s="622">
        <v>291498</v>
      </c>
      <c r="E534" s="622">
        <v>9684</v>
      </c>
      <c r="F534" s="622">
        <v>5965</v>
      </c>
      <c r="G534" s="622"/>
      <c r="H534" s="622">
        <f t="shared" si="9"/>
        <v>646927</v>
      </c>
    </row>
    <row r="535" spans="1:8" x14ac:dyDescent="0.25">
      <c r="A535" s="623" t="s">
        <v>1257</v>
      </c>
      <c r="B535" s="623" t="s">
        <v>1258</v>
      </c>
      <c r="C535" s="622">
        <v>369420</v>
      </c>
      <c r="D535" s="622">
        <v>147432</v>
      </c>
      <c r="E535" s="622">
        <v>11599</v>
      </c>
      <c r="F535" s="622">
        <v>5158</v>
      </c>
      <c r="G535" s="622"/>
      <c r="H535" s="622">
        <f t="shared" si="9"/>
        <v>533609</v>
      </c>
    </row>
    <row r="536" spans="1:8" x14ac:dyDescent="0.25">
      <c r="A536" s="623" t="s">
        <v>1259</v>
      </c>
      <c r="B536" s="623" t="s">
        <v>1260</v>
      </c>
      <c r="C536" s="622">
        <v>663840</v>
      </c>
      <c r="D536" s="622">
        <v>276420</v>
      </c>
      <c r="E536" s="622">
        <v>26761</v>
      </c>
      <c r="F536" s="622">
        <v>14553</v>
      </c>
      <c r="G536" s="622"/>
      <c r="H536" s="622">
        <f t="shared" si="9"/>
        <v>981574</v>
      </c>
    </row>
    <row r="537" spans="1:8" x14ac:dyDescent="0.25">
      <c r="A537" s="623" t="s">
        <v>1261</v>
      </c>
      <c r="B537" s="623" t="s">
        <v>1262</v>
      </c>
      <c r="C537" s="622">
        <v>420300</v>
      </c>
      <c r="D537" s="622">
        <v>145368</v>
      </c>
      <c r="E537" s="622">
        <v>16520</v>
      </c>
      <c r="F537" s="622">
        <v>8993</v>
      </c>
      <c r="G537" s="622"/>
      <c r="H537" s="622">
        <f t="shared" si="9"/>
        <v>591181</v>
      </c>
    </row>
    <row r="538" spans="1:8" x14ac:dyDescent="0.25">
      <c r="A538" s="623" t="s">
        <v>1263</v>
      </c>
      <c r="B538" s="623" t="s">
        <v>1264</v>
      </c>
      <c r="C538" s="622">
        <v>608034</v>
      </c>
      <c r="D538" s="622">
        <v>347154</v>
      </c>
      <c r="E538" s="622">
        <v>32590</v>
      </c>
      <c r="F538" s="622">
        <v>16133</v>
      </c>
      <c r="G538" s="622"/>
      <c r="H538" s="622">
        <f t="shared" si="9"/>
        <v>1003911</v>
      </c>
    </row>
    <row r="539" spans="1:8" x14ac:dyDescent="0.25">
      <c r="A539" s="623" t="s">
        <v>1265</v>
      </c>
      <c r="B539" s="623" t="s">
        <v>1266</v>
      </c>
      <c r="C539" s="622">
        <v>494964</v>
      </c>
      <c r="D539" s="622">
        <v>226296</v>
      </c>
      <c r="E539" s="622">
        <v>16562</v>
      </c>
      <c r="F539" s="622">
        <v>9322</v>
      </c>
      <c r="G539" s="622"/>
      <c r="H539" s="622">
        <f t="shared" si="9"/>
        <v>747144</v>
      </c>
    </row>
    <row r="540" spans="1:8" x14ac:dyDescent="0.25">
      <c r="A540" s="623" t="s">
        <v>1267</v>
      </c>
      <c r="B540" s="623" t="s">
        <v>1268</v>
      </c>
      <c r="C540" s="622">
        <v>623400</v>
      </c>
      <c r="D540" s="622">
        <v>214356</v>
      </c>
      <c r="E540" s="622">
        <v>32754</v>
      </c>
      <c r="F540" s="622">
        <v>16072</v>
      </c>
      <c r="G540" s="622"/>
      <c r="H540" s="622">
        <f t="shared" si="9"/>
        <v>886582</v>
      </c>
    </row>
    <row r="541" spans="1:8" x14ac:dyDescent="0.25">
      <c r="A541" s="623" t="s">
        <v>1269</v>
      </c>
      <c r="B541" s="623" t="s">
        <v>1270</v>
      </c>
      <c r="C541" s="622">
        <v>612222</v>
      </c>
      <c r="D541" s="622">
        <v>165726</v>
      </c>
      <c r="E541" s="622">
        <v>24004</v>
      </c>
      <c r="F541" s="622">
        <v>11636</v>
      </c>
      <c r="G541" s="622"/>
      <c r="H541" s="622">
        <f t="shared" si="9"/>
        <v>813588</v>
      </c>
    </row>
    <row r="542" spans="1:8" x14ac:dyDescent="0.25">
      <c r="A542" s="623" t="s">
        <v>1271</v>
      </c>
      <c r="B542" s="623" t="s">
        <v>1272</v>
      </c>
      <c r="C542" s="622">
        <v>237186</v>
      </c>
      <c r="D542" s="622">
        <v>114408</v>
      </c>
      <c r="E542" s="622">
        <v>3670</v>
      </c>
      <c r="F542" s="622">
        <v>2179</v>
      </c>
      <c r="G542" s="622"/>
      <c r="H542" s="622">
        <f t="shared" si="9"/>
        <v>357443</v>
      </c>
    </row>
    <row r="543" spans="1:8" x14ac:dyDescent="0.25">
      <c r="A543" s="623" t="s">
        <v>1273</v>
      </c>
      <c r="B543" s="623" t="s">
        <v>1274</v>
      </c>
      <c r="C543" s="622">
        <v>1311048</v>
      </c>
      <c r="D543" s="622">
        <v>510060</v>
      </c>
      <c r="E543" s="622">
        <v>52286</v>
      </c>
      <c r="F543" s="622">
        <v>27968</v>
      </c>
      <c r="G543" s="622"/>
      <c r="H543" s="622">
        <f t="shared" si="9"/>
        <v>1901362</v>
      </c>
    </row>
    <row r="544" spans="1:8" x14ac:dyDescent="0.25">
      <c r="A544" s="623" t="s">
        <v>1275</v>
      </c>
      <c r="B544" s="623" t="s">
        <v>1276</v>
      </c>
      <c r="C544" s="622">
        <v>297426</v>
      </c>
      <c r="D544" s="622">
        <v>155718</v>
      </c>
      <c r="E544" s="622">
        <v>5512</v>
      </c>
      <c r="F544" s="622">
        <v>2777</v>
      </c>
      <c r="G544" s="622"/>
      <c r="H544" s="622">
        <f t="shared" si="9"/>
        <v>461433</v>
      </c>
    </row>
    <row r="545" spans="1:8" x14ac:dyDescent="0.25">
      <c r="A545" s="623" t="s">
        <v>1277</v>
      </c>
      <c r="B545" s="623" t="s">
        <v>1278</v>
      </c>
      <c r="C545" s="622">
        <v>620586</v>
      </c>
      <c r="D545" s="622">
        <v>385620</v>
      </c>
      <c r="E545" s="622">
        <v>33537</v>
      </c>
      <c r="F545" s="622">
        <v>22358</v>
      </c>
      <c r="G545" s="622"/>
      <c r="H545" s="622">
        <f t="shared" si="9"/>
        <v>1062101</v>
      </c>
    </row>
    <row r="546" spans="1:8" x14ac:dyDescent="0.25">
      <c r="A546" s="623" t="s">
        <v>1279</v>
      </c>
      <c r="B546" s="623" t="s">
        <v>1280</v>
      </c>
      <c r="C546" s="622">
        <v>1183872</v>
      </c>
      <c r="D546" s="622">
        <v>547926</v>
      </c>
      <c r="E546" s="622">
        <v>47983</v>
      </c>
      <c r="F546" s="622">
        <v>37788</v>
      </c>
      <c r="G546" s="622"/>
      <c r="H546" s="622">
        <f t="shared" si="9"/>
        <v>1817569</v>
      </c>
    </row>
    <row r="547" spans="1:8" x14ac:dyDescent="0.25">
      <c r="A547" s="623" t="s">
        <v>1281</v>
      </c>
      <c r="B547" s="623" t="s">
        <v>1282</v>
      </c>
      <c r="C547" s="622">
        <v>371784</v>
      </c>
      <c r="D547" s="622">
        <v>176742</v>
      </c>
      <c r="E547" s="622">
        <v>12925</v>
      </c>
      <c r="F547" s="622">
        <v>6505</v>
      </c>
      <c r="G547" s="622"/>
      <c r="H547" s="622">
        <f t="shared" si="9"/>
        <v>567956</v>
      </c>
    </row>
    <row r="548" spans="1:8" x14ac:dyDescent="0.25">
      <c r="A548" s="623" t="s">
        <v>1283</v>
      </c>
      <c r="B548" s="623" t="s">
        <v>1284</v>
      </c>
      <c r="C548" s="622">
        <v>313098</v>
      </c>
      <c r="D548" s="622">
        <v>169008</v>
      </c>
      <c r="E548" s="622">
        <v>5772</v>
      </c>
      <c r="F548" s="622">
        <v>3351</v>
      </c>
      <c r="G548" s="622"/>
      <c r="H548" s="622">
        <f t="shared" si="9"/>
        <v>491229</v>
      </c>
    </row>
    <row r="549" spans="1:8" x14ac:dyDescent="0.25">
      <c r="A549" s="623" t="s">
        <v>1285</v>
      </c>
      <c r="B549" s="623" t="s">
        <v>1286</v>
      </c>
      <c r="C549" s="622">
        <v>749220</v>
      </c>
      <c r="D549" s="622">
        <v>186450</v>
      </c>
      <c r="E549" s="622">
        <v>45111</v>
      </c>
      <c r="F549" s="622">
        <v>21586</v>
      </c>
      <c r="G549" s="622"/>
      <c r="H549" s="622">
        <f t="shared" si="9"/>
        <v>1002367</v>
      </c>
    </row>
    <row r="550" spans="1:8" x14ac:dyDescent="0.25">
      <c r="A550" s="623" t="s">
        <v>1287</v>
      </c>
      <c r="B550" s="623" t="s">
        <v>1288</v>
      </c>
      <c r="C550" s="622">
        <v>333288</v>
      </c>
      <c r="D550" s="622">
        <v>147024</v>
      </c>
      <c r="E550" s="622">
        <v>8151</v>
      </c>
      <c r="F550" s="622">
        <v>5135</v>
      </c>
      <c r="G550" s="622"/>
      <c r="H550" s="622">
        <f t="shared" si="9"/>
        <v>493598</v>
      </c>
    </row>
    <row r="551" spans="1:8" x14ac:dyDescent="0.25">
      <c r="A551" s="623" t="s">
        <v>1289</v>
      </c>
      <c r="B551" s="623" t="s">
        <v>1290</v>
      </c>
      <c r="C551" s="622">
        <v>2177088</v>
      </c>
      <c r="D551" s="622">
        <v>1086186</v>
      </c>
      <c r="E551" s="622">
        <v>61250</v>
      </c>
      <c r="F551" s="622">
        <v>39694</v>
      </c>
      <c r="G551" s="622"/>
      <c r="H551" s="622">
        <f t="shared" si="9"/>
        <v>3364218</v>
      </c>
    </row>
    <row r="552" spans="1:8" x14ac:dyDescent="0.25">
      <c r="A552" s="623" t="s">
        <v>1291</v>
      </c>
      <c r="B552" s="623" t="s">
        <v>1292</v>
      </c>
      <c r="C552" s="622">
        <v>797988</v>
      </c>
      <c r="D552" s="622">
        <v>328524</v>
      </c>
      <c r="E552" s="622">
        <v>43033</v>
      </c>
      <c r="F552" s="622">
        <v>22375</v>
      </c>
      <c r="G552" s="622"/>
      <c r="H552" s="622">
        <f t="shared" si="9"/>
        <v>1191920</v>
      </c>
    </row>
    <row r="553" spans="1:8" x14ac:dyDescent="0.25">
      <c r="A553" s="623" t="s">
        <v>1293</v>
      </c>
      <c r="B553" s="623" t="s">
        <v>1294</v>
      </c>
      <c r="C553" s="622">
        <v>338616</v>
      </c>
      <c r="D553" s="622">
        <v>157914</v>
      </c>
      <c r="E553" s="622">
        <v>7057</v>
      </c>
      <c r="F553" s="622">
        <v>4119</v>
      </c>
      <c r="G553" s="622"/>
      <c r="H553" s="622">
        <f t="shared" si="9"/>
        <v>507706</v>
      </c>
    </row>
    <row r="554" spans="1:8" x14ac:dyDescent="0.25">
      <c r="A554" s="623" t="s">
        <v>1295</v>
      </c>
      <c r="B554" s="623" t="s">
        <v>1296</v>
      </c>
      <c r="C554" s="622">
        <v>583554</v>
      </c>
      <c r="D554" s="622">
        <v>260262</v>
      </c>
      <c r="E554" s="622">
        <v>13652</v>
      </c>
      <c r="F554" s="622">
        <v>10917</v>
      </c>
      <c r="G554" s="622"/>
      <c r="H554" s="622">
        <f t="shared" si="9"/>
        <v>868385</v>
      </c>
    </row>
    <row r="555" spans="1:8" ht="33.75" x14ac:dyDescent="0.25">
      <c r="A555" s="623" t="s">
        <v>1297</v>
      </c>
      <c r="B555" s="623" t="s">
        <v>1298</v>
      </c>
      <c r="C555" s="622">
        <v>1905792</v>
      </c>
      <c r="D555" s="622">
        <v>830616</v>
      </c>
      <c r="E555" s="622">
        <v>89981</v>
      </c>
      <c r="F555" s="622">
        <v>48225</v>
      </c>
      <c r="G555" s="622"/>
      <c r="H555" s="622">
        <f t="shared" si="9"/>
        <v>2874614</v>
      </c>
    </row>
    <row r="556" spans="1:8" x14ac:dyDescent="0.25">
      <c r="A556" s="623" t="s">
        <v>1299</v>
      </c>
      <c r="B556" s="623" t="s">
        <v>1300</v>
      </c>
      <c r="C556" s="622">
        <v>1038948</v>
      </c>
      <c r="D556" s="622">
        <v>241596</v>
      </c>
      <c r="E556" s="622">
        <v>36400</v>
      </c>
      <c r="F556" s="622">
        <v>19340</v>
      </c>
      <c r="G556" s="622"/>
      <c r="H556" s="622">
        <f t="shared" si="9"/>
        <v>1336284</v>
      </c>
    </row>
    <row r="557" spans="1:8" x14ac:dyDescent="0.25">
      <c r="A557" s="623" t="s">
        <v>1301</v>
      </c>
      <c r="B557" s="623" t="s">
        <v>1302</v>
      </c>
      <c r="C557" s="622">
        <v>4264314</v>
      </c>
      <c r="D557" s="622">
        <v>1729128</v>
      </c>
      <c r="E557" s="622">
        <v>134733</v>
      </c>
      <c r="F557" s="622">
        <v>147245</v>
      </c>
      <c r="G557" s="622"/>
      <c r="H557" s="622">
        <f t="shared" si="9"/>
        <v>6275420</v>
      </c>
    </row>
    <row r="558" spans="1:8" x14ac:dyDescent="0.25">
      <c r="A558" s="623" t="s">
        <v>1303</v>
      </c>
      <c r="B558" s="623" t="s">
        <v>1304</v>
      </c>
      <c r="C558" s="622">
        <v>206742</v>
      </c>
      <c r="D558" s="622">
        <v>162234</v>
      </c>
      <c r="E558" s="622">
        <v>3772</v>
      </c>
      <c r="F558" s="622">
        <v>2513</v>
      </c>
      <c r="G558" s="622"/>
      <c r="H558" s="622">
        <f t="shared" si="9"/>
        <v>375261</v>
      </c>
    </row>
    <row r="559" spans="1:8" x14ac:dyDescent="0.25">
      <c r="A559" s="623" t="s">
        <v>1305</v>
      </c>
      <c r="B559" s="623" t="s">
        <v>1306</v>
      </c>
      <c r="C559" s="622">
        <v>2063010</v>
      </c>
      <c r="D559" s="622">
        <v>681960</v>
      </c>
      <c r="E559" s="622">
        <v>64791</v>
      </c>
      <c r="F559" s="622">
        <v>48859</v>
      </c>
      <c r="G559" s="622"/>
      <c r="H559" s="622">
        <f t="shared" si="9"/>
        <v>2858620</v>
      </c>
    </row>
    <row r="560" spans="1:8" x14ac:dyDescent="0.25">
      <c r="A560" s="623" t="s">
        <v>1307</v>
      </c>
      <c r="B560" s="623" t="s">
        <v>1308</v>
      </c>
      <c r="C560" s="622">
        <v>929268</v>
      </c>
      <c r="D560" s="622">
        <v>349806</v>
      </c>
      <c r="E560" s="622">
        <v>44360</v>
      </c>
      <c r="F560" s="622">
        <v>21330</v>
      </c>
      <c r="G560" s="622"/>
      <c r="H560" s="622">
        <f t="shared" si="9"/>
        <v>1344764</v>
      </c>
    </row>
    <row r="561" spans="1:8" x14ac:dyDescent="0.25">
      <c r="A561" s="623" t="s">
        <v>1309</v>
      </c>
      <c r="B561" s="623" t="s">
        <v>1310</v>
      </c>
      <c r="C561" s="622">
        <v>469398</v>
      </c>
      <c r="D561" s="622">
        <v>235668</v>
      </c>
      <c r="E561" s="622">
        <v>20384</v>
      </c>
      <c r="F561" s="622">
        <v>10808</v>
      </c>
      <c r="G561" s="622"/>
      <c r="H561" s="622">
        <f t="shared" si="9"/>
        <v>736258</v>
      </c>
    </row>
    <row r="562" spans="1:8" x14ac:dyDescent="0.25">
      <c r="A562" s="623" t="s">
        <v>1311</v>
      </c>
      <c r="B562" s="623" t="s">
        <v>1312</v>
      </c>
      <c r="C562" s="622">
        <v>211188</v>
      </c>
      <c r="D562" s="622">
        <v>119364</v>
      </c>
      <c r="E562" s="622">
        <v>1840</v>
      </c>
      <c r="F562" s="622">
        <v>1475</v>
      </c>
      <c r="G562" s="622"/>
      <c r="H562" s="622">
        <f t="shared" si="9"/>
        <v>333867</v>
      </c>
    </row>
    <row r="563" spans="1:8" x14ac:dyDescent="0.25">
      <c r="A563" s="623" t="s">
        <v>1313</v>
      </c>
      <c r="B563" s="623" t="s">
        <v>1314</v>
      </c>
      <c r="C563" s="622">
        <v>2497968</v>
      </c>
      <c r="D563" s="622">
        <v>1191066</v>
      </c>
      <c r="E563" s="622">
        <v>93365</v>
      </c>
      <c r="F563" s="622">
        <v>84808</v>
      </c>
      <c r="G563" s="622"/>
      <c r="H563" s="622">
        <f t="shared" si="9"/>
        <v>3867207</v>
      </c>
    </row>
    <row r="564" spans="1:8" x14ac:dyDescent="0.25">
      <c r="A564" s="623" t="s">
        <v>1315</v>
      </c>
      <c r="B564" s="623" t="s">
        <v>1316</v>
      </c>
      <c r="C564" s="622">
        <v>290196</v>
      </c>
      <c r="D564" s="622">
        <v>96000</v>
      </c>
      <c r="E564" s="622">
        <v>11309</v>
      </c>
      <c r="F564" s="622">
        <v>5884</v>
      </c>
      <c r="G564" s="622"/>
      <c r="H564" s="622">
        <f t="shared" si="9"/>
        <v>403389</v>
      </c>
    </row>
    <row r="565" spans="1:8" x14ac:dyDescent="0.25">
      <c r="A565" s="623" t="s">
        <v>1317</v>
      </c>
      <c r="B565" s="623" t="s">
        <v>1318</v>
      </c>
      <c r="C565" s="622">
        <v>2557512</v>
      </c>
      <c r="D565" s="622">
        <v>511698</v>
      </c>
      <c r="E565" s="622">
        <v>170415</v>
      </c>
      <c r="F565" s="622">
        <v>85524</v>
      </c>
      <c r="G565" s="622"/>
      <c r="H565" s="622">
        <f t="shared" si="9"/>
        <v>3325149</v>
      </c>
    </row>
    <row r="566" spans="1:8" x14ac:dyDescent="0.25">
      <c r="A566" s="623" t="s">
        <v>1319</v>
      </c>
      <c r="B566" s="623" t="s">
        <v>1320</v>
      </c>
      <c r="C566" s="622">
        <v>1006188</v>
      </c>
      <c r="D566" s="622">
        <v>432018</v>
      </c>
      <c r="E566" s="622">
        <v>47809</v>
      </c>
      <c r="F566" s="622">
        <v>26283</v>
      </c>
      <c r="G566" s="622"/>
      <c r="H566" s="622">
        <f t="shared" si="9"/>
        <v>1512298</v>
      </c>
    </row>
    <row r="567" spans="1:8" x14ac:dyDescent="0.25">
      <c r="A567" s="623" t="s">
        <v>1321</v>
      </c>
      <c r="B567" s="623" t="s">
        <v>1322</v>
      </c>
      <c r="C567" s="622">
        <v>1014072</v>
      </c>
      <c r="D567" s="622">
        <v>524148</v>
      </c>
      <c r="E567" s="622">
        <v>20736</v>
      </c>
      <c r="F567" s="622">
        <v>10859</v>
      </c>
      <c r="G567" s="622"/>
      <c r="H567" s="622">
        <f t="shared" si="9"/>
        <v>1569815</v>
      </c>
    </row>
    <row r="568" spans="1:8" x14ac:dyDescent="0.25">
      <c r="A568" s="623" t="s">
        <v>1323</v>
      </c>
      <c r="B568" s="623" t="s">
        <v>1324</v>
      </c>
      <c r="C568" s="622">
        <v>348834</v>
      </c>
      <c r="D568" s="622">
        <v>167328</v>
      </c>
      <c r="E568" s="622">
        <v>10533</v>
      </c>
      <c r="F568" s="622">
        <v>6106</v>
      </c>
      <c r="G568" s="622"/>
      <c r="H568" s="622">
        <f t="shared" si="9"/>
        <v>532801</v>
      </c>
    </row>
    <row r="569" spans="1:8" x14ac:dyDescent="0.25">
      <c r="A569" s="623" t="s">
        <v>1325</v>
      </c>
      <c r="B569" s="623" t="s">
        <v>1326</v>
      </c>
      <c r="C569" s="622">
        <v>338994</v>
      </c>
      <c r="D569" s="622">
        <v>135732</v>
      </c>
      <c r="E569" s="622">
        <v>11239</v>
      </c>
      <c r="F569" s="622">
        <v>4984</v>
      </c>
      <c r="G569" s="622"/>
      <c r="H569" s="622">
        <f t="shared" si="9"/>
        <v>490949</v>
      </c>
    </row>
    <row r="570" spans="1:8" x14ac:dyDescent="0.25">
      <c r="A570" s="623" t="s">
        <v>1327</v>
      </c>
      <c r="B570" s="623" t="s">
        <v>1328</v>
      </c>
      <c r="C570" s="622">
        <v>452628</v>
      </c>
      <c r="D570" s="622">
        <v>178176</v>
      </c>
      <c r="E570" s="622">
        <v>10506</v>
      </c>
      <c r="F570" s="622">
        <v>5186</v>
      </c>
      <c r="G570" s="622"/>
      <c r="H570" s="622">
        <f t="shared" si="9"/>
        <v>646496</v>
      </c>
    </row>
    <row r="571" spans="1:8" x14ac:dyDescent="0.25">
      <c r="A571" s="623" t="s">
        <v>1329</v>
      </c>
      <c r="B571" s="623" t="s">
        <v>1330</v>
      </c>
      <c r="C571" s="622">
        <v>5390898</v>
      </c>
      <c r="D571" s="622">
        <v>2098686</v>
      </c>
      <c r="E571" s="622">
        <v>244935</v>
      </c>
      <c r="F571" s="622">
        <v>181761</v>
      </c>
      <c r="G571" s="622"/>
      <c r="H571" s="622">
        <f t="shared" si="9"/>
        <v>7916280</v>
      </c>
    </row>
    <row r="572" spans="1:8" x14ac:dyDescent="0.25">
      <c r="A572" s="623" t="s">
        <v>1331</v>
      </c>
      <c r="B572" s="623" t="s">
        <v>1332</v>
      </c>
      <c r="C572" s="622">
        <v>583842</v>
      </c>
      <c r="D572" s="622">
        <v>210492</v>
      </c>
      <c r="E572" s="622">
        <v>25506</v>
      </c>
      <c r="F572" s="622">
        <v>12148</v>
      </c>
      <c r="G572" s="622"/>
      <c r="H572" s="622">
        <f t="shared" si="9"/>
        <v>831988</v>
      </c>
    </row>
    <row r="573" spans="1:8" x14ac:dyDescent="0.25">
      <c r="A573" s="623" t="s">
        <v>1333</v>
      </c>
      <c r="B573" s="623" t="s">
        <v>1334</v>
      </c>
      <c r="C573" s="622">
        <v>562068</v>
      </c>
      <c r="D573" s="622">
        <v>177252</v>
      </c>
      <c r="E573" s="622">
        <v>26195</v>
      </c>
      <c r="F573" s="622">
        <v>13878</v>
      </c>
      <c r="G573" s="622"/>
      <c r="H573" s="622">
        <f t="shared" si="9"/>
        <v>779393</v>
      </c>
    </row>
    <row r="574" spans="1:8" x14ac:dyDescent="0.25">
      <c r="A574" s="623" t="s">
        <v>1335</v>
      </c>
      <c r="B574" s="623" t="s">
        <v>1336</v>
      </c>
      <c r="C574" s="622">
        <v>322830</v>
      </c>
      <c r="D574" s="622">
        <v>181962</v>
      </c>
      <c r="E574" s="622">
        <v>11970</v>
      </c>
      <c r="F574" s="622">
        <v>6770</v>
      </c>
      <c r="G574" s="622"/>
      <c r="H574" s="622">
        <f t="shared" si="9"/>
        <v>523532</v>
      </c>
    </row>
    <row r="575" spans="1:8" x14ac:dyDescent="0.25">
      <c r="A575" s="623" t="s">
        <v>1337</v>
      </c>
      <c r="B575" s="623" t="s">
        <v>1338</v>
      </c>
      <c r="C575" s="622">
        <v>407022</v>
      </c>
      <c r="D575" s="622">
        <v>176382</v>
      </c>
      <c r="E575" s="622">
        <v>13350</v>
      </c>
      <c r="F575" s="622">
        <v>7040</v>
      </c>
      <c r="G575" s="622"/>
      <c r="H575" s="622">
        <f t="shared" si="9"/>
        <v>603794</v>
      </c>
    </row>
    <row r="576" spans="1:8" x14ac:dyDescent="0.25">
      <c r="A576" s="623" t="s">
        <v>1339</v>
      </c>
      <c r="B576" s="623" t="s">
        <v>1340</v>
      </c>
      <c r="C576" s="622">
        <v>2863608</v>
      </c>
      <c r="D576" s="622">
        <v>1065612</v>
      </c>
      <c r="E576" s="622">
        <v>139965</v>
      </c>
      <c r="F576" s="622">
        <v>92058</v>
      </c>
      <c r="G576" s="622"/>
      <c r="H576" s="622">
        <f t="shared" si="9"/>
        <v>4161243</v>
      </c>
    </row>
  </sheetData>
  <mergeCells count="3">
    <mergeCell ref="A1:H1"/>
    <mergeCell ref="A2:H2"/>
    <mergeCell ref="A3:H3"/>
  </mergeCells>
  <pageMargins left="0.70866141732283472" right="0.70866141732283472" top="1.1417322834645669" bottom="0.74803149606299213" header="0.31496062992125984" footer="0.31496062992125984"/>
  <pageSetup scale="5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576"/>
  <sheetViews>
    <sheetView showGridLines="0" zoomScaleSheetLayoutView="100" workbookViewId="0">
      <selection activeCell="C27" sqref="C27"/>
    </sheetView>
  </sheetViews>
  <sheetFormatPr baseColWidth="10" defaultRowHeight="11.25" x14ac:dyDescent="0.25"/>
  <cols>
    <col min="1" max="1" width="4" style="615" bestFit="1" customWidth="1"/>
    <col min="2" max="2" width="43" style="615" bestFit="1" customWidth="1"/>
    <col min="3" max="3" width="25.7109375" style="615" customWidth="1"/>
    <col min="4" max="4" width="27.7109375" style="615" customWidth="1"/>
    <col min="5" max="5" width="24.28515625" style="615" customWidth="1"/>
    <col min="6" max="256" width="11" style="615"/>
    <col min="257" max="257" width="4" style="615" bestFit="1" customWidth="1"/>
    <col min="258" max="258" width="43" style="615" bestFit="1" customWidth="1"/>
    <col min="259" max="259" width="25.7109375" style="615" customWidth="1"/>
    <col min="260" max="260" width="27.7109375" style="615" customWidth="1"/>
    <col min="261" max="261" width="24.28515625" style="615" customWidth="1"/>
    <col min="262" max="512" width="11" style="615"/>
    <col min="513" max="513" width="4" style="615" bestFit="1" customWidth="1"/>
    <col min="514" max="514" width="43" style="615" bestFit="1" customWidth="1"/>
    <col min="515" max="515" width="25.7109375" style="615" customWidth="1"/>
    <col min="516" max="516" width="27.7109375" style="615" customWidth="1"/>
    <col min="517" max="517" width="24.28515625" style="615" customWidth="1"/>
    <col min="518" max="768" width="11" style="615"/>
    <col min="769" max="769" width="4" style="615" bestFit="1" customWidth="1"/>
    <col min="770" max="770" width="43" style="615" bestFit="1" customWidth="1"/>
    <col min="771" max="771" width="25.7109375" style="615" customWidth="1"/>
    <col min="772" max="772" width="27.7109375" style="615" customWidth="1"/>
    <col min="773" max="773" width="24.28515625" style="615" customWidth="1"/>
    <col min="774" max="1024" width="11" style="615"/>
    <col min="1025" max="1025" width="4" style="615" bestFit="1" customWidth="1"/>
    <col min="1026" max="1026" width="43" style="615" bestFit="1" customWidth="1"/>
    <col min="1027" max="1027" width="25.7109375" style="615" customWidth="1"/>
    <col min="1028" max="1028" width="27.7109375" style="615" customWidth="1"/>
    <col min="1029" max="1029" width="24.28515625" style="615" customWidth="1"/>
    <col min="1030" max="1280" width="11" style="615"/>
    <col min="1281" max="1281" width="4" style="615" bestFit="1" customWidth="1"/>
    <col min="1282" max="1282" width="43" style="615" bestFit="1" customWidth="1"/>
    <col min="1283" max="1283" width="25.7109375" style="615" customWidth="1"/>
    <col min="1284" max="1284" width="27.7109375" style="615" customWidth="1"/>
    <col min="1285" max="1285" width="24.28515625" style="615" customWidth="1"/>
    <col min="1286" max="1536" width="11" style="615"/>
    <col min="1537" max="1537" width="4" style="615" bestFit="1" customWidth="1"/>
    <col min="1538" max="1538" width="43" style="615" bestFit="1" customWidth="1"/>
    <col min="1539" max="1539" width="25.7109375" style="615" customWidth="1"/>
    <col min="1540" max="1540" width="27.7109375" style="615" customWidth="1"/>
    <col min="1541" max="1541" width="24.28515625" style="615" customWidth="1"/>
    <col min="1542" max="1792" width="11" style="615"/>
    <col min="1793" max="1793" width="4" style="615" bestFit="1" customWidth="1"/>
    <col min="1794" max="1794" width="43" style="615" bestFit="1" customWidth="1"/>
    <col min="1795" max="1795" width="25.7109375" style="615" customWidth="1"/>
    <col min="1796" max="1796" width="27.7109375" style="615" customWidth="1"/>
    <col min="1797" max="1797" width="24.28515625" style="615" customWidth="1"/>
    <col min="1798" max="2048" width="11" style="615"/>
    <col min="2049" max="2049" width="4" style="615" bestFit="1" customWidth="1"/>
    <col min="2050" max="2050" width="43" style="615" bestFit="1" customWidth="1"/>
    <col min="2051" max="2051" width="25.7109375" style="615" customWidth="1"/>
    <col min="2052" max="2052" width="27.7109375" style="615" customWidth="1"/>
    <col min="2053" max="2053" width="24.28515625" style="615" customWidth="1"/>
    <col min="2054" max="2304" width="11" style="615"/>
    <col min="2305" max="2305" width="4" style="615" bestFit="1" customWidth="1"/>
    <col min="2306" max="2306" width="43" style="615" bestFit="1" customWidth="1"/>
    <col min="2307" max="2307" width="25.7109375" style="615" customWidth="1"/>
    <col min="2308" max="2308" width="27.7109375" style="615" customWidth="1"/>
    <col min="2309" max="2309" width="24.28515625" style="615" customWidth="1"/>
    <col min="2310" max="2560" width="11" style="615"/>
    <col min="2561" max="2561" width="4" style="615" bestFit="1" customWidth="1"/>
    <col min="2562" max="2562" width="43" style="615" bestFit="1" customWidth="1"/>
    <col min="2563" max="2563" width="25.7109375" style="615" customWidth="1"/>
    <col min="2564" max="2564" width="27.7109375" style="615" customWidth="1"/>
    <col min="2565" max="2565" width="24.28515625" style="615" customWidth="1"/>
    <col min="2566" max="2816" width="11" style="615"/>
    <col min="2817" max="2817" width="4" style="615" bestFit="1" customWidth="1"/>
    <col min="2818" max="2818" width="43" style="615" bestFit="1" customWidth="1"/>
    <col min="2819" max="2819" width="25.7109375" style="615" customWidth="1"/>
    <col min="2820" max="2820" width="27.7109375" style="615" customWidth="1"/>
    <col min="2821" max="2821" width="24.28515625" style="615" customWidth="1"/>
    <col min="2822" max="3072" width="11" style="615"/>
    <col min="3073" max="3073" width="4" style="615" bestFit="1" customWidth="1"/>
    <col min="3074" max="3074" width="43" style="615" bestFit="1" customWidth="1"/>
    <col min="3075" max="3075" width="25.7109375" style="615" customWidth="1"/>
    <col min="3076" max="3076" width="27.7109375" style="615" customWidth="1"/>
    <col min="3077" max="3077" width="24.28515625" style="615" customWidth="1"/>
    <col min="3078" max="3328" width="11" style="615"/>
    <col min="3329" max="3329" width="4" style="615" bestFit="1" customWidth="1"/>
    <col min="3330" max="3330" width="43" style="615" bestFit="1" customWidth="1"/>
    <col min="3331" max="3331" width="25.7109375" style="615" customWidth="1"/>
    <col min="3332" max="3332" width="27.7109375" style="615" customWidth="1"/>
    <col min="3333" max="3333" width="24.28515625" style="615" customWidth="1"/>
    <col min="3334" max="3584" width="11" style="615"/>
    <col min="3585" max="3585" width="4" style="615" bestFit="1" customWidth="1"/>
    <col min="3586" max="3586" width="43" style="615" bestFit="1" customWidth="1"/>
    <col min="3587" max="3587" width="25.7109375" style="615" customWidth="1"/>
    <col min="3588" max="3588" width="27.7109375" style="615" customWidth="1"/>
    <col min="3589" max="3589" width="24.28515625" style="615" customWidth="1"/>
    <col min="3590" max="3840" width="11" style="615"/>
    <col min="3841" max="3841" width="4" style="615" bestFit="1" customWidth="1"/>
    <col min="3842" max="3842" width="43" style="615" bestFit="1" customWidth="1"/>
    <col min="3843" max="3843" width="25.7109375" style="615" customWidth="1"/>
    <col min="3844" max="3844" width="27.7109375" style="615" customWidth="1"/>
    <col min="3845" max="3845" width="24.28515625" style="615" customWidth="1"/>
    <col min="3846" max="4096" width="11" style="615"/>
    <col min="4097" max="4097" width="4" style="615" bestFit="1" customWidth="1"/>
    <col min="4098" max="4098" width="43" style="615" bestFit="1" customWidth="1"/>
    <col min="4099" max="4099" width="25.7109375" style="615" customWidth="1"/>
    <col min="4100" max="4100" width="27.7109375" style="615" customWidth="1"/>
    <col min="4101" max="4101" width="24.28515625" style="615" customWidth="1"/>
    <col min="4102" max="4352" width="11" style="615"/>
    <col min="4353" max="4353" width="4" style="615" bestFit="1" customWidth="1"/>
    <col min="4354" max="4354" width="43" style="615" bestFit="1" customWidth="1"/>
    <col min="4355" max="4355" width="25.7109375" style="615" customWidth="1"/>
    <col min="4356" max="4356" width="27.7109375" style="615" customWidth="1"/>
    <col min="4357" max="4357" width="24.28515625" style="615" customWidth="1"/>
    <col min="4358" max="4608" width="11" style="615"/>
    <col min="4609" max="4609" width="4" style="615" bestFit="1" customWidth="1"/>
    <col min="4610" max="4610" width="43" style="615" bestFit="1" customWidth="1"/>
    <col min="4611" max="4611" width="25.7109375" style="615" customWidth="1"/>
    <col min="4612" max="4612" width="27.7109375" style="615" customWidth="1"/>
    <col min="4613" max="4613" width="24.28515625" style="615" customWidth="1"/>
    <col min="4614" max="4864" width="11" style="615"/>
    <col min="4865" max="4865" width="4" style="615" bestFit="1" customWidth="1"/>
    <col min="4866" max="4866" width="43" style="615" bestFit="1" customWidth="1"/>
    <col min="4867" max="4867" width="25.7109375" style="615" customWidth="1"/>
    <col min="4868" max="4868" width="27.7109375" style="615" customWidth="1"/>
    <col min="4869" max="4869" width="24.28515625" style="615" customWidth="1"/>
    <col min="4870" max="5120" width="11" style="615"/>
    <col min="5121" max="5121" width="4" style="615" bestFit="1" customWidth="1"/>
    <col min="5122" max="5122" width="43" style="615" bestFit="1" customWidth="1"/>
    <col min="5123" max="5123" width="25.7109375" style="615" customWidth="1"/>
    <col min="5124" max="5124" width="27.7109375" style="615" customWidth="1"/>
    <col min="5125" max="5125" width="24.28515625" style="615" customWidth="1"/>
    <col min="5126" max="5376" width="11" style="615"/>
    <col min="5377" max="5377" width="4" style="615" bestFit="1" customWidth="1"/>
    <col min="5378" max="5378" width="43" style="615" bestFit="1" customWidth="1"/>
    <col min="5379" max="5379" width="25.7109375" style="615" customWidth="1"/>
    <col min="5380" max="5380" width="27.7109375" style="615" customWidth="1"/>
    <col min="5381" max="5381" width="24.28515625" style="615" customWidth="1"/>
    <col min="5382" max="5632" width="11" style="615"/>
    <col min="5633" max="5633" width="4" style="615" bestFit="1" customWidth="1"/>
    <col min="5634" max="5634" width="43" style="615" bestFit="1" customWidth="1"/>
    <col min="5635" max="5635" width="25.7109375" style="615" customWidth="1"/>
    <col min="5636" max="5636" width="27.7109375" style="615" customWidth="1"/>
    <col min="5637" max="5637" width="24.28515625" style="615" customWidth="1"/>
    <col min="5638" max="5888" width="11" style="615"/>
    <col min="5889" max="5889" width="4" style="615" bestFit="1" customWidth="1"/>
    <col min="5890" max="5890" width="43" style="615" bestFit="1" customWidth="1"/>
    <col min="5891" max="5891" width="25.7109375" style="615" customWidth="1"/>
    <col min="5892" max="5892" width="27.7109375" style="615" customWidth="1"/>
    <col min="5893" max="5893" width="24.28515625" style="615" customWidth="1"/>
    <col min="5894" max="6144" width="11" style="615"/>
    <col min="6145" max="6145" width="4" style="615" bestFit="1" customWidth="1"/>
    <col min="6146" max="6146" width="43" style="615" bestFit="1" customWidth="1"/>
    <col min="6147" max="6147" width="25.7109375" style="615" customWidth="1"/>
    <col min="6148" max="6148" width="27.7109375" style="615" customWidth="1"/>
    <col min="6149" max="6149" width="24.28515625" style="615" customWidth="1"/>
    <col min="6150" max="6400" width="11" style="615"/>
    <col min="6401" max="6401" width="4" style="615" bestFit="1" customWidth="1"/>
    <col min="6402" max="6402" width="43" style="615" bestFit="1" customWidth="1"/>
    <col min="6403" max="6403" width="25.7109375" style="615" customWidth="1"/>
    <col min="6404" max="6404" width="27.7109375" style="615" customWidth="1"/>
    <col min="6405" max="6405" width="24.28515625" style="615" customWidth="1"/>
    <col min="6406" max="6656" width="11" style="615"/>
    <col min="6657" max="6657" width="4" style="615" bestFit="1" customWidth="1"/>
    <col min="6658" max="6658" width="43" style="615" bestFit="1" customWidth="1"/>
    <col min="6659" max="6659" width="25.7109375" style="615" customWidth="1"/>
    <col min="6660" max="6660" width="27.7109375" style="615" customWidth="1"/>
    <col min="6661" max="6661" width="24.28515625" style="615" customWidth="1"/>
    <col min="6662" max="6912" width="11" style="615"/>
    <col min="6913" max="6913" width="4" style="615" bestFit="1" customWidth="1"/>
    <col min="6914" max="6914" width="43" style="615" bestFit="1" customWidth="1"/>
    <col min="6915" max="6915" width="25.7109375" style="615" customWidth="1"/>
    <col min="6916" max="6916" width="27.7109375" style="615" customWidth="1"/>
    <col min="6917" max="6917" width="24.28515625" style="615" customWidth="1"/>
    <col min="6918" max="7168" width="11" style="615"/>
    <col min="7169" max="7169" width="4" style="615" bestFit="1" customWidth="1"/>
    <col min="7170" max="7170" width="43" style="615" bestFit="1" customWidth="1"/>
    <col min="7171" max="7171" width="25.7109375" style="615" customWidth="1"/>
    <col min="7172" max="7172" width="27.7109375" style="615" customWidth="1"/>
    <col min="7173" max="7173" width="24.28515625" style="615" customWidth="1"/>
    <col min="7174" max="7424" width="11" style="615"/>
    <col min="7425" max="7425" width="4" style="615" bestFit="1" customWidth="1"/>
    <col min="7426" max="7426" width="43" style="615" bestFit="1" customWidth="1"/>
    <col min="7427" max="7427" width="25.7109375" style="615" customWidth="1"/>
    <col min="7428" max="7428" width="27.7109375" style="615" customWidth="1"/>
    <col min="7429" max="7429" width="24.28515625" style="615" customWidth="1"/>
    <col min="7430" max="7680" width="11" style="615"/>
    <col min="7681" max="7681" width="4" style="615" bestFit="1" customWidth="1"/>
    <col min="7682" max="7682" width="43" style="615" bestFit="1" customWidth="1"/>
    <col min="7683" max="7683" width="25.7109375" style="615" customWidth="1"/>
    <col min="7684" max="7684" width="27.7109375" style="615" customWidth="1"/>
    <col min="7685" max="7685" width="24.28515625" style="615" customWidth="1"/>
    <col min="7686" max="7936" width="11" style="615"/>
    <col min="7937" max="7937" width="4" style="615" bestFit="1" customWidth="1"/>
    <col min="7938" max="7938" width="43" style="615" bestFit="1" customWidth="1"/>
    <col min="7939" max="7939" width="25.7109375" style="615" customWidth="1"/>
    <col min="7940" max="7940" width="27.7109375" style="615" customWidth="1"/>
    <col min="7941" max="7941" width="24.28515625" style="615" customWidth="1"/>
    <col min="7942" max="8192" width="11" style="615"/>
    <col min="8193" max="8193" width="4" style="615" bestFit="1" customWidth="1"/>
    <col min="8194" max="8194" width="43" style="615" bestFit="1" customWidth="1"/>
    <col min="8195" max="8195" width="25.7109375" style="615" customWidth="1"/>
    <col min="8196" max="8196" width="27.7109375" style="615" customWidth="1"/>
    <col min="8197" max="8197" width="24.28515625" style="615" customWidth="1"/>
    <col min="8198" max="8448" width="11" style="615"/>
    <col min="8449" max="8449" width="4" style="615" bestFit="1" customWidth="1"/>
    <col min="8450" max="8450" width="43" style="615" bestFit="1" customWidth="1"/>
    <col min="8451" max="8451" width="25.7109375" style="615" customWidth="1"/>
    <col min="8452" max="8452" width="27.7109375" style="615" customWidth="1"/>
    <col min="8453" max="8453" width="24.28515625" style="615" customWidth="1"/>
    <col min="8454" max="8704" width="11" style="615"/>
    <col min="8705" max="8705" width="4" style="615" bestFit="1" customWidth="1"/>
    <col min="8706" max="8706" width="43" style="615" bestFit="1" customWidth="1"/>
    <col min="8707" max="8707" width="25.7109375" style="615" customWidth="1"/>
    <col min="8708" max="8708" width="27.7109375" style="615" customWidth="1"/>
    <col min="8709" max="8709" width="24.28515625" style="615" customWidth="1"/>
    <col min="8710" max="8960" width="11" style="615"/>
    <col min="8961" max="8961" width="4" style="615" bestFit="1" customWidth="1"/>
    <col min="8962" max="8962" width="43" style="615" bestFit="1" customWidth="1"/>
    <col min="8963" max="8963" width="25.7109375" style="615" customWidth="1"/>
    <col min="8964" max="8964" width="27.7109375" style="615" customWidth="1"/>
    <col min="8965" max="8965" width="24.28515625" style="615" customWidth="1"/>
    <col min="8966" max="9216" width="11" style="615"/>
    <col min="9217" max="9217" width="4" style="615" bestFit="1" customWidth="1"/>
    <col min="9218" max="9218" width="43" style="615" bestFit="1" customWidth="1"/>
    <col min="9219" max="9219" width="25.7109375" style="615" customWidth="1"/>
    <col min="9220" max="9220" width="27.7109375" style="615" customWidth="1"/>
    <col min="9221" max="9221" width="24.28515625" style="615" customWidth="1"/>
    <col min="9222" max="9472" width="11" style="615"/>
    <col min="9473" max="9473" width="4" style="615" bestFit="1" customWidth="1"/>
    <col min="9474" max="9474" width="43" style="615" bestFit="1" customWidth="1"/>
    <col min="9475" max="9475" width="25.7109375" style="615" customWidth="1"/>
    <col min="9476" max="9476" width="27.7109375" style="615" customWidth="1"/>
    <col min="9477" max="9477" width="24.28515625" style="615" customWidth="1"/>
    <col min="9478" max="9728" width="11" style="615"/>
    <col min="9729" max="9729" width="4" style="615" bestFit="1" customWidth="1"/>
    <col min="9730" max="9730" width="43" style="615" bestFit="1" customWidth="1"/>
    <col min="9731" max="9731" width="25.7109375" style="615" customWidth="1"/>
    <col min="9732" max="9732" width="27.7109375" style="615" customWidth="1"/>
    <col min="9733" max="9733" width="24.28515625" style="615" customWidth="1"/>
    <col min="9734" max="9984" width="11" style="615"/>
    <col min="9985" max="9985" width="4" style="615" bestFit="1" customWidth="1"/>
    <col min="9986" max="9986" width="43" style="615" bestFit="1" customWidth="1"/>
    <col min="9987" max="9987" width="25.7109375" style="615" customWidth="1"/>
    <col min="9988" max="9988" width="27.7109375" style="615" customWidth="1"/>
    <col min="9989" max="9989" width="24.28515625" style="615" customWidth="1"/>
    <col min="9990" max="10240" width="11" style="615"/>
    <col min="10241" max="10241" width="4" style="615" bestFit="1" customWidth="1"/>
    <col min="10242" max="10242" width="43" style="615" bestFit="1" customWidth="1"/>
    <col min="10243" max="10243" width="25.7109375" style="615" customWidth="1"/>
    <col min="10244" max="10244" width="27.7109375" style="615" customWidth="1"/>
    <col min="10245" max="10245" width="24.28515625" style="615" customWidth="1"/>
    <col min="10246" max="10496" width="11" style="615"/>
    <col min="10497" max="10497" width="4" style="615" bestFit="1" customWidth="1"/>
    <col min="10498" max="10498" width="43" style="615" bestFit="1" customWidth="1"/>
    <col min="10499" max="10499" width="25.7109375" style="615" customWidth="1"/>
    <col min="10500" max="10500" width="27.7109375" style="615" customWidth="1"/>
    <col min="10501" max="10501" width="24.28515625" style="615" customWidth="1"/>
    <col min="10502" max="10752" width="11" style="615"/>
    <col min="10753" max="10753" width="4" style="615" bestFit="1" customWidth="1"/>
    <col min="10754" max="10754" width="43" style="615" bestFit="1" customWidth="1"/>
    <col min="10755" max="10755" width="25.7109375" style="615" customWidth="1"/>
    <col min="10756" max="10756" width="27.7109375" style="615" customWidth="1"/>
    <col min="10757" max="10757" width="24.28515625" style="615" customWidth="1"/>
    <col min="10758" max="11008" width="11" style="615"/>
    <col min="11009" max="11009" width="4" style="615" bestFit="1" customWidth="1"/>
    <col min="11010" max="11010" width="43" style="615" bestFit="1" customWidth="1"/>
    <col min="11011" max="11011" width="25.7109375" style="615" customWidth="1"/>
    <col min="11012" max="11012" width="27.7109375" style="615" customWidth="1"/>
    <col min="11013" max="11013" width="24.28515625" style="615" customWidth="1"/>
    <col min="11014" max="11264" width="11" style="615"/>
    <col min="11265" max="11265" width="4" style="615" bestFit="1" customWidth="1"/>
    <col min="11266" max="11266" width="43" style="615" bestFit="1" customWidth="1"/>
    <col min="11267" max="11267" width="25.7109375" style="615" customWidth="1"/>
    <col min="11268" max="11268" width="27.7109375" style="615" customWidth="1"/>
    <col min="11269" max="11269" width="24.28515625" style="615" customWidth="1"/>
    <col min="11270" max="11520" width="11" style="615"/>
    <col min="11521" max="11521" width="4" style="615" bestFit="1" customWidth="1"/>
    <col min="11522" max="11522" width="43" style="615" bestFit="1" customWidth="1"/>
    <col min="11523" max="11523" width="25.7109375" style="615" customWidth="1"/>
    <col min="11524" max="11524" width="27.7109375" style="615" customWidth="1"/>
    <col min="11525" max="11525" width="24.28515625" style="615" customWidth="1"/>
    <col min="11526" max="11776" width="11" style="615"/>
    <col min="11777" max="11777" width="4" style="615" bestFit="1" customWidth="1"/>
    <col min="11778" max="11778" width="43" style="615" bestFit="1" customWidth="1"/>
    <col min="11779" max="11779" width="25.7109375" style="615" customWidth="1"/>
    <col min="11780" max="11780" width="27.7109375" style="615" customWidth="1"/>
    <col min="11781" max="11781" width="24.28515625" style="615" customWidth="1"/>
    <col min="11782" max="12032" width="11" style="615"/>
    <col min="12033" max="12033" width="4" style="615" bestFit="1" customWidth="1"/>
    <col min="12034" max="12034" width="43" style="615" bestFit="1" customWidth="1"/>
    <col min="12035" max="12035" width="25.7109375" style="615" customWidth="1"/>
    <col min="12036" max="12036" width="27.7109375" style="615" customWidth="1"/>
    <col min="12037" max="12037" width="24.28515625" style="615" customWidth="1"/>
    <col min="12038" max="12288" width="11" style="615"/>
    <col min="12289" max="12289" width="4" style="615" bestFit="1" customWidth="1"/>
    <col min="12290" max="12290" width="43" style="615" bestFit="1" customWidth="1"/>
    <col min="12291" max="12291" width="25.7109375" style="615" customWidth="1"/>
    <col min="12292" max="12292" width="27.7109375" style="615" customWidth="1"/>
    <col min="12293" max="12293" width="24.28515625" style="615" customWidth="1"/>
    <col min="12294" max="12544" width="11" style="615"/>
    <col min="12545" max="12545" width="4" style="615" bestFit="1" customWidth="1"/>
    <col min="12546" max="12546" width="43" style="615" bestFit="1" customWidth="1"/>
    <col min="12547" max="12547" width="25.7109375" style="615" customWidth="1"/>
    <col min="12548" max="12548" width="27.7109375" style="615" customWidth="1"/>
    <col min="12549" max="12549" width="24.28515625" style="615" customWidth="1"/>
    <col min="12550" max="12800" width="11" style="615"/>
    <col min="12801" max="12801" width="4" style="615" bestFit="1" customWidth="1"/>
    <col min="12802" max="12802" width="43" style="615" bestFit="1" customWidth="1"/>
    <col min="12803" max="12803" width="25.7109375" style="615" customWidth="1"/>
    <col min="12804" max="12804" width="27.7109375" style="615" customWidth="1"/>
    <col min="12805" max="12805" width="24.28515625" style="615" customWidth="1"/>
    <col min="12806" max="13056" width="11" style="615"/>
    <col min="13057" max="13057" width="4" style="615" bestFit="1" customWidth="1"/>
    <col min="13058" max="13058" width="43" style="615" bestFit="1" customWidth="1"/>
    <col min="13059" max="13059" width="25.7109375" style="615" customWidth="1"/>
    <col min="13060" max="13060" width="27.7109375" style="615" customWidth="1"/>
    <col min="13061" max="13061" width="24.28515625" style="615" customWidth="1"/>
    <col min="13062" max="13312" width="11" style="615"/>
    <col min="13313" max="13313" width="4" style="615" bestFit="1" customWidth="1"/>
    <col min="13314" max="13314" width="43" style="615" bestFit="1" customWidth="1"/>
    <col min="13315" max="13315" width="25.7109375" style="615" customWidth="1"/>
    <col min="13316" max="13316" width="27.7109375" style="615" customWidth="1"/>
    <col min="13317" max="13317" width="24.28515625" style="615" customWidth="1"/>
    <col min="13318" max="13568" width="11" style="615"/>
    <col min="13569" max="13569" width="4" style="615" bestFit="1" customWidth="1"/>
    <col min="13570" max="13570" width="43" style="615" bestFit="1" customWidth="1"/>
    <col min="13571" max="13571" width="25.7109375" style="615" customWidth="1"/>
    <col min="13572" max="13572" width="27.7109375" style="615" customWidth="1"/>
    <col min="13573" max="13573" width="24.28515625" style="615" customWidth="1"/>
    <col min="13574" max="13824" width="11" style="615"/>
    <col min="13825" max="13825" width="4" style="615" bestFit="1" customWidth="1"/>
    <col min="13826" max="13826" width="43" style="615" bestFit="1" customWidth="1"/>
    <col min="13827" max="13827" width="25.7109375" style="615" customWidth="1"/>
    <col min="13828" max="13828" width="27.7109375" style="615" customWidth="1"/>
    <col min="13829" max="13829" width="24.28515625" style="615" customWidth="1"/>
    <col min="13830" max="14080" width="11" style="615"/>
    <col min="14081" max="14081" width="4" style="615" bestFit="1" customWidth="1"/>
    <col min="14082" max="14082" width="43" style="615" bestFit="1" customWidth="1"/>
    <col min="14083" max="14083" width="25.7109375" style="615" customWidth="1"/>
    <col min="14084" max="14084" width="27.7109375" style="615" customWidth="1"/>
    <col min="14085" max="14085" width="24.28515625" style="615" customWidth="1"/>
    <col min="14086" max="14336" width="11" style="615"/>
    <col min="14337" max="14337" width="4" style="615" bestFit="1" customWidth="1"/>
    <col min="14338" max="14338" width="43" style="615" bestFit="1" customWidth="1"/>
    <col min="14339" max="14339" width="25.7109375" style="615" customWidth="1"/>
    <col min="14340" max="14340" width="27.7109375" style="615" customWidth="1"/>
    <col min="14341" max="14341" width="24.28515625" style="615" customWidth="1"/>
    <col min="14342" max="14592" width="11" style="615"/>
    <col min="14593" max="14593" width="4" style="615" bestFit="1" customWidth="1"/>
    <col min="14594" max="14594" width="43" style="615" bestFit="1" customWidth="1"/>
    <col min="14595" max="14595" width="25.7109375" style="615" customWidth="1"/>
    <col min="14596" max="14596" width="27.7109375" style="615" customWidth="1"/>
    <col min="14597" max="14597" width="24.28515625" style="615" customWidth="1"/>
    <col min="14598" max="14848" width="11" style="615"/>
    <col min="14849" max="14849" width="4" style="615" bestFit="1" customWidth="1"/>
    <col min="14850" max="14850" width="43" style="615" bestFit="1" customWidth="1"/>
    <col min="14851" max="14851" width="25.7109375" style="615" customWidth="1"/>
    <col min="14852" max="14852" width="27.7109375" style="615" customWidth="1"/>
    <col min="14853" max="14853" width="24.28515625" style="615" customWidth="1"/>
    <col min="14854" max="15104" width="11" style="615"/>
    <col min="15105" max="15105" width="4" style="615" bestFit="1" customWidth="1"/>
    <col min="15106" max="15106" width="43" style="615" bestFit="1" customWidth="1"/>
    <col min="15107" max="15107" width="25.7109375" style="615" customWidth="1"/>
    <col min="15108" max="15108" width="27.7109375" style="615" customWidth="1"/>
    <col min="15109" max="15109" width="24.28515625" style="615" customWidth="1"/>
    <col min="15110" max="15360" width="11" style="615"/>
    <col min="15361" max="15361" width="4" style="615" bestFit="1" customWidth="1"/>
    <col min="15362" max="15362" width="43" style="615" bestFit="1" customWidth="1"/>
    <col min="15363" max="15363" width="25.7109375" style="615" customWidth="1"/>
    <col min="15364" max="15364" width="27.7109375" style="615" customWidth="1"/>
    <col min="15365" max="15365" width="24.28515625" style="615" customWidth="1"/>
    <col min="15366" max="15616" width="11" style="615"/>
    <col min="15617" max="15617" width="4" style="615" bestFit="1" customWidth="1"/>
    <col min="15618" max="15618" width="43" style="615" bestFit="1" customWidth="1"/>
    <col min="15619" max="15619" width="25.7109375" style="615" customWidth="1"/>
    <col min="15620" max="15620" width="27.7109375" style="615" customWidth="1"/>
    <col min="15621" max="15621" width="24.28515625" style="615" customWidth="1"/>
    <col min="15622" max="15872" width="11" style="615"/>
    <col min="15873" max="15873" width="4" style="615" bestFit="1" customWidth="1"/>
    <col min="15874" max="15874" width="43" style="615" bestFit="1" customWidth="1"/>
    <col min="15875" max="15875" width="25.7109375" style="615" customWidth="1"/>
    <col min="15876" max="15876" width="27.7109375" style="615" customWidth="1"/>
    <col min="15877" max="15877" width="24.28515625" style="615" customWidth="1"/>
    <col min="15878" max="16128" width="11" style="615"/>
    <col min="16129" max="16129" width="4" style="615" bestFit="1" customWidth="1"/>
    <col min="16130" max="16130" width="43" style="615" bestFit="1" customWidth="1"/>
    <col min="16131" max="16131" width="25.7109375" style="615" customWidth="1"/>
    <col min="16132" max="16132" width="27.7109375" style="615" customWidth="1"/>
    <col min="16133" max="16133" width="24.28515625" style="615" customWidth="1"/>
    <col min="16134" max="16384" width="11" style="615"/>
  </cols>
  <sheetData>
    <row r="1" spans="1:5" x14ac:dyDescent="0.25">
      <c r="A1" s="966" t="s">
        <v>193</v>
      </c>
      <c r="B1" s="966"/>
      <c r="C1" s="966"/>
      <c r="D1" s="966"/>
      <c r="E1" s="966"/>
    </row>
    <row r="2" spans="1:5" x14ac:dyDescent="0.25">
      <c r="A2" s="966" t="s">
        <v>1341</v>
      </c>
      <c r="B2" s="966"/>
      <c r="C2" s="966"/>
      <c r="D2" s="966"/>
      <c r="E2" s="966"/>
    </row>
    <row r="3" spans="1:5" x14ac:dyDescent="0.25">
      <c r="A3" s="966" t="s">
        <v>1659</v>
      </c>
      <c r="B3" s="966"/>
      <c r="C3" s="966"/>
      <c r="D3" s="966"/>
      <c r="E3" s="966"/>
    </row>
    <row r="4" spans="1:5" x14ac:dyDescent="0.25">
      <c r="A4" s="624"/>
      <c r="B4" s="624"/>
      <c r="C4" s="625"/>
      <c r="D4" s="625"/>
      <c r="E4" s="625"/>
    </row>
    <row r="5" spans="1:5" ht="22.5" x14ac:dyDescent="0.25">
      <c r="A5" s="619" t="s">
        <v>195</v>
      </c>
      <c r="B5" s="619" t="s">
        <v>196</v>
      </c>
      <c r="C5" s="619" t="s">
        <v>65</v>
      </c>
      <c r="D5" s="619" t="s">
        <v>1342</v>
      </c>
      <c r="E5" s="619" t="s">
        <v>200</v>
      </c>
    </row>
    <row r="6" spans="1:5" x14ac:dyDescent="0.25">
      <c r="A6" s="620"/>
      <c r="B6" s="620"/>
      <c r="C6" s="621">
        <f>SUM(C7:C576)</f>
        <v>1584860304</v>
      </c>
      <c r="D6" s="621">
        <f>SUM(D7:D576)</f>
        <v>510032547</v>
      </c>
      <c r="E6" s="621">
        <f>SUM(E7:E576)</f>
        <v>2094892851</v>
      </c>
    </row>
    <row r="7" spans="1:5" x14ac:dyDescent="0.25">
      <c r="A7" s="623" t="s">
        <v>201</v>
      </c>
      <c r="B7" s="623" t="s">
        <v>202</v>
      </c>
      <c r="C7" s="622">
        <v>544464</v>
      </c>
      <c r="D7" s="622">
        <v>145416</v>
      </c>
      <c r="E7" s="622">
        <f>C7+D7</f>
        <v>689880</v>
      </c>
    </row>
    <row r="8" spans="1:5" x14ac:dyDescent="0.25">
      <c r="A8" s="623" t="s">
        <v>203</v>
      </c>
      <c r="B8" s="623" t="s">
        <v>204</v>
      </c>
      <c r="C8" s="622">
        <v>16588026</v>
      </c>
      <c r="D8" s="622">
        <v>6021324</v>
      </c>
      <c r="E8" s="622">
        <f t="shared" ref="E8:E71" si="0">C8+D8</f>
        <v>22609350</v>
      </c>
    </row>
    <row r="9" spans="1:5" x14ac:dyDescent="0.25">
      <c r="A9" s="623" t="s">
        <v>205</v>
      </c>
      <c r="B9" s="623" t="s">
        <v>206</v>
      </c>
      <c r="C9" s="622">
        <v>1876482</v>
      </c>
      <c r="D9" s="622">
        <v>334704</v>
      </c>
      <c r="E9" s="622">
        <f t="shared" si="0"/>
        <v>2211186</v>
      </c>
    </row>
    <row r="10" spans="1:5" x14ac:dyDescent="0.25">
      <c r="A10" s="623" t="s">
        <v>207</v>
      </c>
      <c r="B10" s="623" t="s">
        <v>208</v>
      </c>
      <c r="C10" s="622">
        <v>370104</v>
      </c>
      <c r="D10" s="622">
        <v>135759</v>
      </c>
      <c r="E10" s="622">
        <f t="shared" si="0"/>
        <v>505863</v>
      </c>
    </row>
    <row r="11" spans="1:5" x14ac:dyDescent="0.25">
      <c r="A11" s="623" t="s">
        <v>209</v>
      </c>
      <c r="B11" s="623" t="s">
        <v>210</v>
      </c>
      <c r="C11" s="622">
        <v>3778575</v>
      </c>
      <c r="D11" s="622">
        <v>1978845</v>
      </c>
      <c r="E11" s="622">
        <f t="shared" si="0"/>
        <v>5757420</v>
      </c>
    </row>
    <row r="12" spans="1:5" x14ac:dyDescent="0.25">
      <c r="A12" s="623" t="s">
        <v>211</v>
      </c>
      <c r="B12" s="623" t="s">
        <v>212</v>
      </c>
      <c r="C12" s="622">
        <v>5957829</v>
      </c>
      <c r="D12" s="622">
        <v>2390553</v>
      </c>
      <c r="E12" s="622">
        <f t="shared" si="0"/>
        <v>8348382</v>
      </c>
    </row>
    <row r="13" spans="1:5" x14ac:dyDescent="0.25">
      <c r="A13" s="623" t="s">
        <v>213</v>
      </c>
      <c r="B13" s="623" t="s">
        <v>214</v>
      </c>
      <c r="C13" s="622">
        <v>1940853</v>
      </c>
      <c r="D13" s="622">
        <v>350397</v>
      </c>
      <c r="E13" s="622">
        <f t="shared" si="0"/>
        <v>2291250</v>
      </c>
    </row>
    <row r="14" spans="1:5" x14ac:dyDescent="0.25">
      <c r="A14" s="623" t="s">
        <v>215</v>
      </c>
      <c r="B14" s="623" t="s">
        <v>216</v>
      </c>
      <c r="C14" s="622">
        <v>335757</v>
      </c>
      <c r="D14" s="622">
        <v>112953</v>
      </c>
      <c r="E14" s="622">
        <f t="shared" si="0"/>
        <v>448710</v>
      </c>
    </row>
    <row r="15" spans="1:5" x14ac:dyDescent="0.25">
      <c r="A15" s="623" t="s">
        <v>217</v>
      </c>
      <c r="B15" s="623" t="s">
        <v>218</v>
      </c>
      <c r="C15" s="622">
        <v>2991768</v>
      </c>
      <c r="D15" s="622">
        <v>901488</v>
      </c>
      <c r="E15" s="622">
        <f t="shared" si="0"/>
        <v>3893256</v>
      </c>
    </row>
    <row r="16" spans="1:5" x14ac:dyDescent="0.25">
      <c r="A16" s="623" t="s">
        <v>219</v>
      </c>
      <c r="B16" s="623" t="s">
        <v>220</v>
      </c>
      <c r="C16" s="622">
        <v>2697483</v>
      </c>
      <c r="D16" s="622">
        <v>1825512</v>
      </c>
      <c r="E16" s="622">
        <f t="shared" si="0"/>
        <v>4522995</v>
      </c>
    </row>
    <row r="17" spans="1:5" x14ac:dyDescent="0.25">
      <c r="A17" s="623" t="s">
        <v>221</v>
      </c>
      <c r="B17" s="623" t="s">
        <v>222</v>
      </c>
      <c r="C17" s="622">
        <v>472002</v>
      </c>
      <c r="D17" s="622">
        <v>163662</v>
      </c>
      <c r="E17" s="622">
        <f t="shared" si="0"/>
        <v>635664</v>
      </c>
    </row>
    <row r="18" spans="1:5" x14ac:dyDescent="0.25">
      <c r="A18" s="623" t="s">
        <v>223</v>
      </c>
      <c r="B18" s="623" t="s">
        <v>224</v>
      </c>
      <c r="C18" s="622">
        <v>6750081</v>
      </c>
      <c r="D18" s="622">
        <v>1322718</v>
      </c>
      <c r="E18" s="622">
        <f t="shared" si="0"/>
        <v>8072799</v>
      </c>
    </row>
    <row r="19" spans="1:5" x14ac:dyDescent="0.25">
      <c r="A19" s="623" t="s">
        <v>225</v>
      </c>
      <c r="B19" s="623" t="s">
        <v>226</v>
      </c>
      <c r="C19" s="622">
        <v>675348</v>
      </c>
      <c r="D19" s="622">
        <v>373605</v>
      </c>
      <c r="E19" s="622">
        <f t="shared" si="0"/>
        <v>1048953</v>
      </c>
    </row>
    <row r="20" spans="1:5" x14ac:dyDescent="0.25">
      <c r="A20" s="623" t="s">
        <v>227</v>
      </c>
      <c r="B20" s="623" t="s">
        <v>228</v>
      </c>
      <c r="C20" s="622">
        <v>4754997</v>
      </c>
      <c r="D20" s="622">
        <v>3548268</v>
      </c>
      <c r="E20" s="622">
        <f t="shared" si="0"/>
        <v>8303265</v>
      </c>
    </row>
    <row r="21" spans="1:5" x14ac:dyDescent="0.25">
      <c r="A21" s="623" t="s">
        <v>229</v>
      </c>
      <c r="B21" s="623" t="s">
        <v>230</v>
      </c>
      <c r="C21" s="622">
        <v>3444840</v>
      </c>
      <c r="D21" s="622">
        <v>632115</v>
      </c>
      <c r="E21" s="622">
        <f t="shared" si="0"/>
        <v>4076955</v>
      </c>
    </row>
    <row r="22" spans="1:5" x14ac:dyDescent="0.25">
      <c r="A22" s="623" t="s">
        <v>231</v>
      </c>
      <c r="B22" s="623" t="s">
        <v>232</v>
      </c>
      <c r="C22" s="622">
        <v>7591263</v>
      </c>
      <c r="D22" s="622">
        <v>1144434</v>
      </c>
      <c r="E22" s="622">
        <f t="shared" si="0"/>
        <v>8735697</v>
      </c>
    </row>
    <row r="23" spans="1:5" x14ac:dyDescent="0.25">
      <c r="A23" s="623" t="s">
        <v>233</v>
      </c>
      <c r="B23" s="623" t="s">
        <v>234</v>
      </c>
      <c r="C23" s="622">
        <v>1961859</v>
      </c>
      <c r="D23" s="622">
        <v>442962</v>
      </c>
      <c r="E23" s="622">
        <f t="shared" si="0"/>
        <v>2404821</v>
      </c>
    </row>
    <row r="24" spans="1:5" x14ac:dyDescent="0.25">
      <c r="A24" s="623" t="s">
        <v>235</v>
      </c>
      <c r="B24" s="623" t="s">
        <v>236</v>
      </c>
      <c r="C24" s="622">
        <v>374658</v>
      </c>
      <c r="D24" s="622">
        <v>111879</v>
      </c>
      <c r="E24" s="622">
        <f t="shared" si="0"/>
        <v>486537</v>
      </c>
    </row>
    <row r="25" spans="1:5" x14ac:dyDescent="0.25">
      <c r="A25" s="623" t="s">
        <v>237</v>
      </c>
      <c r="B25" s="623" t="s">
        <v>238</v>
      </c>
      <c r="C25" s="622">
        <v>1446390</v>
      </c>
      <c r="D25" s="622">
        <v>411972</v>
      </c>
      <c r="E25" s="622">
        <f t="shared" si="0"/>
        <v>1858362</v>
      </c>
    </row>
    <row r="26" spans="1:5" x14ac:dyDescent="0.25">
      <c r="A26" s="623" t="s">
        <v>239</v>
      </c>
      <c r="B26" s="623" t="s">
        <v>240</v>
      </c>
      <c r="C26" s="622">
        <v>2439333</v>
      </c>
      <c r="D26" s="622">
        <v>517818</v>
      </c>
      <c r="E26" s="622">
        <f t="shared" si="0"/>
        <v>2957151</v>
      </c>
    </row>
    <row r="27" spans="1:5" x14ac:dyDescent="0.25">
      <c r="A27" s="623" t="s">
        <v>241</v>
      </c>
      <c r="B27" s="623" t="s">
        <v>242</v>
      </c>
      <c r="C27" s="622">
        <v>4854213</v>
      </c>
      <c r="D27" s="622">
        <v>1967577</v>
      </c>
      <c r="E27" s="622">
        <f t="shared" si="0"/>
        <v>6821790</v>
      </c>
    </row>
    <row r="28" spans="1:5" x14ac:dyDescent="0.25">
      <c r="A28" s="623" t="s">
        <v>243</v>
      </c>
      <c r="B28" s="623" t="s">
        <v>244</v>
      </c>
      <c r="C28" s="622">
        <v>450231</v>
      </c>
      <c r="D28" s="622">
        <v>116172</v>
      </c>
      <c r="E28" s="622">
        <f t="shared" si="0"/>
        <v>566403</v>
      </c>
    </row>
    <row r="29" spans="1:5" x14ac:dyDescent="0.25">
      <c r="A29" s="623" t="s">
        <v>245</v>
      </c>
      <c r="B29" s="623" t="s">
        <v>246</v>
      </c>
      <c r="C29" s="622">
        <v>8186883</v>
      </c>
      <c r="D29" s="622">
        <v>2472117</v>
      </c>
      <c r="E29" s="622">
        <f t="shared" si="0"/>
        <v>10659000</v>
      </c>
    </row>
    <row r="30" spans="1:5" x14ac:dyDescent="0.25">
      <c r="A30" s="623" t="s">
        <v>247</v>
      </c>
      <c r="B30" s="623" t="s">
        <v>248</v>
      </c>
      <c r="C30" s="622">
        <v>2607438</v>
      </c>
      <c r="D30" s="622">
        <v>515940</v>
      </c>
      <c r="E30" s="622">
        <f t="shared" si="0"/>
        <v>3123378</v>
      </c>
    </row>
    <row r="31" spans="1:5" x14ac:dyDescent="0.25">
      <c r="A31" s="623" t="s">
        <v>249</v>
      </c>
      <c r="B31" s="623" t="s">
        <v>250</v>
      </c>
      <c r="C31" s="622">
        <v>3521973</v>
      </c>
      <c r="D31" s="622">
        <v>1489734</v>
      </c>
      <c r="E31" s="622">
        <f t="shared" si="0"/>
        <v>5011707</v>
      </c>
    </row>
    <row r="32" spans="1:5" x14ac:dyDescent="0.25">
      <c r="A32" s="623" t="s">
        <v>251</v>
      </c>
      <c r="B32" s="623" t="s">
        <v>252</v>
      </c>
      <c r="C32" s="622">
        <v>3959628</v>
      </c>
      <c r="D32" s="622">
        <v>1137726</v>
      </c>
      <c r="E32" s="622">
        <f t="shared" si="0"/>
        <v>5097354</v>
      </c>
    </row>
    <row r="33" spans="1:5" x14ac:dyDescent="0.25">
      <c r="A33" s="623" t="s">
        <v>253</v>
      </c>
      <c r="B33" s="623" t="s">
        <v>254</v>
      </c>
      <c r="C33" s="622">
        <v>1721568</v>
      </c>
      <c r="D33" s="622">
        <v>329739</v>
      </c>
      <c r="E33" s="622">
        <f t="shared" si="0"/>
        <v>2051307</v>
      </c>
    </row>
    <row r="34" spans="1:5" x14ac:dyDescent="0.25">
      <c r="A34" s="623" t="s">
        <v>255</v>
      </c>
      <c r="B34" s="623" t="s">
        <v>256</v>
      </c>
      <c r="C34" s="622">
        <v>6605223</v>
      </c>
      <c r="D34" s="622">
        <v>2639937</v>
      </c>
      <c r="E34" s="622">
        <f t="shared" si="0"/>
        <v>9245160</v>
      </c>
    </row>
    <row r="35" spans="1:5" x14ac:dyDescent="0.25">
      <c r="A35" s="623" t="s">
        <v>257</v>
      </c>
      <c r="B35" s="623" t="s">
        <v>258</v>
      </c>
      <c r="C35" s="622">
        <v>4492524</v>
      </c>
      <c r="D35" s="622">
        <v>571881</v>
      </c>
      <c r="E35" s="622">
        <f t="shared" si="0"/>
        <v>5064405</v>
      </c>
    </row>
    <row r="36" spans="1:5" x14ac:dyDescent="0.25">
      <c r="A36" s="623" t="s">
        <v>259</v>
      </c>
      <c r="B36" s="623" t="s">
        <v>260</v>
      </c>
      <c r="C36" s="622">
        <v>1415271</v>
      </c>
      <c r="D36" s="622">
        <v>1114785</v>
      </c>
      <c r="E36" s="622">
        <f t="shared" si="0"/>
        <v>2530056</v>
      </c>
    </row>
    <row r="37" spans="1:5" x14ac:dyDescent="0.25">
      <c r="A37" s="623" t="s">
        <v>261</v>
      </c>
      <c r="B37" s="623" t="s">
        <v>262</v>
      </c>
      <c r="C37" s="622">
        <v>4903272</v>
      </c>
      <c r="D37" s="622">
        <v>987612</v>
      </c>
      <c r="E37" s="622">
        <f t="shared" si="0"/>
        <v>5890884</v>
      </c>
    </row>
    <row r="38" spans="1:5" x14ac:dyDescent="0.25">
      <c r="A38" s="623" t="s">
        <v>263</v>
      </c>
      <c r="B38" s="623" t="s">
        <v>264</v>
      </c>
      <c r="C38" s="622">
        <v>393564</v>
      </c>
      <c r="D38" s="622">
        <v>138576</v>
      </c>
      <c r="E38" s="622">
        <f t="shared" si="0"/>
        <v>532140</v>
      </c>
    </row>
    <row r="39" spans="1:5" x14ac:dyDescent="0.25">
      <c r="A39" s="623" t="s">
        <v>265</v>
      </c>
      <c r="B39" s="623" t="s">
        <v>266</v>
      </c>
      <c r="C39" s="622">
        <v>592455</v>
      </c>
      <c r="D39" s="622">
        <v>326385</v>
      </c>
      <c r="E39" s="622">
        <f t="shared" si="0"/>
        <v>918840</v>
      </c>
    </row>
    <row r="40" spans="1:5" x14ac:dyDescent="0.25">
      <c r="A40" s="623" t="s">
        <v>267</v>
      </c>
      <c r="B40" s="623" t="s">
        <v>268</v>
      </c>
      <c r="C40" s="622">
        <v>380553</v>
      </c>
      <c r="D40" s="622">
        <v>191163</v>
      </c>
      <c r="E40" s="622">
        <f t="shared" si="0"/>
        <v>571716</v>
      </c>
    </row>
    <row r="41" spans="1:5" x14ac:dyDescent="0.25">
      <c r="A41" s="623" t="s">
        <v>269</v>
      </c>
      <c r="B41" s="623" t="s">
        <v>270</v>
      </c>
      <c r="C41" s="622">
        <v>61659</v>
      </c>
      <c r="D41" s="622">
        <v>72975</v>
      </c>
      <c r="E41" s="622">
        <f t="shared" si="0"/>
        <v>134634</v>
      </c>
    </row>
    <row r="42" spans="1:5" x14ac:dyDescent="0.25">
      <c r="A42" s="623" t="s">
        <v>271</v>
      </c>
      <c r="B42" s="623" t="s">
        <v>272</v>
      </c>
      <c r="C42" s="622">
        <v>2322447</v>
      </c>
      <c r="D42" s="622">
        <v>708981</v>
      </c>
      <c r="E42" s="622">
        <f t="shared" si="0"/>
        <v>3031428</v>
      </c>
    </row>
    <row r="43" spans="1:5" x14ac:dyDescent="0.25">
      <c r="A43" s="623" t="s">
        <v>273</v>
      </c>
      <c r="B43" s="623" t="s">
        <v>274</v>
      </c>
      <c r="C43" s="622">
        <v>3004914</v>
      </c>
      <c r="D43" s="622">
        <v>590526</v>
      </c>
      <c r="E43" s="622">
        <f t="shared" si="0"/>
        <v>3595440</v>
      </c>
    </row>
    <row r="44" spans="1:5" x14ac:dyDescent="0.25">
      <c r="A44" s="623" t="s">
        <v>275</v>
      </c>
      <c r="B44" s="623" t="s">
        <v>276</v>
      </c>
      <c r="C44" s="622">
        <v>1345953</v>
      </c>
      <c r="D44" s="622">
        <v>283323</v>
      </c>
      <c r="E44" s="622">
        <f t="shared" si="0"/>
        <v>1629276</v>
      </c>
    </row>
    <row r="45" spans="1:5" x14ac:dyDescent="0.25">
      <c r="A45" s="623" t="s">
        <v>277</v>
      </c>
      <c r="B45" s="623" t="s">
        <v>278</v>
      </c>
      <c r="C45" s="622">
        <v>13290924</v>
      </c>
      <c r="D45" s="622">
        <v>9368904</v>
      </c>
      <c r="E45" s="622">
        <f t="shared" si="0"/>
        <v>22659828</v>
      </c>
    </row>
    <row r="46" spans="1:5" x14ac:dyDescent="0.25">
      <c r="A46" s="623" t="s">
        <v>279</v>
      </c>
      <c r="B46" s="623" t="s">
        <v>280</v>
      </c>
      <c r="C46" s="622">
        <v>5143371</v>
      </c>
      <c r="D46" s="622">
        <v>804228</v>
      </c>
      <c r="E46" s="622">
        <f t="shared" si="0"/>
        <v>5947599</v>
      </c>
    </row>
    <row r="47" spans="1:5" x14ac:dyDescent="0.25">
      <c r="A47" s="623" t="s">
        <v>281</v>
      </c>
      <c r="B47" s="623" t="s">
        <v>282</v>
      </c>
      <c r="C47" s="622">
        <v>19241166</v>
      </c>
      <c r="D47" s="622">
        <v>4025037</v>
      </c>
      <c r="E47" s="622">
        <f t="shared" si="0"/>
        <v>23266203</v>
      </c>
    </row>
    <row r="48" spans="1:5" x14ac:dyDescent="0.25">
      <c r="A48" s="623" t="s">
        <v>283</v>
      </c>
      <c r="B48" s="623" t="s">
        <v>284</v>
      </c>
      <c r="C48" s="622">
        <v>2718177</v>
      </c>
      <c r="D48" s="622">
        <v>1029465</v>
      </c>
      <c r="E48" s="622">
        <f t="shared" si="0"/>
        <v>3747642</v>
      </c>
    </row>
    <row r="49" spans="1:5" x14ac:dyDescent="0.25">
      <c r="A49" s="623" t="s">
        <v>285</v>
      </c>
      <c r="B49" s="623" t="s">
        <v>286</v>
      </c>
      <c r="C49" s="622">
        <v>19885809</v>
      </c>
      <c r="D49" s="622">
        <v>12481053</v>
      </c>
      <c r="E49" s="622">
        <f t="shared" si="0"/>
        <v>32366862</v>
      </c>
    </row>
    <row r="50" spans="1:5" x14ac:dyDescent="0.25">
      <c r="A50" s="623" t="s">
        <v>287</v>
      </c>
      <c r="B50" s="623" t="s">
        <v>288</v>
      </c>
      <c r="C50" s="622">
        <v>11096478</v>
      </c>
      <c r="D50" s="622">
        <v>5571921</v>
      </c>
      <c r="E50" s="622">
        <f t="shared" si="0"/>
        <v>16668399</v>
      </c>
    </row>
    <row r="51" spans="1:5" x14ac:dyDescent="0.25">
      <c r="A51" s="623" t="s">
        <v>289</v>
      </c>
      <c r="B51" s="623" t="s">
        <v>290</v>
      </c>
      <c r="C51" s="622">
        <v>1237485</v>
      </c>
      <c r="D51" s="622">
        <v>1009074</v>
      </c>
      <c r="E51" s="622">
        <f t="shared" si="0"/>
        <v>2246559</v>
      </c>
    </row>
    <row r="52" spans="1:5" x14ac:dyDescent="0.25">
      <c r="A52" s="623" t="s">
        <v>291</v>
      </c>
      <c r="B52" s="623" t="s">
        <v>292</v>
      </c>
      <c r="C52" s="622">
        <v>1884723</v>
      </c>
      <c r="D52" s="622">
        <v>444438</v>
      </c>
      <c r="E52" s="622">
        <f t="shared" si="0"/>
        <v>2329161</v>
      </c>
    </row>
    <row r="53" spans="1:5" x14ac:dyDescent="0.25">
      <c r="A53" s="623" t="s">
        <v>293</v>
      </c>
      <c r="B53" s="623" t="s">
        <v>294</v>
      </c>
      <c r="C53" s="622">
        <v>25650</v>
      </c>
      <c r="D53" s="622">
        <v>12474</v>
      </c>
      <c r="E53" s="622">
        <f t="shared" si="0"/>
        <v>38124</v>
      </c>
    </row>
    <row r="54" spans="1:5" x14ac:dyDescent="0.25">
      <c r="A54" s="623" t="s">
        <v>295</v>
      </c>
      <c r="B54" s="623" t="s">
        <v>296</v>
      </c>
      <c r="C54" s="622">
        <v>869262</v>
      </c>
      <c r="D54" s="622">
        <v>174930</v>
      </c>
      <c r="E54" s="622">
        <f t="shared" si="0"/>
        <v>1044192</v>
      </c>
    </row>
    <row r="55" spans="1:5" x14ac:dyDescent="0.25">
      <c r="A55" s="623" t="s">
        <v>297</v>
      </c>
      <c r="B55" s="623" t="s">
        <v>298</v>
      </c>
      <c r="C55" s="622">
        <v>528618</v>
      </c>
      <c r="D55" s="622">
        <v>153063</v>
      </c>
      <c r="E55" s="622">
        <f t="shared" si="0"/>
        <v>681681</v>
      </c>
    </row>
    <row r="56" spans="1:5" x14ac:dyDescent="0.25">
      <c r="A56" s="623" t="s">
        <v>299</v>
      </c>
      <c r="B56" s="623" t="s">
        <v>300</v>
      </c>
      <c r="C56" s="622">
        <v>2876451</v>
      </c>
      <c r="D56" s="622">
        <v>506817</v>
      </c>
      <c r="E56" s="622">
        <f t="shared" si="0"/>
        <v>3383268</v>
      </c>
    </row>
    <row r="57" spans="1:5" x14ac:dyDescent="0.25">
      <c r="A57" s="623" t="s">
        <v>301</v>
      </c>
      <c r="B57" s="623" t="s">
        <v>302</v>
      </c>
      <c r="C57" s="622">
        <v>3329046</v>
      </c>
      <c r="D57" s="622">
        <v>585966</v>
      </c>
      <c r="E57" s="622">
        <f t="shared" si="0"/>
        <v>3915012</v>
      </c>
    </row>
    <row r="58" spans="1:5" x14ac:dyDescent="0.25">
      <c r="A58" s="623" t="s">
        <v>303</v>
      </c>
      <c r="B58" s="623" t="s">
        <v>304</v>
      </c>
      <c r="C58" s="622">
        <v>2335245</v>
      </c>
      <c r="D58" s="622">
        <v>829314</v>
      </c>
      <c r="E58" s="622">
        <f t="shared" si="0"/>
        <v>3164559</v>
      </c>
    </row>
    <row r="59" spans="1:5" x14ac:dyDescent="0.25">
      <c r="A59" s="623" t="s">
        <v>305</v>
      </c>
      <c r="B59" s="623" t="s">
        <v>306</v>
      </c>
      <c r="C59" s="622">
        <v>331155</v>
      </c>
      <c r="D59" s="622">
        <v>163797</v>
      </c>
      <c r="E59" s="622">
        <f t="shared" si="0"/>
        <v>494952</v>
      </c>
    </row>
    <row r="60" spans="1:5" x14ac:dyDescent="0.25">
      <c r="A60" s="623" t="s">
        <v>307</v>
      </c>
      <c r="B60" s="623" t="s">
        <v>308</v>
      </c>
      <c r="C60" s="622">
        <v>119643</v>
      </c>
      <c r="D60" s="622">
        <v>54867</v>
      </c>
      <c r="E60" s="622">
        <f t="shared" si="0"/>
        <v>174510</v>
      </c>
    </row>
    <row r="61" spans="1:5" x14ac:dyDescent="0.25">
      <c r="A61" s="623" t="s">
        <v>309</v>
      </c>
      <c r="B61" s="623" t="s">
        <v>310</v>
      </c>
      <c r="C61" s="622">
        <v>1046583</v>
      </c>
      <c r="D61" s="622">
        <v>473547</v>
      </c>
      <c r="E61" s="622">
        <f t="shared" si="0"/>
        <v>1520130</v>
      </c>
    </row>
    <row r="62" spans="1:5" x14ac:dyDescent="0.25">
      <c r="A62" s="623" t="s">
        <v>311</v>
      </c>
      <c r="B62" s="623" t="s">
        <v>312</v>
      </c>
      <c r="C62" s="622">
        <v>471333</v>
      </c>
      <c r="D62" s="622">
        <v>194649</v>
      </c>
      <c r="E62" s="622">
        <f t="shared" si="0"/>
        <v>665982</v>
      </c>
    </row>
    <row r="63" spans="1:5" x14ac:dyDescent="0.25">
      <c r="A63" s="623" t="s">
        <v>313</v>
      </c>
      <c r="B63" s="623" t="s">
        <v>314</v>
      </c>
      <c r="C63" s="622">
        <v>10108305</v>
      </c>
      <c r="D63" s="622">
        <v>4948659</v>
      </c>
      <c r="E63" s="622">
        <f t="shared" si="0"/>
        <v>15056964</v>
      </c>
    </row>
    <row r="64" spans="1:5" x14ac:dyDescent="0.25">
      <c r="A64" s="623" t="s">
        <v>315</v>
      </c>
      <c r="B64" s="623" t="s">
        <v>316</v>
      </c>
      <c r="C64" s="622">
        <v>7948890</v>
      </c>
      <c r="D64" s="622">
        <v>1802304</v>
      </c>
      <c r="E64" s="622">
        <f t="shared" si="0"/>
        <v>9751194</v>
      </c>
    </row>
    <row r="65" spans="1:5" x14ac:dyDescent="0.25">
      <c r="A65" s="623" t="s">
        <v>317</v>
      </c>
      <c r="B65" s="623" t="s">
        <v>318</v>
      </c>
      <c r="C65" s="622">
        <v>15193269</v>
      </c>
      <c r="D65" s="622">
        <v>5552067</v>
      </c>
      <c r="E65" s="622">
        <f t="shared" si="0"/>
        <v>20745336</v>
      </c>
    </row>
    <row r="66" spans="1:5" x14ac:dyDescent="0.25">
      <c r="A66" s="623" t="s">
        <v>319</v>
      </c>
      <c r="B66" s="623" t="s">
        <v>320</v>
      </c>
      <c r="C66" s="622">
        <v>1847817</v>
      </c>
      <c r="D66" s="622">
        <v>371595</v>
      </c>
      <c r="E66" s="622">
        <f t="shared" si="0"/>
        <v>2219412</v>
      </c>
    </row>
    <row r="67" spans="1:5" x14ac:dyDescent="0.25">
      <c r="A67" s="623" t="s">
        <v>321</v>
      </c>
      <c r="B67" s="623" t="s">
        <v>322</v>
      </c>
      <c r="C67" s="622">
        <v>1740813</v>
      </c>
      <c r="D67" s="622">
        <v>344496</v>
      </c>
      <c r="E67" s="622">
        <f t="shared" si="0"/>
        <v>2085309</v>
      </c>
    </row>
    <row r="68" spans="1:5" x14ac:dyDescent="0.25">
      <c r="A68" s="623" t="s">
        <v>323</v>
      </c>
      <c r="B68" s="623" t="s">
        <v>324</v>
      </c>
      <c r="C68" s="622">
        <v>100023</v>
      </c>
      <c r="D68" s="622">
        <v>78609</v>
      </c>
      <c r="E68" s="622">
        <f t="shared" si="0"/>
        <v>178632</v>
      </c>
    </row>
    <row r="69" spans="1:5" x14ac:dyDescent="0.25">
      <c r="A69" s="623" t="s">
        <v>325</v>
      </c>
      <c r="B69" s="623" t="s">
        <v>326</v>
      </c>
      <c r="C69" s="622">
        <v>613989</v>
      </c>
      <c r="D69" s="622">
        <v>520770</v>
      </c>
      <c r="E69" s="622">
        <f t="shared" si="0"/>
        <v>1134759</v>
      </c>
    </row>
    <row r="70" spans="1:5" x14ac:dyDescent="0.25">
      <c r="A70" s="623" t="s">
        <v>327</v>
      </c>
      <c r="B70" s="623" t="s">
        <v>328</v>
      </c>
      <c r="C70" s="622">
        <v>4240407</v>
      </c>
      <c r="D70" s="622">
        <v>991368</v>
      </c>
      <c r="E70" s="622">
        <f t="shared" si="0"/>
        <v>5231775</v>
      </c>
    </row>
    <row r="71" spans="1:5" x14ac:dyDescent="0.25">
      <c r="A71" s="623" t="s">
        <v>329</v>
      </c>
      <c r="B71" s="623" t="s">
        <v>330</v>
      </c>
      <c r="C71" s="622">
        <v>539316</v>
      </c>
      <c r="D71" s="622">
        <v>158565</v>
      </c>
      <c r="E71" s="622">
        <f t="shared" si="0"/>
        <v>697881</v>
      </c>
    </row>
    <row r="72" spans="1:5" x14ac:dyDescent="0.25">
      <c r="A72" s="623" t="s">
        <v>331</v>
      </c>
      <c r="B72" s="623" t="s">
        <v>332</v>
      </c>
      <c r="C72" s="622">
        <v>2190951</v>
      </c>
      <c r="D72" s="622">
        <v>718104</v>
      </c>
      <c r="E72" s="622">
        <f t="shared" ref="E72:E135" si="1">C72+D72</f>
        <v>2909055</v>
      </c>
    </row>
    <row r="73" spans="1:5" x14ac:dyDescent="0.25">
      <c r="A73" s="623" t="s">
        <v>333</v>
      </c>
      <c r="B73" s="623" t="s">
        <v>334</v>
      </c>
      <c r="C73" s="622">
        <v>34198140</v>
      </c>
      <c r="D73" s="622">
        <v>35329356</v>
      </c>
      <c r="E73" s="622">
        <f t="shared" si="1"/>
        <v>69527496</v>
      </c>
    </row>
    <row r="74" spans="1:5" x14ac:dyDescent="0.25">
      <c r="A74" s="623" t="s">
        <v>335</v>
      </c>
      <c r="B74" s="623" t="s">
        <v>336</v>
      </c>
      <c r="C74" s="622">
        <v>7275507</v>
      </c>
      <c r="D74" s="622">
        <v>2862894</v>
      </c>
      <c r="E74" s="622">
        <f t="shared" si="1"/>
        <v>10138401</v>
      </c>
    </row>
    <row r="75" spans="1:5" x14ac:dyDescent="0.25">
      <c r="A75" s="623" t="s">
        <v>337</v>
      </c>
      <c r="B75" s="623" t="s">
        <v>338</v>
      </c>
      <c r="C75" s="622">
        <v>1140870</v>
      </c>
      <c r="D75" s="622">
        <v>328131</v>
      </c>
      <c r="E75" s="622">
        <f t="shared" si="1"/>
        <v>1469001</v>
      </c>
    </row>
    <row r="76" spans="1:5" x14ac:dyDescent="0.25">
      <c r="A76" s="623" t="s">
        <v>339</v>
      </c>
      <c r="B76" s="623" t="s">
        <v>340</v>
      </c>
      <c r="C76" s="622">
        <v>3938475</v>
      </c>
      <c r="D76" s="622">
        <v>889278</v>
      </c>
      <c r="E76" s="622">
        <f t="shared" si="1"/>
        <v>4827753</v>
      </c>
    </row>
    <row r="77" spans="1:5" x14ac:dyDescent="0.25">
      <c r="A77" s="623" t="s">
        <v>341</v>
      </c>
      <c r="B77" s="623" t="s">
        <v>342</v>
      </c>
      <c r="C77" s="622">
        <v>2263941</v>
      </c>
      <c r="D77" s="622">
        <v>410499</v>
      </c>
      <c r="E77" s="622">
        <f t="shared" si="1"/>
        <v>2674440</v>
      </c>
    </row>
    <row r="78" spans="1:5" x14ac:dyDescent="0.25">
      <c r="A78" s="623" t="s">
        <v>343</v>
      </c>
      <c r="B78" s="623" t="s">
        <v>344</v>
      </c>
      <c r="C78" s="622">
        <v>3279525</v>
      </c>
      <c r="D78" s="622">
        <v>882573</v>
      </c>
      <c r="E78" s="622">
        <f t="shared" si="1"/>
        <v>4162098</v>
      </c>
    </row>
    <row r="79" spans="1:5" x14ac:dyDescent="0.25">
      <c r="A79" s="623" t="s">
        <v>345</v>
      </c>
      <c r="B79" s="623" t="s">
        <v>346</v>
      </c>
      <c r="C79" s="622">
        <v>11953233</v>
      </c>
      <c r="D79" s="622">
        <v>4278984</v>
      </c>
      <c r="E79" s="622">
        <f t="shared" si="1"/>
        <v>16232217</v>
      </c>
    </row>
    <row r="80" spans="1:5" x14ac:dyDescent="0.25">
      <c r="A80" s="623" t="s">
        <v>347</v>
      </c>
      <c r="B80" s="623" t="s">
        <v>348</v>
      </c>
      <c r="C80" s="622">
        <v>233988</v>
      </c>
      <c r="D80" s="622">
        <v>67743</v>
      </c>
      <c r="E80" s="622">
        <f t="shared" si="1"/>
        <v>301731</v>
      </c>
    </row>
    <row r="81" spans="1:5" x14ac:dyDescent="0.25">
      <c r="A81" s="623" t="s">
        <v>349</v>
      </c>
      <c r="B81" s="623" t="s">
        <v>350</v>
      </c>
      <c r="C81" s="622">
        <v>782856</v>
      </c>
      <c r="D81" s="622">
        <v>358314</v>
      </c>
      <c r="E81" s="622">
        <f t="shared" si="1"/>
        <v>1141170</v>
      </c>
    </row>
    <row r="82" spans="1:5" x14ac:dyDescent="0.25">
      <c r="A82" s="623" t="s">
        <v>351</v>
      </c>
      <c r="B82" s="623" t="s">
        <v>352</v>
      </c>
      <c r="C82" s="622">
        <v>1160913</v>
      </c>
      <c r="D82" s="622">
        <v>446853</v>
      </c>
      <c r="E82" s="622">
        <f t="shared" si="1"/>
        <v>1607766</v>
      </c>
    </row>
    <row r="83" spans="1:5" x14ac:dyDescent="0.25">
      <c r="A83" s="623" t="s">
        <v>353</v>
      </c>
      <c r="B83" s="623" t="s">
        <v>354</v>
      </c>
      <c r="C83" s="622">
        <v>828885</v>
      </c>
      <c r="D83" s="622">
        <v>478647</v>
      </c>
      <c r="E83" s="622">
        <f t="shared" si="1"/>
        <v>1307532</v>
      </c>
    </row>
    <row r="84" spans="1:5" x14ac:dyDescent="0.25">
      <c r="A84" s="623" t="s">
        <v>355</v>
      </c>
      <c r="B84" s="623" t="s">
        <v>356</v>
      </c>
      <c r="C84" s="622">
        <v>341244</v>
      </c>
      <c r="D84" s="622">
        <v>146490</v>
      </c>
      <c r="E84" s="622">
        <f t="shared" si="1"/>
        <v>487734</v>
      </c>
    </row>
    <row r="85" spans="1:5" x14ac:dyDescent="0.25">
      <c r="A85" s="623" t="s">
        <v>357</v>
      </c>
      <c r="B85" s="623" t="s">
        <v>358</v>
      </c>
      <c r="C85" s="622">
        <v>11010906</v>
      </c>
      <c r="D85" s="622">
        <v>11050074</v>
      </c>
      <c r="E85" s="622">
        <f t="shared" si="1"/>
        <v>22060980</v>
      </c>
    </row>
    <row r="86" spans="1:5" x14ac:dyDescent="0.25">
      <c r="A86" s="623" t="s">
        <v>359</v>
      </c>
      <c r="B86" s="623" t="s">
        <v>360</v>
      </c>
      <c r="C86" s="622">
        <v>581577</v>
      </c>
      <c r="D86" s="622">
        <v>176004</v>
      </c>
      <c r="E86" s="622">
        <f t="shared" si="1"/>
        <v>757581</v>
      </c>
    </row>
    <row r="87" spans="1:5" x14ac:dyDescent="0.25">
      <c r="A87" s="623" t="s">
        <v>361</v>
      </c>
      <c r="B87" s="623" t="s">
        <v>362</v>
      </c>
      <c r="C87" s="622">
        <v>1015929</v>
      </c>
      <c r="D87" s="622">
        <v>256761</v>
      </c>
      <c r="E87" s="622">
        <f t="shared" si="1"/>
        <v>1272690</v>
      </c>
    </row>
    <row r="88" spans="1:5" x14ac:dyDescent="0.25">
      <c r="A88" s="623" t="s">
        <v>363</v>
      </c>
      <c r="B88" s="623" t="s">
        <v>364</v>
      </c>
      <c r="C88" s="622">
        <v>1697718</v>
      </c>
      <c r="D88" s="622">
        <v>530160</v>
      </c>
      <c r="E88" s="622">
        <f t="shared" si="1"/>
        <v>2227878</v>
      </c>
    </row>
    <row r="89" spans="1:5" x14ac:dyDescent="0.25">
      <c r="A89" s="623" t="s">
        <v>365</v>
      </c>
      <c r="B89" s="623" t="s">
        <v>366</v>
      </c>
      <c r="C89" s="622">
        <v>1863249</v>
      </c>
      <c r="D89" s="622">
        <v>1085139</v>
      </c>
      <c r="E89" s="622">
        <f t="shared" si="1"/>
        <v>2948388</v>
      </c>
    </row>
    <row r="90" spans="1:5" x14ac:dyDescent="0.25">
      <c r="A90" s="623" t="s">
        <v>367</v>
      </c>
      <c r="B90" s="623" t="s">
        <v>368</v>
      </c>
      <c r="C90" s="622">
        <v>598833</v>
      </c>
      <c r="D90" s="622">
        <v>522246</v>
      </c>
      <c r="E90" s="622">
        <f t="shared" si="1"/>
        <v>1121079</v>
      </c>
    </row>
    <row r="91" spans="1:5" x14ac:dyDescent="0.25">
      <c r="A91" s="623" t="s">
        <v>369</v>
      </c>
      <c r="B91" s="623" t="s">
        <v>370</v>
      </c>
      <c r="C91" s="622">
        <v>20672361</v>
      </c>
      <c r="D91" s="622">
        <v>3027096</v>
      </c>
      <c r="E91" s="622">
        <f t="shared" si="1"/>
        <v>23699457</v>
      </c>
    </row>
    <row r="92" spans="1:5" x14ac:dyDescent="0.25">
      <c r="A92" s="623" t="s">
        <v>371</v>
      </c>
      <c r="B92" s="623" t="s">
        <v>372</v>
      </c>
      <c r="C92" s="622">
        <v>596304</v>
      </c>
      <c r="D92" s="622">
        <v>117246</v>
      </c>
      <c r="E92" s="622">
        <f t="shared" si="1"/>
        <v>713550</v>
      </c>
    </row>
    <row r="93" spans="1:5" x14ac:dyDescent="0.25">
      <c r="A93" s="623" t="s">
        <v>373</v>
      </c>
      <c r="B93" s="623" t="s">
        <v>374</v>
      </c>
      <c r="C93" s="622">
        <v>1193646</v>
      </c>
      <c r="D93" s="622">
        <v>546660</v>
      </c>
      <c r="E93" s="622">
        <f t="shared" si="1"/>
        <v>1740306</v>
      </c>
    </row>
    <row r="94" spans="1:5" x14ac:dyDescent="0.25">
      <c r="A94" s="623" t="s">
        <v>375</v>
      </c>
      <c r="B94" s="623" t="s">
        <v>376</v>
      </c>
      <c r="C94" s="622">
        <v>2049609</v>
      </c>
      <c r="D94" s="622">
        <v>382461</v>
      </c>
      <c r="E94" s="622">
        <f t="shared" si="1"/>
        <v>2432070</v>
      </c>
    </row>
    <row r="95" spans="1:5" x14ac:dyDescent="0.25">
      <c r="A95" s="623" t="s">
        <v>377</v>
      </c>
      <c r="B95" s="623" t="s">
        <v>378</v>
      </c>
      <c r="C95" s="622">
        <v>584298</v>
      </c>
      <c r="D95" s="622">
        <v>288690</v>
      </c>
      <c r="E95" s="622">
        <f t="shared" si="1"/>
        <v>872988</v>
      </c>
    </row>
    <row r="96" spans="1:5" x14ac:dyDescent="0.25">
      <c r="A96" s="623" t="s">
        <v>379</v>
      </c>
      <c r="B96" s="623" t="s">
        <v>380</v>
      </c>
      <c r="C96" s="622">
        <v>2288772</v>
      </c>
      <c r="D96" s="622">
        <v>787056</v>
      </c>
      <c r="E96" s="622">
        <f t="shared" si="1"/>
        <v>3075828</v>
      </c>
    </row>
    <row r="97" spans="1:5" x14ac:dyDescent="0.25">
      <c r="A97" s="623" t="s">
        <v>381</v>
      </c>
      <c r="B97" s="623" t="s">
        <v>382</v>
      </c>
      <c r="C97" s="622">
        <v>713994</v>
      </c>
      <c r="D97" s="622">
        <v>654516</v>
      </c>
      <c r="E97" s="622">
        <f t="shared" si="1"/>
        <v>1368510</v>
      </c>
    </row>
    <row r="98" spans="1:5" x14ac:dyDescent="0.25">
      <c r="A98" s="623" t="s">
        <v>383</v>
      </c>
      <c r="B98" s="623" t="s">
        <v>384</v>
      </c>
      <c r="C98" s="622">
        <v>621000</v>
      </c>
      <c r="D98" s="622">
        <v>193041</v>
      </c>
      <c r="E98" s="622">
        <f t="shared" si="1"/>
        <v>814041</v>
      </c>
    </row>
    <row r="99" spans="1:5" x14ac:dyDescent="0.25">
      <c r="A99" s="623" t="s">
        <v>385</v>
      </c>
      <c r="B99" s="623" t="s">
        <v>386</v>
      </c>
      <c r="C99" s="622">
        <v>204621</v>
      </c>
      <c r="D99" s="622">
        <v>67743</v>
      </c>
      <c r="E99" s="622">
        <f t="shared" si="1"/>
        <v>272364</v>
      </c>
    </row>
    <row r="100" spans="1:5" x14ac:dyDescent="0.25">
      <c r="A100" s="623" t="s">
        <v>387</v>
      </c>
      <c r="B100" s="623" t="s">
        <v>388</v>
      </c>
      <c r="C100" s="622">
        <v>1075893</v>
      </c>
      <c r="D100" s="622">
        <v>254616</v>
      </c>
      <c r="E100" s="622">
        <f t="shared" si="1"/>
        <v>1330509</v>
      </c>
    </row>
    <row r="101" spans="1:5" x14ac:dyDescent="0.25">
      <c r="A101" s="623" t="s">
        <v>389</v>
      </c>
      <c r="B101" s="623" t="s">
        <v>390</v>
      </c>
      <c r="C101" s="622">
        <v>3101400</v>
      </c>
      <c r="D101" s="622">
        <v>535257</v>
      </c>
      <c r="E101" s="622">
        <f t="shared" si="1"/>
        <v>3636657</v>
      </c>
    </row>
    <row r="102" spans="1:5" x14ac:dyDescent="0.25">
      <c r="A102" s="623" t="s">
        <v>391</v>
      </c>
      <c r="B102" s="623" t="s">
        <v>392</v>
      </c>
      <c r="C102" s="622">
        <v>181971</v>
      </c>
      <c r="D102" s="622">
        <v>103563</v>
      </c>
      <c r="E102" s="622">
        <f t="shared" si="1"/>
        <v>285534</v>
      </c>
    </row>
    <row r="103" spans="1:5" x14ac:dyDescent="0.25">
      <c r="A103" s="623" t="s">
        <v>393</v>
      </c>
      <c r="B103" s="623" t="s">
        <v>394</v>
      </c>
      <c r="C103" s="622">
        <v>635466</v>
      </c>
      <c r="D103" s="622">
        <v>233421</v>
      </c>
      <c r="E103" s="622">
        <f t="shared" si="1"/>
        <v>868887</v>
      </c>
    </row>
    <row r="104" spans="1:5" x14ac:dyDescent="0.25">
      <c r="A104" s="623" t="s">
        <v>395</v>
      </c>
      <c r="B104" s="623" t="s">
        <v>396</v>
      </c>
      <c r="C104" s="622">
        <v>3265176</v>
      </c>
      <c r="D104" s="622">
        <v>593880</v>
      </c>
      <c r="E104" s="622">
        <f t="shared" si="1"/>
        <v>3859056</v>
      </c>
    </row>
    <row r="105" spans="1:5" x14ac:dyDescent="0.25">
      <c r="A105" s="623" t="s">
        <v>397</v>
      </c>
      <c r="B105" s="623" t="s">
        <v>398</v>
      </c>
      <c r="C105" s="622">
        <v>263280</v>
      </c>
      <c r="D105" s="622">
        <v>63720</v>
      </c>
      <c r="E105" s="622">
        <f t="shared" si="1"/>
        <v>327000</v>
      </c>
    </row>
    <row r="106" spans="1:5" x14ac:dyDescent="0.25">
      <c r="A106" s="623" t="s">
        <v>399</v>
      </c>
      <c r="B106" s="623" t="s">
        <v>400</v>
      </c>
      <c r="C106" s="622">
        <v>263901</v>
      </c>
      <c r="D106" s="622">
        <v>66672</v>
      </c>
      <c r="E106" s="622">
        <f t="shared" si="1"/>
        <v>330573</v>
      </c>
    </row>
    <row r="107" spans="1:5" x14ac:dyDescent="0.25">
      <c r="A107" s="623" t="s">
        <v>401</v>
      </c>
      <c r="B107" s="623" t="s">
        <v>402</v>
      </c>
      <c r="C107" s="622">
        <v>445128</v>
      </c>
      <c r="D107" s="622">
        <v>97392</v>
      </c>
      <c r="E107" s="622">
        <f t="shared" si="1"/>
        <v>542520</v>
      </c>
    </row>
    <row r="108" spans="1:5" x14ac:dyDescent="0.25">
      <c r="A108" s="623" t="s">
        <v>403</v>
      </c>
      <c r="B108" s="623" t="s">
        <v>404</v>
      </c>
      <c r="C108" s="622">
        <v>1938303</v>
      </c>
      <c r="D108" s="622">
        <v>590931</v>
      </c>
      <c r="E108" s="622">
        <f t="shared" si="1"/>
        <v>2529234</v>
      </c>
    </row>
    <row r="109" spans="1:5" x14ac:dyDescent="0.25">
      <c r="A109" s="623" t="s">
        <v>405</v>
      </c>
      <c r="B109" s="623" t="s">
        <v>406</v>
      </c>
      <c r="C109" s="622">
        <v>1914669</v>
      </c>
      <c r="D109" s="622">
        <v>758079</v>
      </c>
      <c r="E109" s="622">
        <f t="shared" si="1"/>
        <v>2672748</v>
      </c>
    </row>
    <row r="110" spans="1:5" x14ac:dyDescent="0.25">
      <c r="A110" s="623" t="s">
        <v>407</v>
      </c>
      <c r="B110" s="623" t="s">
        <v>408</v>
      </c>
      <c r="C110" s="622">
        <v>1777977</v>
      </c>
      <c r="D110" s="622">
        <v>336447</v>
      </c>
      <c r="E110" s="622">
        <f t="shared" si="1"/>
        <v>2114424</v>
      </c>
    </row>
    <row r="111" spans="1:5" x14ac:dyDescent="0.25">
      <c r="A111" s="623" t="s">
        <v>409</v>
      </c>
      <c r="B111" s="623" t="s">
        <v>410</v>
      </c>
      <c r="C111" s="622">
        <v>3282120</v>
      </c>
      <c r="D111" s="622">
        <v>892095</v>
      </c>
      <c r="E111" s="622">
        <f t="shared" si="1"/>
        <v>4174215</v>
      </c>
    </row>
    <row r="112" spans="1:5" x14ac:dyDescent="0.25">
      <c r="A112" s="623" t="s">
        <v>411</v>
      </c>
      <c r="B112" s="623" t="s">
        <v>412</v>
      </c>
      <c r="C112" s="622">
        <v>112872</v>
      </c>
      <c r="D112" s="622">
        <v>39840</v>
      </c>
      <c r="E112" s="622">
        <f t="shared" si="1"/>
        <v>152712</v>
      </c>
    </row>
    <row r="113" spans="1:5" x14ac:dyDescent="0.25">
      <c r="A113" s="623" t="s">
        <v>413</v>
      </c>
      <c r="B113" s="623" t="s">
        <v>414</v>
      </c>
      <c r="C113" s="622">
        <v>4100256</v>
      </c>
      <c r="D113" s="622">
        <v>2878323</v>
      </c>
      <c r="E113" s="622">
        <f t="shared" si="1"/>
        <v>6978579</v>
      </c>
    </row>
    <row r="114" spans="1:5" x14ac:dyDescent="0.25">
      <c r="A114" s="623" t="s">
        <v>415</v>
      </c>
      <c r="B114" s="623" t="s">
        <v>416</v>
      </c>
      <c r="C114" s="622">
        <v>2686047</v>
      </c>
      <c r="D114" s="622">
        <v>575367</v>
      </c>
      <c r="E114" s="622">
        <f t="shared" si="1"/>
        <v>3261414</v>
      </c>
    </row>
    <row r="115" spans="1:5" x14ac:dyDescent="0.25">
      <c r="A115" s="623" t="s">
        <v>417</v>
      </c>
      <c r="B115" s="623" t="s">
        <v>418</v>
      </c>
      <c r="C115" s="622">
        <v>290847</v>
      </c>
      <c r="D115" s="622">
        <v>165405</v>
      </c>
      <c r="E115" s="622">
        <f t="shared" si="1"/>
        <v>456252</v>
      </c>
    </row>
    <row r="116" spans="1:5" x14ac:dyDescent="0.25">
      <c r="A116" s="623" t="s">
        <v>419</v>
      </c>
      <c r="B116" s="623" t="s">
        <v>420</v>
      </c>
      <c r="C116" s="622">
        <v>1635375</v>
      </c>
      <c r="D116" s="622">
        <v>215040</v>
      </c>
      <c r="E116" s="622">
        <f t="shared" si="1"/>
        <v>1850415</v>
      </c>
    </row>
    <row r="117" spans="1:5" x14ac:dyDescent="0.25">
      <c r="A117" s="623" t="s">
        <v>421</v>
      </c>
      <c r="B117" s="623" t="s">
        <v>422</v>
      </c>
      <c r="C117" s="622">
        <v>2352654</v>
      </c>
      <c r="D117" s="622">
        <v>589455</v>
      </c>
      <c r="E117" s="622">
        <f t="shared" si="1"/>
        <v>2942109</v>
      </c>
    </row>
    <row r="118" spans="1:5" x14ac:dyDescent="0.25">
      <c r="A118" s="623" t="s">
        <v>423</v>
      </c>
      <c r="B118" s="623" t="s">
        <v>424</v>
      </c>
      <c r="C118" s="622">
        <v>1097697</v>
      </c>
      <c r="D118" s="622">
        <v>327189</v>
      </c>
      <c r="E118" s="622">
        <f t="shared" si="1"/>
        <v>1424886</v>
      </c>
    </row>
    <row r="119" spans="1:5" x14ac:dyDescent="0.25">
      <c r="A119" s="623" t="s">
        <v>425</v>
      </c>
      <c r="B119" s="623" t="s">
        <v>426</v>
      </c>
      <c r="C119" s="622">
        <v>1292859</v>
      </c>
      <c r="D119" s="622">
        <v>379911</v>
      </c>
      <c r="E119" s="622">
        <f t="shared" si="1"/>
        <v>1672770</v>
      </c>
    </row>
    <row r="120" spans="1:5" x14ac:dyDescent="0.25">
      <c r="A120" s="623" t="s">
        <v>427</v>
      </c>
      <c r="B120" s="623" t="s">
        <v>428</v>
      </c>
      <c r="C120" s="622">
        <v>290559</v>
      </c>
      <c r="D120" s="622">
        <v>90819</v>
      </c>
      <c r="E120" s="622">
        <f t="shared" si="1"/>
        <v>381378</v>
      </c>
    </row>
    <row r="121" spans="1:5" x14ac:dyDescent="0.25">
      <c r="A121" s="623" t="s">
        <v>429</v>
      </c>
      <c r="B121" s="623" t="s">
        <v>430</v>
      </c>
      <c r="C121" s="622">
        <v>1296807</v>
      </c>
      <c r="D121" s="622">
        <v>1164957</v>
      </c>
      <c r="E121" s="622">
        <f t="shared" si="1"/>
        <v>2461764</v>
      </c>
    </row>
    <row r="122" spans="1:5" x14ac:dyDescent="0.25">
      <c r="A122" s="623" t="s">
        <v>431</v>
      </c>
      <c r="B122" s="623" t="s">
        <v>432</v>
      </c>
      <c r="C122" s="622">
        <v>2943402</v>
      </c>
      <c r="D122" s="622">
        <v>543576</v>
      </c>
      <c r="E122" s="622">
        <f t="shared" si="1"/>
        <v>3486978</v>
      </c>
    </row>
    <row r="123" spans="1:5" x14ac:dyDescent="0.25">
      <c r="A123" s="623" t="s">
        <v>433</v>
      </c>
      <c r="B123" s="623" t="s">
        <v>434</v>
      </c>
      <c r="C123" s="622">
        <v>1895751</v>
      </c>
      <c r="D123" s="622">
        <v>324909</v>
      </c>
      <c r="E123" s="622">
        <f t="shared" si="1"/>
        <v>2220660</v>
      </c>
    </row>
    <row r="124" spans="1:5" x14ac:dyDescent="0.25">
      <c r="A124" s="623" t="s">
        <v>435</v>
      </c>
      <c r="B124" s="623" t="s">
        <v>436</v>
      </c>
      <c r="C124" s="622">
        <v>1433697</v>
      </c>
      <c r="D124" s="622">
        <v>331350</v>
      </c>
      <c r="E124" s="622">
        <f t="shared" si="1"/>
        <v>1765047</v>
      </c>
    </row>
    <row r="125" spans="1:5" x14ac:dyDescent="0.25">
      <c r="A125" s="623" t="s">
        <v>437</v>
      </c>
      <c r="B125" s="623" t="s">
        <v>438</v>
      </c>
      <c r="C125" s="622">
        <v>259311</v>
      </c>
      <c r="D125" s="622">
        <v>53523</v>
      </c>
      <c r="E125" s="622">
        <f t="shared" si="1"/>
        <v>312834</v>
      </c>
    </row>
    <row r="126" spans="1:5" x14ac:dyDescent="0.25">
      <c r="A126" s="623" t="s">
        <v>439</v>
      </c>
      <c r="B126" s="623" t="s">
        <v>440</v>
      </c>
      <c r="C126" s="622">
        <v>102816</v>
      </c>
      <c r="D126" s="622">
        <v>49365</v>
      </c>
      <c r="E126" s="622">
        <f t="shared" si="1"/>
        <v>152181</v>
      </c>
    </row>
    <row r="127" spans="1:5" x14ac:dyDescent="0.25">
      <c r="A127" s="623" t="s">
        <v>441</v>
      </c>
      <c r="B127" s="623" t="s">
        <v>442</v>
      </c>
      <c r="C127" s="622">
        <v>300486</v>
      </c>
      <c r="D127" s="622">
        <v>87867</v>
      </c>
      <c r="E127" s="622">
        <f t="shared" si="1"/>
        <v>388353</v>
      </c>
    </row>
    <row r="128" spans="1:5" x14ac:dyDescent="0.25">
      <c r="A128" s="623" t="s">
        <v>443</v>
      </c>
      <c r="B128" s="623" t="s">
        <v>444</v>
      </c>
      <c r="C128" s="622">
        <v>376803</v>
      </c>
      <c r="D128" s="622">
        <v>90819</v>
      </c>
      <c r="E128" s="622">
        <f t="shared" si="1"/>
        <v>467622</v>
      </c>
    </row>
    <row r="129" spans="1:5" x14ac:dyDescent="0.25">
      <c r="A129" s="623" t="s">
        <v>445</v>
      </c>
      <c r="B129" s="623" t="s">
        <v>446</v>
      </c>
      <c r="C129" s="622">
        <v>1409964</v>
      </c>
      <c r="D129" s="622">
        <v>362874</v>
      </c>
      <c r="E129" s="622">
        <f t="shared" si="1"/>
        <v>1772838</v>
      </c>
    </row>
    <row r="130" spans="1:5" x14ac:dyDescent="0.25">
      <c r="A130" s="623" t="s">
        <v>447</v>
      </c>
      <c r="B130" s="623" t="s">
        <v>448</v>
      </c>
      <c r="C130" s="622">
        <v>9808020</v>
      </c>
      <c r="D130" s="622">
        <v>2293161</v>
      </c>
      <c r="E130" s="622">
        <f t="shared" si="1"/>
        <v>12101181</v>
      </c>
    </row>
    <row r="131" spans="1:5" x14ac:dyDescent="0.25">
      <c r="A131" s="623" t="s">
        <v>449</v>
      </c>
      <c r="B131" s="623" t="s">
        <v>450</v>
      </c>
      <c r="C131" s="622">
        <v>7319661</v>
      </c>
      <c r="D131" s="622">
        <v>1584714</v>
      </c>
      <c r="E131" s="622">
        <f t="shared" si="1"/>
        <v>8904375</v>
      </c>
    </row>
    <row r="132" spans="1:5" x14ac:dyDescent="0.25">
      <c r="A132" s="623" t="s">
        <v>451</v>
      </c>
      <c r="B132" s="623" t="s">
        <v>452</v>
      </c>
      <c r="C132" s="622">
        <v>4046787</v>
      </c>
      <c r="D132" s="622">
        <v>673968</v>
      </c>
      <c r="E132" s="622">
        <f t="shared" si="1"/>
        <v>4720755</v>
      </c>
    </row>
    <row r="133" spans="1:5" x14ac:dyDescent="0.25">
      <c r="A133" s="623" t="s">
        <v>453</v>
      </c>
      <c r="B133" s="623" t="s">
        <v>454</v>
      </c>
      <c r="C133" s="622">
        <v>1370361</v>
      </c>
      <c r="D133" s="622">
        <v>172113</v>
      </c>
      <c r="E133" s="622">
        <f t="shared" si="1"/>
        <v>1542474</v>
      </c>
    </row>
    <row r="134" spans="1:5" x14ac:dyDescent="0.25">
      <c r="A134" s="623" t="s">
        <v>455</v>
      </c>
      <c r="B134" s="623" t="s">
        <v>456</v>
      </c>
      <c r="C134" s="622">
        <v>400464</v>
      </c>
      <c r="D134" s="622">
        <v>165003</v>
      </c>
      <c r="E134" s="622">
        <f t="shared" si="1"/>
        <v>565467</v>
      </c>
    </row>
    <row r="135" spans="1:5" x14ac:dyDescent="0.25">
      <c r="A135" s="623" t="s">
        <v>457</v>
      </c>
      <c r="B135" s="623" t="s">
        <v>458</v>
      </c>
      <c r="C135" s="622">
        <v>90996</v>
      </c>
      <c r="D135" s="622">
        <v>44805</v>
      </c>
      <c r="E135" s="622">
        <f t="shared" si="1"/>
        <v>135801</v>
      </c>
    </row>
    <row r="136" spans="1:5" x14ac:dyDescent="0.25">
      <c r="A136" s="623" t="s">
        <v>459</v>
      </c>
      <c r="B136" s="623" t="s">
        <v>460</v>
      </c>
      <c r="C136" s="622">
        <v>3115119</v>
      </c>
      <c r="D136" s="622">
        <v>683895</v>
      </c>
      <c r="E136" s="622">
        <f t="shared" ref="E136:E199" si="2">C136+D136</f>
        <v>3799014</v>
      </c>
    </row>
    <row r="137" spans="1:5" x14ac:dyDescent="0.25">
      <c r="A137" s="623" t="s">
        <v>461</v>
      </c>
      <c r="B137" s="623" t="s">
        <v>462</v>
      </c>
      <c r="C137" s="622">
        <v>5737365</v>
      </c>
      <c r="D137" s="622">
        <v>1408575</v>
      </c>
      <c r="E137" s="622">
        <f t="shared" si="2"/>
        <v>7145940</v>
      </c>
    </row>
    <row r="138" spans="1:5" x14ac:dyDescent="0.25">
      <c r="A138" s="623" t="s">
        <v>463</v>
      </c>
      <c r="B138" s="623" t="s">
        <v>464</v>
      </c>
      <c r="C138" s="622">
        <v>437139</v>
      </c>
      <c r="D138" s="622">
        <v>167016</v>
      </c>
      <c r="E138" s="622">
        <f t="shared" si="2"/>
        <v>604155</v>
      </c>
    </row>
    <row r="139" spans="1:5" x14ac:dyDescent="0.25">
      <c r="A139" s="623" t="s">
        <v>465</v>
      </c>
      <c r="B139" s="623" t="s">
        <v>466</v>
      </c>
      <c r="C139" s="622">
        <v>4600845</v>
      </c>
      <c r="D139" s="622">
        <v>533112</v>
      </c>
      <c r="E139" s="622">
        <f t="shared" si="2"/>
        <v>5133957</v>
      </c>
    </row>
    <row r="140" spans="1:5" x14ac:dyDescent="0.25">
      <c r="A140" s="623" t="s">
        <v>467</v>
      </c>
      <c r="B140" s="623" t="s">
        <v>468</v>
      </c>
      <c r="C140" s="622">
        <v>14396514</v>
      </c>
      <c r="D140" s="622">
        <v>3600318</v>
      </c>
      <c r="E140" s="622">
        <f t="shared" si="2"/>
        <v>17996832</v>
      </c>
    </row>
    <row r="141" spans="1:5" x14ac:dyDescent="0.25">
      <c r="A141" s="623" t="s">
        <v>469</v>
      </c>
      <c r="B141" s="623" t="s">
        <v>470</v>
      </c>
      <c r="C141" s="622">
        <v>3659262</v>
      </c>
      <c r="D141" s="622">
        <v>964134</v>
      </c>
      <c r="E141" s="622">
        <f t="shared" si="2"/>
        <v>4623396</v>
      </c>
    </row>
    <row r="142" spans="1:5" x14ac:dyDescent="0.25">
      <c r="A142" s="623" t="s">
        <v>471</v>
      </c>
      <c r="B142" s="623" t="s">
        <v>472</v>
      </c>
      <c r="C142" s="622">
        <v>7306632</v>
      </c>
      <c r="D142" s="622">
        <v>1552785</v>
      </c>
      <c r="E142" s="622">
        <f t="shared" si="2"/>
        <v>8859417</v>
      </c>
    </row>
    <row r="143" spans="1:5" x14ac:dyDescent="0.25">
      <c r="A143" s="623" t="s">
        <v>473</v>
      </c>
      <c r="B143" s="623" t="s">
        <v>474</v>
      </c>
      <c r="C143" s="622">
        <v>3058050</v>
      </c>
      <c r="D143" s="622">
        <v>459732</v>
      </c>
      <c r="E143" s="622">
        <f t="shared" si="2"/>
        <v>3517782</v>
      </c>
    </row>
    <row r="144" spans="1:5" x14ac:dyDescent="0.25">
      <c r="A144" s="623" t="s">
        <v>475</v>
      </c>
      <c r="B144" s="623" t="s">
        <v>476</v>
      </c>
      <c r="C144" s="622">
        <v>148458</v>
      </c>
      <c r="D144" s="622">
        <v>61707</v>
      </c>
      <c r="E144" s="622">
        <f t="shared" si="2"/>
        <v>210165</v>
      </c>
    </row>
    <row r="145" spans="1:5" x14ac:dyDescent="0.25">
      <c r="A145" s="623" t="s">
        <v>477</v>
      </c>
      <c r="B145" s="623" t="s">
        <v>478</v>
      </c>
      <c r="C145" s="622">
        <v>1562556</v>
      </c>
      <c r="D145" s="622">
        <v>286542</v>
      </c>
      <c r="E145" s="622">
        <f t="shared" si="2"/>
        <v>1849098</v>
      </c>
    </row>
    <row r="146" spans="1:5" x14ac:dyDescent="0.25">
      <c r="A146" s="623" t="s">
        <v>479</v>
      </c>
      <c r="B146" s="623" t="s">
        <v>480</v>
      </c>
      <c r="C146" s="622">
        <v>324753</v>
      </c>
      <c r="D146" s="622">
        <v>110940</v>
      </c>
      <c r="E146" s="622">
        <f t="shared" si="2"/>
        <v>435693</v>
      </c>
    </row>
    <row r="147" spans="1:5" x14ac:dyDescent="0.25">
      <c r="A147" s="623" t="s">
        <v>481</v>
      </c>
      <c r="B147" s="623" t="s">
        <v>482</v>
      </c>
      <c r="C147" s="622">
        <v>3292524</v>
      </c>
      <c r="D147" s="622">
        <v>970173</v>
      </c>
      <c r="E147" s="622">
        <f t="shared" si="2"/>
        <v>4262697</v>
      </c>
    </row>
    <row r="148" spans="1:5" x14ac:dyDescent="0.25">
      <c r="A148" s="623" t="s">
        <v>483</v>
      </c>
      <c r="B148" s="623" t="s">
        <v>484</v>
      </c>
      <c r="C148" s="622">
        <v>615465</v>
      </c>
      <c r="D148" s="622">
        <v>155613</v>
      </c>
      <c r="E148" s="622">
        <f t="shared" si="2"/>
        <v>771078</v>
      </c>
    </row>
    <row r="149" spans="1:5" x14ac:dyDescent="0.25">
      <c r="A149" s="623" t="s">
        <v>485</v>
      </c>
      <c r="B149" s="623" t="s">
        <v>486</v>
      </c>
      <c r="C149" s="622">
        <v>2990472</v>
      </c>
      <c r="D149" s="622">
        <v>1201848</v>
      </c>
      <c r="E149" s="622">
        <f t="shared" si="2"/>
        <v>4192320</v>
      </c>
    </row>
    <row r="150" spans="1:5" x14ac:dyDescent="0.25">
      <c r="A150" s="623" t="s">
        <v>487</v>
      </c>
      <c r="B150" s="623" t="s">
        <v>488</v>
      </c>
      <c r="C150" s="622">
        <v>626250</v>
      </c>
      <c r="D150" s="622">
        <v>148905</v>
      </c>
      <c r="E150" s="622">
        <f t="shared" si="2"/>
        <v>775155</v>
      </c>
    </row>
    <row r="151" spans="1:5" x14ac:dyDescent="0.25">
      <c r="A151" s="623" t="s">
        <v>489</v>
      </c>
      <c r="B151" s="623" t="s">
        <v>490</v>
      </c>
      <c r="C151" s="622">
        <v>1080159</v>
      </c>
      <c r="D151" s="622">
        <v>466035</v>
      </c>
      <c r="E151" s="622">
        <f t="shared" si="2"/>
        <v>1546194</v>
      </c>
    </row>
    <row r="152" spans="1:5" x14ac:dyDescent="0.25">
      <c r="A152" s="623" t="s">
        <v>491</v>
      </c>
      <c r="B152" s="623" t="s">
        <v>492</v>
      </c>
      <c r="C152" s="622">
        <v>1996878</v>
      </c>
      <c r="D152" s="622">
        <v>357642</v>
      </c>
      <c r="E152" s="622">
        <f t="shared" si="2"/>
        <v>2354520</v>
      </c>
    </row>
    <row r="153" spans="1:5" x14ac:dyDescent="0.25">
      <c r="A153" s="623" t="s">
        <v>493</v>
      </c>
      <c r="B153" s="623" t="s">
        <v>494</v>
      </c>
      <c r="C153" s="622">
        <v>210777</v>
      </c>
      <c r="D153" s="622">
        <v>50706</v>
      </c>
      <c r="E153" s="622">
        <f t="shared" si="2"/>
        <v>261483</v>
      </c>
    </row>
    <row r="154" spans="1:5" x14ac:dyDescent="0.25">
      <c r="A154" s="623" t="s">
        <v>495</v>
      </c>
      <c r="B154" s="623" t="s">
        <v>496</v>
      </c>
      <c r="C154" s="622">
        <v>1163934</v>
      </c>
      <c r="D154" s="622">
        <v>260919</v>
      </c>
      <c r="E154" s="622">
        <f t="shared" si="2"/>
        <v>1424853</v>
      </c>
    </row>
    <row r="155" spans="1:5" x14ac:dyDescent="0.25">
      <c r="A155" s="623" t="s">
        <v>497</v>
      </c>
      <c r="B155" s="623" t="s">
        <v>498</v>
      </c>
      <c r="C155" s="622">
        <v>804828</v>
      </c>
      <c r="D155" s="622">
        <v>202431</v>
      </c>
      <c r="E155" s="622">
        <f t="shared" si="2"/>
        <v>1007259</v>
      </c>
    </row>
    <row r="156" spans="1:5" x14ac:dyDescent="0.25">
      <c r="A156" s="623" t="s">
        <v>499</v>
      </c>
      <c r="B156" s="623" t="s">
        <v>500</v>
      </c>
      <c r="C156" s="622">
        <v>2917071</v>
      </c>
      <c r="D156" s="622">
        <v>1595445</v>
      </c>
      <c r="E156" s="622">
        <f t="shared" si="2"/>
        <v>4512516</v>
      </c>
    </row>
    <row r="157" spans="1:5" x14ac:dyDescent="0.25">
      <c r="A157" s="623" t="s">
        <v>501</v>
      </c>
      <c r="B157" s="623" t="s">
        <v>502</v>
      </c>
      <c r="C157" s="622">
        <v>203130</v>
      </c>
      <c r="D157" s="622">
        <v>52854</v>
      </c>
      <c r="E157" s="622">
        <f t="shared" si="2"/>
        <v>255984</v>
      </c>
    </row>
    <row r="158" spans="1:5" x14ac:dyDescent="0.25">
      <c r="A158" s="623" t="s">
        <v>503</v>
      </c>
      <c r="B158" s="623" t="s">
        <v>504</v>
      </c>
      <c r="C158" s="622">
        <v>1086417</v>
      </c>
      <c r="D158" s="622">
        <v>288690</v>
      </c>
      <c r="E158" s="622">
        <f t="shared" si="2"/>
        <v>1375107</v>
      </c>
    </row>
    <row r="159" spans="1:5" x14ac:dyDescent="0.25">
      <c r="A159" s="623" t="s">
        <v>505</v>
      </c>
      <c r="B159" s="623" t="s">
        <v>506</v>
      </c>
      <c r="C159" s="622">
        <v>2444970</v>
      </c>
      <c r="D159" s="622">
        <v>634932</v>
      </c>
      <c r="E159" s="622">
        <f t="shared" si="2"/>
        <v>3079902</v>
      </c>
    </row>
    <row r="160" spans="1:5" x14ac:dyDescent="0.25">
      <c r="A160" s="623" t="s">
        <v>507</v>
      </c>
      <c r="B160" s="623" t="s">
        <v>508</v>
      </c>
      <c r="C160" s="622">
        <v>1463958</v>
      </c>
      <c r="D160" s="622">
        <v>321021</v>
      </c>
      <c r="E160" s="622">
        <f t="shared" si="2"/>
        <v>1784979</v>
      </c>
    </row>
    <row r="161" spans="1:5" x14ac:dyDescent="0.25">
      <c r="A161" s="623" t="s">
        <v>509</v>
      </c>
      <c r="B161" s="623" t="s">
        <v>510</v>
      </c>
      <c r="C161" s="622">
        <v>556626</v>
      </c>
      <c r="D161" s="622">
        <v>126099</v>
      </c>
      <c r="E161" s="622">
        <f t="shared" si="2"/>
        <v>682725</v>
      </c>
    </row>
    <row r="162" spans="1:5" x14ac:dyDescent="0.25">
      <c r="A162" s="623" t="s">
        <v>511</v>
      </c>
      <c r="B162" s="623" t="s">
        <v>512</v>
      </c>
      <c r="C162" s="622">
        <v>1148160</v>
      </c>
      <c r="D162" s="622">
        <v>466572</v>
      </c>
      <c r="E162" s="622">
        <f t="shared" si="2"/>
        <v>1614732</v>
      </c>
    </row>
    <row r="163" spans="1:5" x14ac:dyDescent="0.25">
      <c r="A163" s="623" t="s">
        <v>513</v>
      </c>
      <c r="B163" s="623" t="s">
        <v>514</v>
      </c>
      <c r="C163" s="622">
        <v>1312575</v>
      </c>
      <c r="D163" s="622">
        <v>1859319</v>
      </c>
      <c r="E163" s="622">
        <f t="shared" si="2"/>
        <v>3171894</v>
      </c>
    </row>
    <row r="164" spans="1:5" x14ac:dyDescent="0.25">
      <c r="A164" s="623" t="s">
        <v>515</v>
      </c>
      <c r="B164" s="623" t="s">
        <v>516</v>
      </c>
      <c r="C164" s="622">
        <v>1453716</v>
      </c>
      <c r="D164" s="622">
        <v>299286</v>
      </c>
      <c r="E164" s="622">
        <f t="shared" si="2"/>
        <v>1753002</v>
      </c>
    </row>
    <row r="165" spans="1:5" x14ac:dyDescent="0.25">
      <c r="A165" s="623" t="s">
        <v>517</v>
      </c>
      <c r="B165" s="623" t="s">
        <v>518</v>
      </c>
      <c r="C165" s="622">
        <v>3678723</v>
      </c>
      <c r="D165" s="622">
        <v>730983</v>
      </c>
      <c r="E165" s="622">
        <f t="shared" si="2"/>
        <v>4409706</v>
      </c>
    </row>
    <row r="166" spans="1:5" x14ac:dyDescent="0.25">
      <c r="A166" s="623" t="s">
        <v>519</v>
      </c>
      <c r="B166" s="623" t="s">
        <v>520</v>
      </c>
      <c r="C166" s="622">
        <v>602376</v>
      </c>
      <c r="D166" s="622">
        <v>194382</v>
      </c>
      <c r="E166" s="622">
        <f t="shared" si="2"/>
        <v>796758</v>
      </c>
    </row>
    <row r="167" spans="1:5" x14ac:dyDescent="0.25">
      <c r="A167" s="623" t="s">
        <v>521</v>
      </c>
      <c r="B167" s="623" t="s">
        <v>522</v>
      </c>
      <c r="C167" s="622">
        <v>1612086</v>
      </c>
      <c r="D167" s="622">
        <v>343290</v>
      </c>
      <c r="E167" s="622">
        <f t="shared" si="2"/>
        <v>1955376</v>
      </c>
    </row>
    <row r="168" spans="1:5" x14ac:dyDescent="0.25">
      <c r="A168" s="623" t="s">
        <v>523</v>
      </c>
      <c r="B168" s="623" t="s">
        <v>524</v>
      </c>
      <c r="C168" s="622">
        <v>1232592</v>
      </c>
      <c r="D168" s="622">
        <v>247908</v>
      </c>
      <c r="E168" s="622">
        <f t="shared" si="2"/>
        <v>1480500</v>
      </c>
    </row>
    <row r="169" spans="1:5" x14ac:dyDescent="0.25">
      <c r="A169" s="623" t="s">
        <v>525</v>
      </c>
      <c r="B169" s="623" t="s">
        <v>526</v>
      </c>
      <c r="C169" s="622">
        <v>1053792</v>
      </c>
      <c r="D169" s="622">
        <v>215442</v>
      </c>
      <c r="E169" s="622">
        <f t="shared" si="2"/>
        <v>1269234</v>
      </c>
    </row>
    <row r="170" spans="1:5" x14ac:dyDescent="0.25">
      <c r="A170" s="623" t="s">
        <v>527</v>
      </c>
      <c r="B170" s="623" t="s">
        <v>528</v>
      </c>
      <c r="C170" s="622">
        <v>1112538</v>
      </c>
      <c r="D170" s="622">
        <v>431292</v>
      </c>
      <c r="E170" s="622">
        <f t="shared" si="2"/>
        <v>1543830</v>
      </c>
    </row>
    <row r="171" spans="1:5" x14ac:dyDescent="0.25">
      <c r="A171" s="623" t="s">
        <v>529</v>
      </c>
      <c r="B171" s="623" t="s">
        <v>530</v>
      </c>
      <c r="C171" s="622">
        <v>681369</v>
      </c>
      <c r="D171" s="622">
        <v>202698</v>
      </c>
      <c r="E171" s="622">
        <f t="shared" si="2"/>
        <v>884067</v>
      </c>
    </row>
    <row r="172" spans="1:5" x14ac:dyDescent="0.25">
      <c r="A172" s="623" t="s">
        <v>531</v>
      </c>
      <c r="B172" s="623" t="s">
        <v>532</v>
      </c>
      <c r="C172" s="622">
        <v>4951548</v>
      </c>
      <c r="D172" s="622">
        <v>1478199</v>
      </c>
      <c r="E172" s="622">
        <f t="shared" si="2"/>
        <v>6429747</v>
      </c>
    </row>
    <row r="173" spans="1:5" x14ac:dyDescent="0.25">
      <c r="A173" s="623" t="s">
        <v>533</v>
      </c>
      <c r="B173" s="623" t="s">
        <v>534</v>
      </c>
      <c r="C173" s="622">
        <v>1433445</v>
      </c>
      <c r="D173" s="622">
        <v>280908</v>
      </c>
      <c r="E173" s="622">
        <f t="shared" si="2"/>
        <v>1714353</v>
      </c>
    </row>
    <row r="174" spans="1:5" x14ac:dyDescent="0.25">
      <c r="A174" s="623" t="s">
        <v>535</v>
      </c>
      <c r="B174" s="623" t="s">
        <v>536</v>
      </c>
      <c r="C174" s="622">
        <v>451221</v>
      </c>
      <c r="D174" s="622">
        <v>131064</v>
      </c>
      <c r="E174" s="622">
        <f t="shared" si="2"/>
        <v>582285</v>
      </c>
    </row>
    <row r="175" spans="1:5" x14ac:dyDescent="0.25">
      <c r="A175" s="623" t="s">
        <v>537</v>
      </c>
      <c r="B175" s="623" t="s">
        <v>538</v>
      </c>
      <c r="C175" s="622">
        <v>2106744</v>
      </c>
      <c r="D175" s="622">
        <v>494208</v>
      </c>
      <c r="E175" s="622">
        <f t="shared" si="2"/>
        <v>2600952</v>
      </c>
    </row>
    <row r="176" spans="1:5" x14ac:dyDescent="0.25">
      <c r="A176" s="623" t="s">
        <v>539</v>
      </c>
      <c r="B176" s="623" t="s">
        <v>540</v>
      </c>
      <c r="C176" s="622">
        <v>3405660</v>
      </c>
      <c r="D176" s="622">
        <v>516342</v>
      </c>
      <c r="E176" s="622">
        <f t="shared" si="2"/>
        <v>3922002</v>
      </c>
    </row>
    <row r="177" spans="1:5" x14ac:dyDescent="0.25">
      <c r="A177" s="623" t="s">
        <v>541</v>
      </c>
      <c r="B177" s="623" t="s">
        <v>542</v>
      </c>
      <c r="C177" s="622">
        <v>21262449</v>
      </c>
      <c r="D177" s="622">
        <v>2478822</v>
      </c>
      <c r="E177" s="622">
        <f t="shared" si="2"/>
        <v>23741271</v>
      </c>
    </row>
    <row r="178" spans="1:5" x14ac:dyDescent="0.25">
      <c r="A178" s="623" t="s">
        <v>543</v>
      </c>
      <c r="B178" s="623" t="s">
        <v>544</v>
      </c>
      <c r="C178" s="622">
        <v>142743</v>
      </c>
      <c r="D178" s="622">
        <v>57684</v>
      </c>
      <c r="E178" s="622">
        <f t="shared" si="2"/>
        <v>200427</v>
      </c>
    </row>
    <row r="179" spans="1:5" x14ac:dyDescent="0.25">
      <c r="A179" s="623" t="s">
        <v>545</v>
      </c>
      <c r="B179" s="623" t="s">
        <v>546</v>
      </c>
      <c r="C179" s="622">
        <v>358818</v>
      </c>
      <c r="D179" s="622">
        <v>203505</v>
      </c>
      <c r="E179" s="622">
        <f t="shared" si="2"/>
        <v>562323</v>
      </c>
    </row>
    <row r="180" spans="1:5" x14ac:dyDescent="0.25">
      <c r="A180" s="623" t="s">
        <v>547</v>
      </c>
      <c r="B180" s="623" t="s">
        <v>548</v>
      </c>
      <c r="C180" s="622">
        <v>322380</v>
      </c>
      <c r="D180" s="622">
        <v>504270</v>
      </c>
      <c r="E180" s="622">
        <f t="shared" si="2"/>
        <v>826650</v>
      </c>
    </row>
    <row r="181" spans="1:5" x14ac:dyDescent="0.25">
      <c r="A181" s="623" t="s">
        <v>549</v>
      </c>
      <c r="B181" s="623" t="s">
        <v>550</v>
      </c>
      <c r="C181" s="622">
        <v>646146</v>
      </c>
      <c r="D181" s="622">
        <v>231273</v>
      </c>
      <c r="E181" s="622">
        <f t="shared" si="2"/>
        <v>877419</v>
      </c>
    </row>
    <row r="182" spans="1:5" x14ac:dyDescent="0.25">
      <c r="A182" s="623" t="s">
        <v>551</v>
      </c>
      <c r="B182" s="623" t="s">
        <v>552</v>
      </c>
      <c r="C182" s="622">
        <v>1869936</v>
      </c>
      <c r="D182" s="622">
        <v>376692</v>
      </c>
      <c r="E182" s="622">
        <f t="shared" si="2"/>
        <v>2246628</v>
      </c>
    </row>
    <row r="183" spans="1:5" x14ac:dyDescent="0.25">
      <c r="A183" s="623" t="s">
        <v>553</v>
      </c>
      <c r="B183" s="623" t="s">
        <v>554</v>
      </c>
      <c r="C183" s="622">
        <v>3286365</v>
      </c>
      <c r="D183" s="622">
        <v>1266510</v>
      </c>
      <c r="E183" s="622">
        <f t="shared" si="2"/>
        <v>4552875</v>
      </c>
    </row>
    <row r="184" spans="1:5" x14ac:dyDescent="0.25">
      <c r="A184" s="623" t="s">
        <v>555</v>
      </c>
      <c r="B184" s="623" t="s">
        <v>556</v>
      </c>
      <c r="C184" s="622">
        <v>1160895</v>
      </c>
      <c r="D184" s="622">
        <v>843399</v>
      </c>
      <c r="E184" s="622">
        <f t="shared" si="2"/>
        <v>2004294</v>
      </c>
    </row>
    <row r="185" spans="1:5" x14ac:dyDescent="0.25">
      <c r="A185" s="623" t="s">
        <v>557</v>
      </c>
      <c r="B185" s="623" t="s">
        <v>558</v>
      </c>
      <c r="C185" s="622">
        <v>686169</v>
      </c>
      <c r="D185" s="622">
        <v>196125</v>
      </c>
      <c r="E185" s="622">
        <f t="shared" si="2"/>
        <v>882294</v>
      </c>
    </row>
    <row r="186" spans="1:5" x14ac:dyDescent="0.25">
      <c r="A186" s="623" t="s">
        <v>559</v>
      </c>
      <c r="B186" s="623" t="s">
        <v>560</v>
      </c>
      <c r="C186" s="622">
        <v>945945</v>
      </c>
      <c r="D186" s="622">
        <v>311898</v>
      </c>
      <c r="E186" s="622">
        <f t="shared" si="2"/>
        <v>1257843</v>
      </c>
    </row>
    <row r="187" spans="1:5" x14ac:dyDescent="0.25">
      <c r="A187" s="623" t="s">
        <v>561</v>
      </c>
      <c r="B187" s="623" t="s">
        <v>562</v>
      </c>
      <c r="C187" s="622">
        <v>230136</v>
      </c>
      <c r="D187" s="622">
        <v>55938</v>
      </c>
      <c r="E187" s="622">
        <f t="shared" si="2"/>
        <v>286074</v>
      </c>
    </row>
    <row r="188" spans="1:5" x14ac:dyDescent="0.25">
      <c r="A188" s="623" t="s">
        <v>563</v>
      </c>
      <c r="B188" s="623" t="s">
        <v>564</v>
      </c>
      <c r="C188" s="622">
        <v>1502622</v>
      </c>
      <c r="D188" s="622">
        <v>307470</v>
      </c>
      <c r="E188" s="622">
        <f t="shared" si="2"/>
        <v>1810092</v>
      </c>
    </row>
    <row r="189" spans="1:5" x14ac:dyDescent="0.25">
      <c r="A189" s="623" t="s">
        <v>565</v>
      </c>
      <c r="B189" s="623" t="s">
        <v>566</v>
      </c>
      <c r="C189" s="622">
        <v>721887</v>
      </c>
      <c r="D189" s="622">
        <v>194115</v>
      </c>
      <c r="E189" s="622">
        <f t="shared" si="2"/>
        <v>916002</v>
      </c>
    </row>
    <row r="190" spans="1:5" x14ac:dyDescent="0.25">
      <c r="A190" s="623" t="s">
        <v>567</v>
      </c>
      <c r="B190" s="623" t="s">
        <v>568</v>
      </c>
      <c r="C190" s="622">
        <v>36552387</v>
      </c>
      <c r="D190" s="622">
        <v>20896017</v>
      </c>
      <c r="E190" s="622">
        <f t="shared" si="2"/>
        <v>57448404</v>
      </c>
    </row>
    <row r="191" spans="1:5" x14ac:dyDescent="0.25">
      <c r="A191" s="623" t="s">
        <v>569</v>
      </c>
      <c r="B191" s="623" t="s">
        <v>570</v>
      </c>
      <c r="C191" s="622">
        <v>2533344</v>
      </c>
      <c r="D191" s="622">
        <v>1164420</v>
      </c>
      <c r="E191" s="622">
        <f t="shared" si="2"/>
        <v>3697764</v>
      </c>
    </row>
    <row r="192" spans="1:5" x14ac:dyDescent="0.25">
      <c r="A192" s="623" t="s">
        <v>571</v>
      </c>
      <c r="B192" s="623" t="s">
        <v>572</v>
      </c>
      <c r="C192" s="622">
        <v>249552</v>
      </c>
      <c r="D192" s="622">
        <v>81159</v>
      </c>
      <c r="E192" s="622">
        <f t="shared" si="2"/>
        <v>330711</v>
      </c>
    </row>
    <row r="193" spans="1:5" x14ac:dyDescent="0.25">
      <c r="A193" s="623" t="s">
        <v>573</v>
      </c>
      <c r="B193" s="623" t="s">
        <v>574</v>
      </c>
      <c r="C193" s="622">
        <v>2277111</v>
      </c>
      <c r="D193" s="622">
        <v>340068</v>
      </c>
      <c r="E193" s="622">
        <f t="shared" si="2"/>
        <v>2617179</v>
      </c>
    </row>
    <row r="194" spans="1:5" x14ac:dyDescent="0.25">
      <c r="A194" s="623" t="s">
        <v>575</v>
      </c>
      <c r="B194" s="623" t="s">
        <v>576</v>
      </c>
      <c r="C194" s="622">
        <v>5413767</v>
      </c>
      <c r="D194" s="622">
        <v>1273620</v>
      </c>
      <c r="E194" s="622">
        <f t="shared" si="2"/>
        <v>6687387</v>
      </c>
    </row>
    <row r="195" spans="1:5" x14ac:dyDescent="0.25">
      <c r="A195" s="623" t="s">
        <v>577</v>
      </c>
      <c r="B195" s="623" t="s">
        <v>578</v>
      </c>
      <c r="C195" s="622">
        <v>3355170</v>
      </c>
      <c r="D195" s="622">
        <v>337653</v>
      </c>
      <c r="E195" s="622">
        <f t="shared" si="2"/>
        <v>3692823</v>
      </c>
    </row>
    <row r="196" spans="1:5" x14ac:dyDescent="0.25">
      <c r="A196" s="623" t="s">
        <v>579</v>
      </c>
      <c r="B196" s="623" t="s">
        <v>580</v>
      </c>
      <c r="C196" s="622">
        <v>10780575</v>
      </c>
      <c r="D196" s="622">
        <v>2999058</v>
      </c>
      <c r="E196" s="622">
        <f t="shared" si="2"/>
        <v>13779633</v>
      </c>
    </row>
    <row r="197" spans="1:5" x14ac:dyDescent="0.25">
      <c r="A197" s="623" t="s">
        <v>581</v>
      </c>
      <c r="B197" s="623" t="s">
        <v>582</v>
      </c>
      <c r="C197" s="622">
        <v>61392</v>
      </c>
      <c r="D197" s="622">
        <v>42927</v>
      </c>
      <c r="E197" s="622">
        <f t="shared" si="2"/>
        <v>104319</v>
      </c>
    </row>
    <row r="198" spans="1:5" x14ac:dyDescent="0.25">
      <c r="A198" s="623" t="s">
        <v>583</v>
      </c>
      <c r="B198" s="623" t="s">
        <v>584</v>
      </c>
      <c r="C198" s="622">
        <v>243246</v>
      </c>
      <c r="D198" s="622">
        <v>193443</v>
      </c>
      <c r="E198" s="622">
        <f t="shared" si="2"/>
        <v>436689</v>
      </c>
    </row>
    <row r="199" spans="1:5" x14ac:dyDescent="0.25">
      <c r="A199" s="623" t="s">
        <v>585</v>
      </c>
      <c r="B199" s="623" t="s">
        <v>586</v>
      </c>
      <c r="C199" s="622">
        <v>827682</v>
      </c>
      <c r="D199" s="622">
        <v>341544</v>
      </c>
      <c r="E199" s="622">
        <f t="shared" si="2"/>
        <v>1169226</v>
      </c>
    </row>
    <row r="200" spans="1:5" x14ac:dyDescent="0.25">
      <c r="A200" s="623" t="s">
        <v>587</v>
      </c>
      <c r="B200" s="623" t="s">
        <v>588</v>
      </c>
      <c r="C200" s="622">
        <v>496356</v>
      </c>
      <c r="D200" s="622">
        <v>165138</v>
      </c>
      <c r="E200" s="622">
        <f t="shared" ref="E200:E263" si="3">C200+D200</f>
        <v>661494</v>
      </c>
    </row>
    <row r="201" spans="1:5" x14ac:dyDescent="0.25">
      <c r="A201" s="623" t="s">
        <v>589</v>
      </c>
      <c r="B201" s="623" t="s">
        <v>590</v>
      </c>
      <c r="C201" s="622">
        <v>828273</v>
      </c>
      <c r="D201" s="622">
        <v>168492</v>
      </c>
      <c r="E201" s="622">
        <f t="shared" si="3"/>
        <v>996765</v>
      </c>
    </row>
    <row r="202" spans="1:5" x14ac:dyDescent="0.25">
      <c r="A202" s="623" t="s">
        <v>591</v>
      </c>
      <c r="B202" s="623" t="s">
        <v>592</v>
      </c>
      <c r="C202" s="622">
        <v>58359</v>
      </c>
      <c r="D202" s="622">
        <v>54195</v>
      </c>
      <c r="E202" s="622">
        <f t="shared" si="3"/>
        <v>112554</v>
      </c>
    </row>
    <row r="203" spans="1:5" x14ac:dyDescent="0.25">
      <c r="A203" s="623" t="s">
        <v>593</v>
      </c>
      <c r="B203" s="623" t="s">
        <v>594</v>
      </c>
      <c r="C203" s="622">
        <v>1378368</v>
      </c>
      <c r="D203" s="622">
        <v>408753</v>
      </c>
      <c r="E203" s="622">
        <f t="shared" si="3"/>
        <v>1787121</v>
      </c>
    </row>
    <row r="204" spans="1:5" x14ac:dyDescent="0.25">
      <c r="A204" s="623" t="s">
        <v>595</v>
      </c>
      <c r="B204" s="623" t="s">
        <v>596</v>
      </c>
      <c r="C204" s="622">
        <v>14826822</v>
      </c>
      <c r="D204" s="622">
        <v>3775251</v>
      </c>
      <c r="E204" s="622">
        <f t="shared" si="3"/>
        <v>18602073</v>
      </c>
    </row>
    <row r="205" spans="1:5" x14ac:dyDescent="0.25">
      <c r="A205" s="623" t="s">
        <v>597</v>
      </c>
      <c r="B205" s="623" t="s">
        <v>598</v>
      </c>
      <c r="C205" s="622">
        <v>450159</v>
      </c>
      <c r="D205" s="622">
        <v>95646</v>
      </c>
      <c r="E205" s="622">
        <f t="shared" si="3"/>
        <v>545805</v>
      </c>
    </row>
    <row r="206" spans="1:5" x14ac:dyDescent="0.25">
      <c r="A206" s="623" t="s">
        <v>599</v>
      </c>
      <c r="B206" s="623" t="s">
        <v>600</v>
      </c>
      <c r="C206" s="622">
        <v>2700450</v>
      </c>
      <c r="D206" s="622">
        <v>526404</v>
      </c>
      <c r="E206" s="622">
        <f t="shared" si="3"/>
        <v>3226854</v>
      </c>
    </row>
    <row r="207" spans="1:5" x14ac:dyDescent="0.25">
      <c r="A207" s="623" t="s">
        <v>601</v>
      </c>
      <c r="B207" s="623" t="s">
        <v>602</v>
      </c>
      <c r="C207" s="622">
        <v>760914</v>
      </c>
      <c r="D207" s="622">
        <v>245760</v>
      </c>
      <c r="E207" s="622">
        <f t="shared" si="3"/>
        <v>1006674</v>
      </c>
    </row>
    <row r="208" spans="1:5" x14ac:dyDescent="0.25">
      <c r="A208" s="623" t="s">
        <v>603</v>
      </c>
      <c r="B208" s="623" t="s">
        <v>604</v>
      </c>
      <c r="C208" s="622">
        <v>2424507</v>
      </c>
      <c r="D208" s="622">
        <v>607833</v>
      </c>
      <c r="E208" s="622">
        <f t="shared" si="3"/>
        <v>3032340</v>
      </c>
    </row>
    <row r="209" spans="1:5" x14ac:dyDescent="0.25">
      <c r="A209" s="623" t="s">
        <v>605</v>
      </c>
      <c r="B209" s="623" t="s">
        <v>606</v>
      </c>
      <c r="C209" s="622">
        <v>2127174</v>
      </c>
      <c r="D209" s="622">
        <v>440682</v>
      </c>
      <c r="E209" s="622">
        <f t="shared" si="3"/>
        <v>2567856</v>
      </c>
    </row>
    <row r="210" spans="1:5" x14ac:dyDescent="0.25">
      <c r="A210" s="623" t="s">
        <v>607</v>
      </c>
      <c r="B210" s="623" t="s">
        <v>608</v>
      </c>
      <c r="C210" s="622">
        <v>472326</v>
      </c>
      <c r="D210" s="622">
        <v>95916</v>
      </c>
      <c r="E210" s="622">
        <f t="shared" si="3"/>
        <v>568242</v>
      </c>
    </row>
    <row r="211" spans="1:5" x14ac:dyDescent="0.25">
      <c r="A211" s="623" t="s">
        <v>609</v>
      </c>
      <c r="B211" s="623" t="s">
        <v>610</v>
      </c>
      <c r="C211" s="622">
        <v>13716174</v>
      </c>
      <c r="D211" s="622">
        <v>2333940</v>
      </c>
      <c r="E211" s="622">
        <f t="shared" si="3"/>
        <v>16050114</v>
      </c>
    </row>
    <row r="212" spans="1:5" x14ac:dyDescent="0.25">
      <c r="A212" s="623" t="s">
        <v>611</v>
      </c>
      <c r="B212" s="623" t="s">
        <v>612</v>
      </c>
      <c r="C212" s="622">
        <v>793881</v>
      </c>
      <c r="D212" s="622">
        <v>316191</v>
      </c>
      <c r="E212" s="622">
        <f t="shared" si="3"/>
        <v>1110072</v>
      </c>
    </row>
    <row r="213" spans="1:5" x14ac:dyDescent="0.25">
      <c r="A213" s="623" t="s">
        <v>613</v>
      </c>
      <c r="B213" s="623" t="s">
        <v>614</v>
      </c>
      <c r="C213" s="622">
        <v>15318588</v>
      </c>
      <c r="D213" s="622">
        <v>2480568</v>
      </c>
      <c r="E213" s="622">
        <f t="shared" si="3"/>
        <v>17799156</v>
      </c>
    </row>
    <row r="214" spans="1:5" x14ac:dyDescent="0.25">
      <c r="A214" s="623" t="s">
        <v>615</v>
      </c>
      <c r="B214" s="623" t="s">
        <v>616</v>
      </c>
      <c r="C214" s="622">
        <v>5642904</v>
      </c>
      <c r="D214" s="622">
        <v>1021014</v>
      </c>
      <c r="E214" s="622">
        <f t="shared" si="3"/>
        <v>6663918</v>
      </c>
    </row>
    <row r="215" spans="1:5" x14ac:dyDescent="0.25">
      <c r="A215" s="623" t="s">
        <v>617</v>
      </c>
      <c r="B215" s="623" t="s">
        <v>618</v>
      </c>
      <c r="C215" s="622">
        <v>486984</v>
      </c>
      <c r="D215" s="622">
        <v>95379</v>
      </c>
      <c r="E215" s="622">
        <f t="shared" si="3"/>
        <v>582363</v>
      </c>
    </row>
    <row r="216" spans="1:5" x14ac:dyDescent="0.25">
      <c r="A216" s="623" t="s">
        <v>619</v>
      </c>
      <c r="B216" s="623" t="s">
        <v>620</v>
      </c>
      <c r="C216" s="622">
        <v>4677108</v>
      </c>
      <c r="D216" s="622">
        <v>894243</v>
      </c>
      <c r="E216" s="622">
        <f t="shared" si="3"/>
        <v>5571351</v>
      </c>
    </row>
    <row r="217" spans="1:5" x14ac:dyDescent="0.25">
      <c r="A217" s="623" t="s">
        <v>621</v>
      </c>
      <c r="B217" s="623" t="s">
        <v>622</v>
      </c>
      <c r="C217" s="622">
        <v>2090340</v>
      </c>
      <c r="D217" s="622">
        <v>424986</v>
      </c>
      <c r="E217" s="622">
        <f t="shared" si="3"/>
        <v>2515326</v>
      </c>
    </row>
    <row r="218" spans="1:5" x14ac:dyDescent="0.25">
      <c r="A218" s="623" t="s">
        <v>623</v>
      </c>
      <c r="B218" s="623" t="s">
        <v>624</v>
      </c>
      <c r="C218" s="622">
        <v>5545719</v>
      </c>
      <c r="D218" s="622">
        <v>376557</v>
      </c>
      <c r="E218" s="622">
        <f t="shared" si="3"/>
        <v>5922276</v>
      </c>
    </row>
    <row r="219" spans="1:5" x14ac:dyDescent="0.25">
      <c r="A219" s="623" t="s">
        <v>625</v>
      </c>
      <c r="B219" s="623" t="s">
        <v>626</v>
      </c>
      <c r="C219" s="622">
        <v>2145336</v>
      </c>
      <c r="D219" s="622">
        <v>486696</v>
      </c>
      <c r="E219" s="622">
        <f t="shared" si="3"/>
        <v>2632032</v>
      </c>
    </row>
    <row r="220" spans="1:5" x14ac:dyDescent="0.25">
      <c r="A220" s="623" t="s">
        <v>627</v>
      </c>
      <c r="B220" s="623" t="s">
        <v>628</v>
      </c>
      <c r="C220" s="622">
        <v>1183179</v>
      </c>
      <c r="D220" s="622">
        <v>310287</v>
      </c>
      <c r="E220" s="622">
        <f t="shared" si="3"/>
        <v>1493466</v>
      </c>
    </row>
    <row r="221" spans="1:5" x14ac:dyDescent="0.25">
      <c r="A221" s="623" t="s">
        <v>629</v>
      </c>
      <c r="B221" s="623" t="s">
        <v>630</v>
      </c>
      <c r="C221" s="622">
        <v>302010</v>
      </c>
      <c r="D221" s="622">
        <v>102489</v>
      </c>
      <c r="E221" s="622">
        <f t="shared" si="3"/>
        <v>404499</v>
      </c>
    </row>
    <row r="222" spans="1:5" x14ac:dyDescent="0.25">
      <c r="A222" s="623" t="s">
        <v>631</v>
      </c>
      <c r="B222" s="623" t="s">
        <v>632</v>
      </c>
      <c r="C222" s="622">
        <v>355782</v>
      </c>
      <c r="D222" s="622">
        <v>178551</v>
      </c>
      <c r="E222" s="622">
        <f t="shared" si="3"/>
        <v>534333</v>
      </c>
    </row>
    <row r="223" spans="1:5" x14ac:dyDescent="0.25">
      <c r="A223" s="623" t="s">
        <v>633</v>
      </c>
      <c r="B223" s="623" t="s">
        <v>634</v>
      </c>
      <c r="C223" s="622">
        <v>3654099</v>
      </c>
      <c r="D223" s="622">
        <v>462279</v>
      </c>
      <c r="E223" s="622">
        <f t="shared" si="3"/>
        <v>4116378</v>
      </c>
    </row>
    <row r="224" spans="1:5" x14ac:dyDescent="0.25">
      <c r="A224" s="623" t="s">
        <v>635</v>
      </c>
      <c r="B224" s="623" t="s">
        <v>636</v>
      </c>
      <c r="C224" s="622">
        <v>434412</v>
      </c>
      <c r="D224" s="622">
        <v>81429</v>
      </c>
      <c r="E224" s="622">
        <f t="shared" si="3"/>
        <v>515841</v>
      </c>
    </row>
    <row r="225" spans="1:5" x14ac:dyDescent="0.25">
      <c r="A225" s="623" t="s">
        <v>637</v>
      </c>
      <c r="B225" s="623" t="s">
        <v>638</v>
      </c>
      <c r="C225" s="622">
        <v>1291512</v>
      </c>
      <c r="D225" s="622">
        <v>344094</v>
      </c>
      <c r="E225" s="622">
        <f t="shared" si="3"/>
        <v>1635606</v>
      </c>
    </row>
    <row r="226" spans="1:5" x14ac:dyDescent="0.25">
      <c r="A226" s="623" t="s">
        <v>639</v>
      </c>
      <c r="B226" s="623" t="s">
        <v>640</v>
      </c>
      <c r="C226" s="622">
        <v>1505166</v>
      </c>
      <c r="D226" s="622">
        <v>371997</v>
      </c>
      <c r="E226" s="622">
        <f t="shared" si="3"/>
        <v>1877163</v>
      </c>
    </row>
    <row r="227" spans="1:5" x14ac:dyDescent="0.25">
      <c r="A227" s="623" t="s">
        <v>641</v>
      </c>
      <c r="B227" s="623" t="s">
        <v>642</v>
      </c>
      <c r="C227" s="622">
        <v>572775</v>
      </c>
      <c r="D227" s="622">
        <v>179760</v>
      </c>
      <c r="E227" s="622">
        <f t="shared" si="3"/>
        <v>752535</v>
      </c>
    </row>
    <row r="228" spans="1:5" x14ac:dyDescent="0.25">
      <c r="A228" s="623" t="s">
        <v>643</v>
      </c>
      <c r="B228" s="623" t="s">
        <v>644</v>
      </c>
      <c r="C228" s="622">
        <v>463080</v>
      </c>
      <c r="D228" s="622">
        <v>205248</v>
      </c>
      <c r="E228" s="622">
        <f t="shared" si="3"/>
        <v>668328</v>
      </c>
    </row>
    <row r="229" spans="1:5" x14ac:dyDescent="0.25">
      <c r="A229" s="623" t="s">
        <v>645</v>
      </c>
      <c r="B229" s="623" t="s">
        <v>646</v>
      </c>
      <c r="C229" s="622">
        <v>118812</v>
      </c>
      <c r="D229" s="622">
        <v>60633</v>
      </c>
      <c r="E229" s="622">
        <f t="shared" si="3"/>
        <v>179445</v>
      </c>
    </row>
    <row r="230" spans="1:5" x14ac:dyDescent="0.25">
      <c r="A230" s="623" t="s">
        <v>647</v>
      </c>
      <c r="B230" s="623" t="s">
        <v>648</v>
      </c>
      <c r="C230" s="622">
        <v>258075</v>
      </c>
      <c r="D230" s="622">
        <v>91758</v>
      </c>
      <c r="E230" s="622">
        <f t="shared" si="3"/>
        <v>349833</v>
      </c>
    </row>
    <row r="231" spans="1:5" x14ac:dyDescent="0.25">
      <c r="A231" s="623" t="s">
        <v>649</v>
      </c>
      <c r="B231" s="623" t="s">
        <v>650</v>
      </c>
      <c r="C231" s="622">
        <v>4347819</v>
      </c>
      <c r="D231" s="622">
        <v>798861</v>
      </c>
      <c r="E231" s="622">
        <f t="shared" si="3"/>
        <v>5146680</v>
      </c>
    </row>
    <row r="232" spans="1:5" x14ac:dyDescent="0.25">
      <c r="A232" s="623" t="s">
        <v>651</v>
      </c>
      <c r="B232" s="623" t="s">
        <v>652</v>
      </c>
      <c r="C232" s="622">
        <v>1564347</v>
      </c>
      <c r="D232" s="622">
        <v>363276</v>
      </c>
      <c r="E232" s="622">
        <f t="shared" si="3"/>
        <v>1927623</v>
      </c>
    </row>
    <row r="233" spans="1:5" x14ac:dyDescent="0.25">
      <c r="A233" s="623" t="s">
        <v>653</v>
      </c>
      <c r="B233" s="623" t="s">
        <v>654</v>
      </c>
      <c r="C233" s="622">
        <v>2522049</v>
      </c>
      <c r="D233" s="622">
        <v>1838391</v>
      </c>
      <c r="E233" s="622">
        <f t="shared" si="3"/>
        <v>4360440</v>
      </c>
    </row>
    <row r="234" spans="1:5" x14ac:dyDescent="0.25">
      <c r="A234" s="623" t="s">
        <v>655</v>
      </c>
      <c r="B234" s="623" t="s">
        <v>656</v>
      </c>
      <c r="C234" s="622">
        <v>516708</v>
      </c>
      <c r="D234" s="622">
        <v>103428</v>
      </c>
      <c r="E234" s="622">
        <f t="shared" si="3"/>
        <v>620136</v>
      </c>
    </row>
    <row r="235" spans="1:5" x14ac:dyDescent="0.25">
      <c r="A235" s="623" t="s">
        <v>657</v>
      </c>
      <c r="B235" s="623" t="s">
        <v>658</v>
      </c>
      <c r="C235" s="622">
        <v>4980954</v>
      </c>
      <c r="D235" s="622">
        <v>945489</v>
      </c>
      <c r="E235" s="622">
        <f t="shared" si="3"/>
        <v>5926443</v>
      </c>
    </row>
    <row r="236" spans="1:5" x14ac:dyDescent="0.25">
      <c r="A236" s="623" t="s">
        <v>659</v>
      </c>
      <c r="B236" s="623" t="s">
        <v>660</v>
      </c>
      <c r="C236" s="622">
        <v>317715</v>
      </c>
      <c r="D236" s="622">
        <v>135087</v>
      </c>
      <c r="E236" s="622">
        <f t="shared" si="3"/>
        <v>452802</v>
      </c>
    </row>
    <row r="237" spans="1:5" x14ac:dyDescent="0.25">
      <c r="A237" s="623" t="s">
        <v>661</v>
      </c>
      <c r="B237" s="623" t="s">
        <v>662</v>
      </c>
      <c r="C237" s="622">
        <v>2745849</v>
      </c>
      <c r="D237" s="622">
        <v>405936</v>
      </c>
      <c r="E237" s="622">
        <f t="shared" si="3"/>
        <v>3151785</v>
      </c>
    </row>
    <row r="238" spans="1:5" x14ac:dyDescent="0.25">
      <c r="A238" s="623" t="s">
        <v>663</v>
      </c>
      <c r="B238" s="623" t="s">
        <v>664</v>
      </c>
      <c r="C238" s="622">
        <v>14160081</v>
      </c>
      <c r="D238" s="622">
        <v>2886102</v>
      </c>
      <c r="E238" s="622">
        <f t="shared" si="3"/>
        <v>17046183</v>
      </c>
    </row>
    <row r="239" spans="1:5" x14ac:dyDescent="0.25">
      <c r="A239" s="623" t="s">
        <v>665</v>
      </c>
      <c r="B239" s="623" t="s">
        <v>666</v>
      </c>
      <c r="C239" s="622">
        <v>776532</v>
      </c>
      <c r="D239" s="622">
        <v>234090</v>
      </c>
      <c r="E239" s="622">
        <f t="shared" si="3"/>
        <v>1010622</v>
      </c>
    </row>
    <row r="240" spans="1:5" x14ac:dyDescent="0.25">
      <c r="A240" s="623" t="s">
        <v>667</v>
      </c>
      <c r="B240" s="623" t="s">
        <v>668</v>
      </c>
      <c r="C240" s="622">
        <v>6092655</v>
      </c>
      <c r="D240" s="622">
        <v>1013367</v>
      </c>
      <c r="E240" s="622">
        <f t="shared" si="3"/>
        <v>7106022</v>
      </c>
    </row>
    <row r="241" spans="1:5" x14ac:dyDescent="0.25">
      <c r="A241" s="623" t="s">
        <v>669</v>
      </c>
      <c r="B241" s="623" t="s">
        <v>670</v>
      </c>
      <c r="C241" s="622">
        <v>2442717</v>
      </c>
      <c r="D241" s="622">
        <v>486159</v>
      </c>
      <c r="E241" s="622">
        <f t="shared" si="3"/>
        <v>2928876</v>
      </c>
    </row>
    <row r="242" spans="1:5" x14ac:dyDescent="0.25">
      <c r="A242" s="623" t="s">
        <v>671</v>
      </c>
      <c r="B242" s="623" t="s">
        <v>672</v>
      </c>
      <c r="C242" s="622">
        <v>1683414</v>
      </c>
      <c r="D242" s="622">
        <v>204576</v>
      </c>
      <c r="E242" s="622">
        <f t="shared" si="3"/>
        <v>1887990</v>
      </c>
    </row>
    <row r="243" spans="1:5" x14ac:dyDescent="0.25">
      <c r="A243" s="623" t="s">
        <v>673</v>
      </c>
      <c r="B243" s="623" t="s">
        <v>674</v>
      </c>
      <c r="C243" s="622">
        <v>504333</v>
      </c>
      <c r="D243" s="622">
        <v>208869</v>
      </c>
      <c r="E243" s="622">
        <f t="shared" si="3"/>
        <v>713202</v>
      </c>
    </row>
    <row r="244" spans="1:5" x14ac:dyDescent="0.25">
      <c r="A244" s="623" t="s">
        <v>675</v>
      </c>
      <c r="B244" s="623" t="s">
        <v>676</v>
      </c>
      <c r="C244" s="622">
        <v>397320</v>
      </c>
      <c r="D244" s="622">
        <v>109464</v>
      </c>
      <c r="E244" s="622">
        <f t="shared" si="3"/>
        <v>506784</v>
      </c>
    </row>
    <row r="245" spans="1:5" x14ac:dyDescent="0.25">
      <c r="A245" s="623" t="s">
        <v>677</v>
      </c>
      <c r="B245" s="623" t="s">
        <v>678</v>
      </c>
      <c r="C245" s="622">
        <v>652551</v>
      </c>
      <c r="D245" s="622">
        <v>144477</v>
      </c>
      <c r="E245" s="622">
        <f t="shared" si="3"/>
        <v>797028</v>
      </c>
    </row>
    <row r="246" spans="1:5" x14ac:dyDescent="0.25">
      <c r="A246" s="623" t="s">
        <v>679</v>
      </c>
      <c r="B246" s="623" t="s">
        <v>680</v>
      </c>
      <c r="C246" s="622">
        <v>1873425</v>
      </c>
      <c r="D246" s="622">
        <v>330009</v>
      </c>
      <c r="E246" s="622">
        <f t="shared" si="3"/>
        <v>2203434</v>
      </c>
    </row>
    <row r="247" spans="1:5" x14ac:dyDescent="0.25">
      <c r="A247" s="623" t="s">
        <v>681</v>
      </c>
      <c r="B247" s="623" t="s">
        <v>682</v>
      </c>
      <c r="C247" s="622">
        <v>486825</v>
      </c>
      <c r="D247" s="622">
        <v>145416</v>
      </c>
      <c r="E247" s="622">
        <f t="shared" si="3"/>
        <v>632241</v>
      </c>
    </row>
    <row r="248" spans="1:5" x14ac:dyDescent="0.25">
      <c r="A248" s="623" t="s">
        <v>683</v>
      </c>
      <c r="B248" s="623" t="s">
        <v>684</v>
      </c>
      <c r="C248" s="622">
        <v>7008885</v>
      </c>
      <c r="D248" s="622">
        <v>1524078</v>
      </c>
      <c r="E248" s="622">
        <f t="shared" si="3"/>
        <v>8532963</v>
      </c>
    </row>
    <row r="249" spans="1:5" x14ac:dyDescent="0.25">
      <c r="A249" s="623" t="s">
        <v>685</v>
      </c>
      <c r="B249" s="623" t="s">
        <v>686</v>
      </c>
      <c r="C249" s="622">
        <v>591597</v>
      </c>
      <c r="D249" s="622">
        <v>233688</v>
      </c>
      <c r="E249" s="622">
        <f t="shared" si="3"/>
        <v>825285</v>
      </c>
    </row>
    <row r="250" spans="1:5" x14ac:dyDescent="0.25">
      <c r="A250" s="623" t="s">
        <v>687</v>
      </c>
      <c r="B250" s="623" t="s">
        <v>688</v>
      </c>
      <c r="C250" s="622">
        <v>1238841</v>
      </c>
      <c r="D250" s="622">
        <v>492195</v>
      </c>
      <c r="E250" s="622">
        <f t="shared" si="3"/>
        <v>1731036</v>
      </c>
    </row>
    <row r="251" spans="1:5" x14ac:dyDescent="0.25">
      <c r="A251" s="623" t="s">
        <v>689</v>
      </c>
      <c r="B251" s="623" t="s">
        <v>690</v>
      </c>
      <c r="C251" s="622">
        <v>535119</v>
      </c>
      <c r="D251" s="622">
        <v>171309</v>
      </c>
      <c r="E251" s="622">
        <f t="shared" si="3"/>
        <v>706428</v>
      </c>
    </row>
    <row r="252" spans="1:5" x14ac:dyDescent="0.25">
      <c r="A252" s="623" t="s">
        <v>691</v>
      </c>
      <c r="B252" s="623" t="s">
        <v>692</v>
      </c>
      <c r="C252" s="622">
        <v>242658</v>
      </c>
      <c r="D252" s="622">
        <v>83172</v>
      </c>
      <c r="E252" s="622">
        <f t="shared" si="3"/>
        <v>325830</v>
      </c>
    </row>
    <row r="253" spans="1:5" x14ac:dyDescent="0.25">
      <c r="A253" s="623" t="s">
        <v>693</v>
      </c>
      <c r="B253" s="623" t="s">
        <v>694</v>
      </c>
      <c r="C253" s="622">
        <v>145572</v>
      </c>
      <c r="D253" s="622">
        <v>196797</v>
      </c>
      <c r="E253" s="622">
        <f t="shared" si="3"/>
        <v>342369</v>
      </c>
    </row>
    <row r="254" spans="1:5" x14ac:dyDescent="0.25">
      <c r="A254" s="623" t="s">
        <v>695</v>
      </c>
      <c r="B254" s="623" t="s">
        <v>696</v>
      </c>
      <c r="C254" s="622">
        <v>12232491</v>
      </c>
      <c r="D254" s="622">
        <v>1911906</v>
      </c>
      <c r="E254" s="622">
        <f t="shared" si="3"/>
        <v>14144397</v>
      </c>
    </row>
    <row r="255" spans="1:5" x14ac:dyDescent="0.25">
      <c r="A255" s="623" t="s">
        <v>697</v>
      </c>
      <c r="B255" s="623" t="s">
        <v>698</v>
      </c>
      <c r="C255" s="622">
        <v>1744035</v>
      </c>
      <c r="D255" s="622">
        <v>466170</v>
      </c>
      <c r="E255" s="622">
        <f t="shared" si="3"/>
        <v>2210205</v>
      </c>
    </row>
    <row r="256" spans="1:5" x14ac:dyDescent="0.25">
      <c r="A256" s="623" t="s">
        <v>699</v>
      </c>
      <c r="B256" s="623" t="s">
        <v>700</v>
      </c>
      <c r="C256" s="622">
        <v>556479</v>
      </c>
      <c r="D256" s="622">
        <v>158430</v>
      </c>
      <c r="E256" s="622">
        <f t="shared" si="3"/>
        <v>714909</v>
      </c>
    </row>
    <row r="257" spans="1:5" x14ac:dyDescent="0.25">
      <c r="A257" s="623" t="s">
        <v>701</v>
      </c>
      <c r="B257" s="623" t="s">
        <v>702</v>
      </c>
      <c r="C257" s="622">
        <v>558651</v>
      </c>
      <c r="D257" s="622">
        <v>158295</v>
      </c>
      <c r="E257" s="622">
        <f t="shared" si="3"/>
        <v>716946</v>
      </c>
    </row>
    <row r="258" spans="1:5" x14ac:dyDescent="0.25">
      <c r="A258" s="623" t="s">
        <v>703</v>
      </c>
      <c r="B258" s="623" t="s">
        <v>704</v>
      </c>
      <c r="C258" s="622">
        <v>1557888</v>
      </c>
      <c r="D258" s="622">
        <v>283860</v>
      </c>
      <c r="E258" s="622">
        <f t="shared" si="3"/>
        <v>1841748</v>
      </c>
    </row>
    <row r="259" spans="1:5" x14ac:dyDescent="0.25">
      <c r="A259" s="623" t="s">
        <v>705</v>
      </c>
      <c r="B259" s="623" t="s">
        <v>706</v>
      </c>
      <c r="C259" s="622">
        <v>2521368</v>
      </c>
      <c r="D259" s="622">
        <v>298617</v>
      </c>
      <c r="E259" s="622">
        <f t="shared" si="3"/>
        <v>2819985</v>
      </c>
    </row>
    <row r="260" spans="1:5" x14ac:dyDescent="0.25">
      <c r="A260" s="623" t="s">
        <v>707</v>
      </c>
      <c r="B260" s="623" t="s">
        <v>708</v>
      </c>
      <c r="C260" s="622">
        <v>3070581</v>
      </c>
      <c r="D260" s="622">
        <v>443766</v>
      </c>
      <c r="E260" s="622">
        <f t="shared" si="3"/>
        <v>3514347</v>
      </c>
    </row>
    <row r="261" spans="1:5" x14ac:dyDescent="0.25">
      <c r="A261" s="623" t="s">
        <v>709</v>
      </c>
      <c r="B261" s="623" t="s">
        <v>710</v>
      </c>
      <c r="C261" s="622">
        <v>1267506</v>
      </c>
      <c r="D261" s="622">
        <v>279837</v>
      </c>
      <c r="E261" s="622">
        <f t="shared" si="3"/>
        <v>1547343</v>
      </c>
    </row>
    <row r="262" spans="1:5" x14ac:dyDescent="0.25">
      <c r="A262" s="623" t="s">
        <v>711</v>
      </c>
      <c r="B262" s="623" t="s">
        <v>712</v>
      </c>
      <c r="C262" s="622">
        <v>68184</v>
      </c>
      <c r="D262" s="622">
        <v>31389</v>
      </c>
      <c r="E262" s="622">
        <f t="shared" si="3"/>
        <v>99573</v>
      </c>
    </row>
    <row r="263" spans="1:5" x14ac:dyDescent="0.25">
      <c r="A263" s="623" t="s">
        <v>713</v>
      </c>
      <c r="B263" s="623" t="s">
        <v>714</v>
      </c>
      <c r="C263" s="622">
        <v>749688</v>
      </c>
      <c r="D263" s="622">
        <v>146355</v>
      </c>
      <c r="E263" s="622">
        <f t="shared" si="3"/>
        <v>896043</v>
      </c>
    </row>
    <row r="264" spans="1:5" x14ac:dyDescent="0.25">
      <c r="A264" s="623" t="s">
        <v>715</v>
      </c>
      <c r="B264" s="623" t="s">
        <v>716</v>
      </c>
      <c r="C264" s="622">
        <v>349875</v>
      </c>
      <c r="D264" s="622">
        <v>99807</v>
      </c>
      <c r="E264" s="622">
        <f t="shared" ref="E264:E327" si="4">C264+D264</f>
        <v>449682</v>
      </c>
    </row>
    <row r="265" spans="1:5" x14ac:dyDescent="0.25">
      <c r="A265" s="623" t="s">
        <v>717</v>
      </c>
      <c r="B265" s="623" t="s">
        <v>718</v>
      </c>
      <c r="C265" s="622">
        <v>1563591</v>
      </c>
      <c r="D265" s="622">
        <v>330678</v>
      </c>
      <c r="E265" s="622">
        <f t="shared" si="4"/>
        <v>1894269</v>
      </c>
    </row>
    <row r="266" spans="1:5" x14ac:dyDescent="0.25">
      <c r="A266" s="623" t="s">
        <v>719</v>
      </c>
      <c r="B266" s="623" t="s">
        <v>720</v>
      </c>
      <c r="C266" s="622">
        <v>1417242</v>
      </c>
      <c r="D266" s="622">
        <v>333765</v>
      </c>
      <c r="E266" s="622">
        <f t="shared" si="4"/>
        <v>1751007</v>
      </c>
    </row>
    <row r="267" spans="1:5" x14ac:dyDescent="0.25">
      <c r="A267" s="623" t="s">
        <v>721</v>
      </c>
      <c r="B267" s="623" t="s">
        <v>722</v>
      </c>
      <c r="C267" s="622">
        <v>4772697</v>
      </c>
      <c r="D267" s="622">
        <v>971781</v>
      </c>
      <c r="E267" s="622">
        <f t="shared" si="4"/>
        <v>5744478</v>
      </c>
    </row>
    <row r="268" spans="1:5" x14ac:dyDescent="0.25">
      <c r="A268" s="623" t="s">
        <v>723</v>
      </c>
      <c r="B268" s="623" t="s">
        <v>724</v>
      </c>
      <c r="C268" s="622">
        <v>327537</v>
      </c>
      <c r="D268" s="622">
        <v>139917</v>
      </c>
      <c r="E268" s="622">
        <f t="shared" si="4"/>
        <v>467454</v>
      </c>
    </row>
    <row r="269" spans="1:5" x14ac:dyDescent="0.25">
      <c r="A269" s="623" t="s">
        <v>725</v>
      </c>
      <c r="B269" s="623" t="s">
        <v>726</v>
      </c>
      <c r="C269" s="622">
        <v>4230546</v>
      </c>
      <c r="D269" s="622">
        <v>467244</v>
      </c>
      <c r="E269" s="622">
        <f t="shared" si="4"/>
        <v>4697790</v>
      </c>
    </row>
    <row r="270" spans="1:5" x14ac:dyDescent="0.25">
      <c r="A270" s="623" t="s">
        <v>727</v>
      </c>
      <c r="B270" s="623" t="s">
        <v>728</v>
      </c>
      <c r="C270" s="622">
        <v>1637493</v>
      </c>
      <c r="D270" s="622">
        <v>305055</v>
      </c>
      <c r="E270" s="622">
        <f t="shared" si="4"/>
        <v>1942548</v>
      </c>
    </row>
    <row r="271" spans="1:5" x14ac:dyDescent="0.25">
      <c r="A271" s="623" t="s">
        <v>729</v>
      </c>
      <c r="B271" s="623" t="s">
        <v>730</v>
      </c>
      <c r="C271" s="622">
        <v>4018467</v>
      </c>
      <c r="D271" s="622">
        <v>886461</v>
      </c>
      <c r="E271" s="622">
        <f t="shared" si="4"/>
        <v>4904928</v>
      </c>
    </row>
    <row r="272" spans="1:5" x14ac:dyDescent="0.25">
      <c r="A272" s="623" t="s">
        <v>731</v>
      </c>
      <c r="B272" s="623" t="s">
        <v>732</v>
      </c>
      <c r="C272" s="622">
        <v>5001780</v>
      </c>
      <c r="D272" s="622">
        <v>1137726</v>
      </c>
      <c r="E272" s="622">
        <f t="shared" si="4"/>
        <v>6139506</v>
      </c>
    </row>
    <row r="273" spans="1:5" x14ac:dyDescent="0.25">
      <c r="A273" s="623" t="s">
        <v>733</v>
      </c>
      <c r="B273" s="623" t="s">
        <v>734</v>
      </c>
      <c r="C273" s="622">
        <v>43485</v>
      </c>
      <c r="D273" s="622">
        <v>39438</v>
      </c>
      <c r="E273" s="622">
        <f t="shared" si="4"/>
        <v>82923</v>
      </c>
    </row>
    <row r="274" spans="1:5" x14ac:dyDescent="0.25">
      <c r="A274" s="623" t="s">
        <v>735</v>
      </c>
      <c r="B274" s="623" t="s">
        <v>736</v>
      </c>
      <c r="C274" s="622">
        <v>274644</v>
      </c>
      <c r="D274" s="622">
        <v>122880</v>
      </c>
      <c r="E274" s="622">
        <f t="shared" si="4"/>
        <v>397524</v>
      </c>
    </row>
    <row r="275" spans="1:5" x14ac:dyDescent="0.25">
      <c r="A275" s="623" t="s">
        <v>737</v>
      </c>
      <c r="B275" s="623" t="s">
        <v>738</v>
      </c>
      <c r="C275" s="622">
        <v>2178801</v>
      </c>
      <c r="D275" s="622">
        <v>553635</v>
      </c>
      <c r="E275" s="622">
        <f t="shared" si="4"/>
        <v>2732436</v>
      </c>
    </row>
    <row r="276" spans="1:5" x14ac:dyDescent="0.25">
      <c r="A276" s="623" t="s">
        <v>739</v>
      </c>
      <c r="B276" s="623" t="s">
        <v>740</v>
      </c>
      <c r="C276" s="622">
        <v>1498671</v>
      </c>
      <c r="D276" s="622">
        <v>187674</v>
      </c>
      <c r="E276" s="622">
        <f t="shared" si="4"/>
        <v>1686345</v>
      </c>
    </row>
    <row r="277" spans="1:5" x14ac:dyDescent="0.25">
      <c r="A277" s="623" t="s">
        <v>741</v>
      </c>
      <c r="B277" s="623" t="s">
        <v>742</v>
      </c>
      <c r="C277" s="622">
        <v>2589219</v>
      </c>
      <c r="D277" s="622">
        <v>435315</v>
      </c>
      <c r="E277" s="622">
        <f t="shared" si="4"/>
        <v>3024534</v>
      </c>
    </row>
    <row r="278" spans="1:5" x14ac:dyDescent="0.25">
      <c r="A278" s="623" t="s">
        <v>743</v>
      </c>
      <c r="B278" s="623" t="s">
        <v>744</v>
      </c>
      <c r="C278" s="622">
        <v>3164952</v>
      </c>
      <c r="D278" s="622">
        <v>826497</v>
      </c>
      <c r="E278" s="622">
        <f t="shared" si="4"/>
        <v>3991449</v>
      </c>
    </row>
    <row r="279" spans="1:5" x14ac:dyDescent="0.25">
      <c r="A279" s="623" t="s">
        <v>745</v>
      </c>
      <c r="B279" s="623" t="s">
        <v>746</v>
      </c>
      <c r="C279" s="622">
        <v>2918772</v>
      </c>
      <c r="D279" s="622">
        <v>469122</v>
      </c>
      <c r="E279" s="622">
        <f t="shared" si="4"/>
        <v>3387894</v>
      </c>
    </row>
    <row r="280" spans="1:5" x14ac:dyDescent="0.25">
      <c r="A280" s="623" t="s">
        <v>747</v>
      </c>
      <c r="B280" s="623" t="s">
        <v>748</v>
      </c>
      <c r="C280" s="622">
        <v>955803</v>
      </c>
      <c r="D280" s="622">
        <v>173856</v>
      </c>
      <c r="E280" s="622">
        <f t="shared" si="4"/>
        <v>1129659</v>
      </c>
    </row>
    <row r="281" spans="1:5" x14ac:dyDescent="0.25">
      <c r="A281" s="623" t="s">
        <v>749</v>
      </c>
      <c r="B281" s="623" t="s">
        <v>750</v>
      </c>
      <c r="C281" s="622">
        <v>4323444</v>
      </c>
      <c r="D281" s="622">
        <v>978354</v>
      </c>
      <c r="E281" s="622">
        <f t="shared" si="4"/>
        <v>5301798</v>
      </c>
    </row>
    <row r="282" spans="1:5" x14ac:dyDescent="0.25">
      <c r="A282" s="623" t="s">
        <v>751</v>
      </c>
      <c r="B282" s="623" t="s">
        <v>752</v>
      </c>
      <c r="C282" s="622">
        <v>577110</v>
      </c>
      <c r="D282" s="622">
        <v>107454</v>
      </c>
      <c r="E282" s="622">
        <f t="shared" si="4"/>
        <v>684564</v>
      </c>
    </row>
    <row r="283" spans="1:5" x14ac:dyDescent="0.25">
      <c r="A283" s="623" t="s">
        <v>753</v>
      </c>
      <c r="B283" s="623" t="s">
        <v>754</v>
      </c>
      <c r="C283" s="622">
        <v>8831919</v>
      </c>
      <c r="D283" s="622">
        <v>1680228</v>
      </c>
      <c r="E283" s="622">
        <f t="shared" si="4"/>
        <v>10512147</v>
      </c>
    </row>
    <row r="284" spans="1:5" x14ac:dyDescent="0.25">
      <c r="A284" s="623" t="s">
        <v>755</v>
      </c>
      <c r="B284" s="623" t="s">
        <v>756</v>
      </c>
      <c r="C284" s="622">
        <v>16843170</v>
      </c>
      <c r="D284" s="622">
        <v>4905060</v>
      </c>
      <c r="E284" s="622">
        <f t="shared" si="4"/>
        <v>21748230</v>
      </c>
    </row>
    <row r="285" spans="1:5" x14ac:dyDescent="0.25">
      <c r="A285" s="623" t="s">
        <v>757</v>
      </c>
      <c r="B285" s="623" t="s">
        <v>758</v>
      </c>
      <c r="C285" s="622">
        <v>2052669</v>
      </c>
      <c r="D285" s="622">
        <v>390510</v>
      </c>
      <c r="E285" s="622">
        <f t="shared" si="4"/>
        <v>2443179</v>
      </c>
    </row>
    <row r="286" spans="1:5" x14ac:dyDescent="0.25">
      <c r="A286" s="623" t="s">
        <v>759</v>
      </c>
      <c r="B286" s="623" t="s">
        <v>760</v>
      </c>
      <c r="C286" s="622">
        <v>593013</v>
      </c>
      <c r="D286" s="622">
        <v>321153</v>
      </c>
      <c r="E286" s="622">
        <f t="shared" si="4"/>
        <v>914166</v>
      </c>
    </row>
    <row r="287" spans="1:5" x14ac:dyDescent="0.25">
      <c r="A287" s="623" t="s">
        <v>761</v>
      </c>
      <c r="B287" s="623" t="s">
        <v>762</v>
      </c>
      <c r="C287" s="622">
        <v>73629</v>
      </c>
      <c r="D287" s="622">
        <v>41316</v>
      </c>
      <c r="E287" s="622">
        <f t="shared" si="4"/>
        <v>114945</v>
      </c>
    </row>
    <row r="288" spans="1:5" x14ac:dyDescent="0.25">
      <c r="A288" s="623" t="s">
        <v>763</v>
      </c>
      <c r="B288" s="623" t="s">
        <v>764</v>
      </c>
      <c r="C288" s="622">
        <v>551358</v>
      </c>
      <c r="D288" s="622">
        <v>106515</v>
      </c>
      <c r="E288" s="622">
        <f t="shared" si="4"/>
        <v>657873</v>
      </c>
    </row>
    <row r="289" spans="1:5" x14ac:dyDescent="0.25">
      <c r="A289" s="623" t="s">
        <v>765</v>
      </c>
      <c r="B289" s="623" t="s">
        <v>766</v>
      </c>
      <c r="C289" s="622">
        <v>349344</v>
      </c>
      <c r="D289" s="622">
        <v>139782</v>
      </c>
      <c r="E289" s="622">
        <f t="shared" si="4"/>
        <v>489126</v>
      </c>
    </row>
    <row r="290" spans="1:5" x14ac:dyDescent="0.25">
      <c r="A290" s="623" t="s">
        <v>767</v>
      </c>
      <c r="B290" s="623" t="s">
        <v>768</v>
      </c>
      <c r="C290" s="622">
        <v>2013933</v>
      </c>
      <c r="D290" s="622">
        <v>423912</v>
      </c>
      <c r="E290" s="622">
        <f t="shared" si="4"/>
        <v>2437845</v>
      </c>
    </row>
    <row r="291" spans="1:5" x14ac:dyDescent="0.25">
      <c r="A291" s="623" t="s">
        <v>769</v>
      </c>
      <c r="B291" s="623" t="s">
        <v>770</v>
      </c>
      <c r="C291" s="622">
        <v>1384104</v>
      </c>
      <c r="D291" s="622">
        <v>454230</v>
      </c>
      <c r="E291" s="622">
        <f t="shared" si="4"/>
        <v>1838334</v>
      </c>
    </row>
    <row r="292" spans="1:5" x14ac:dyDescent="0.25">
      <c r="A292" s="623" t="s">
        <v>771</v>
      </c>
      <c r="B292" s="623" t="s">
        <v>772</v>
      </c>
      <c r="C292" s="622">
        <v>1418124</v>
      </c>
      <c r="D292" s="622">
        <v>431961</v>
      </c>
      <c r="E292" s="622">
        <f t="shared" si="4"/>
        <v>1850085</v>
      </c>
    </row>
    <row r="293" spans="1:5" x14ac:dyDescent="0.25">
      <c r="A293" s="623" t="s">
        <v>773</v>
      </c>
      <c r="B293" s="623" t="s">
        <v>774</v>
      </c>
      <c r="C293" s="622">
        <v>123915</v>
      </c>
      <c r="D293" s="622">
        <v>46413</v>
      </c>
      <c r="E293" s="622">
        <f t="shared" si="4"/>
        <v>170328</v>
      </c>
    </row>
    <row r="294" spans="1:5" x14ac:dyDescent="0.25">
      <c r="A294" s="623" t="s">
        <v>775</v>
      </c>
      <c r="B294" s="623" t="s">
        <v>776</v>
      </c>
      <c r="C294" s="622">
        <v>222957</v>
      </c>
      <c r="D294" s="622">
        <v>81963</v>
      </c>
      <c r="E294" s="622">
        <f t="shared" si="4"/>
        <v>304920</v>
      </c>
    </row>
    <row r="295" spans="1:5" x14ac:dyDescent="0.25">
      <c r="A295" s="623" t="s">
        <v>777</v>
      </c>
      <c r="B295" s="623" t="s">
        <v>778</v>
      </c>
      <c r="C295" s="622">
        <v>449586</v>
      </c>
      <c r="D295" s="622">
        <v>153333</v>
      </c>
      <c r="E295" s="622">
        <f t="shared" si="4"/>
        <v>602919</v>
      </c>
    </row>
    <row r="296" spans="1:5" x14ac:dyDescent="0.25">
      <c r="A296" s="623" t="s">
        <v>779</v>
      </c>
      <c r="B296" s="623" t="s">
        <v>780</v>
      </c>
      <c r="C296" s="622">
        <v>354297</v>
      </c>
      <c r="D296" s="622">
        <v>135759</v>
      </c>
      <c r="E296" s="622">
        <f t="shared" si="4"/>
        <v>490056</v>
      </c>
    </row>
    <row r="297" spans="1:5" x14ac:dyDescent="0.25">
      <c r="A297" s="623" t="s">
        <v>781</v>
      </c>
      <c r="B297" s="623" t="s">
        <v>782</v>
      </c>
      <c r="C297" s="622">
        <v>2483865</v>
      </c>
      <c r="D297" s="622">
        <v>559002</v>
      </c>
      <c r="E297" s="622">
        <f t="shared" si="4"/>
        <v>3042867</v>
      </c>
    </row>
    <row r="298" spans="1:5" x14ac:dyDescent="0.25">
      <c r="A298" s="623" t="s">
        <v>783</v>
      </c>
      <c r="B298" s="623" t="s">
        <v>784</v>
      </c>
      <c r="C298" s="622">
        <v>1270308</v>
      </c>
      <c r="D298" s="622">
        <v>186198</v>
      </c>
      <c r="E298" s="622">
        <f t="shared" si="4"/>
        <v>1456506</v>
      </c>
    </row>
    <row r="299" spans="1:5" x14ac:dyDescent="0.25">
      <c r="A299" s="623" t="s">
        <v>785</v>
      </c>
      <c r="B299" s="623" t="s">
        <v>786</v>
      </c>
      <c r="C299" s="622">
        <v>1907724</v>
      </c>
      <c r="D299" s="622">
        <v>2084019</v>
      </c>
      <c r="E299" s="622">
        <f t="shared" si="4"/>
        <v>3991743</v>
      </c>
    </row>
    <row r="300" spans="1:5" x14ac:dyDescent="0.25">
      <c r="A300" s="623" t="s">
        <v>787</v>
      </c>
      <c r="B300" s="623" t="s">
        <v>788</v>
      </c>
      <c r="C300" s="622">
        <v>1695594</v>
      </c>
      <c r="D300" s="622">
        <v>846084</v>
      </c>
      <c r="E300" s="622">
        <f t="shared" si="4"/>
        <v>2541678</v>
      </c>
    </row>
    <row r="301" spans="1:5" x14ac:dyDescent="0.25">
      <c r="A301" s="623" t="s">
        <v>789</v>
      </c>
      <c r="B301" s="623" t="s">
        <v>790</v>
      </c>
      <c r="C301" s="622">
        <v>2379600</v>
      </c>
      <c r="D301" s="622">
        <v>1210704</v>
      </c>
      <c r="E301" s="622">
        <f t="shared" si="4"/>
        <v>3590304</v>
      </c>
    </row>
    <row r="302" spans="1:5" x14ac:dyDescent="0.25">
      <c r="A302" s="623" t="s">
        <v>791</v>
      </c>
      <c r="B302" s="623" t="s">
        <v>792</v>
      </c>
      <c r="C302" s="622">
        <v>268074</v>
      </c>
      <c r="D302" s="622">
        <v>124623</v>
      </c>
      <c r="E302" s="622">
        <f t="shared" si="4"/>
        <v>392697</v>
      </c>
    </row>
    <row r="303" spans="1:5" x14ac:dyDescent="0.25">
      <c r="A303" s="623" t="s">
        <v>793</v>
      </c>
      <c r="B303" s="623" t="s">
        <v>794</v>
      </c>
      <c r="C303" s="622">
        <v>1786596</v>
      </c>
      <c r="D303" s="622">
        <v>288420</v>
      </c>
      <c r="E303" s="622">
        <f t="shared" si="4"/>
        <v>2075016</v>
      </c>
    </row>
    <row r="304" spans="1:5" x14ac:dyDescent="0.25">
      <c r="A304" s="623" t="s">
        <v>795</v>
      </c>
      <c r="B304" s="623" t="s">
        <v>796</v>
      </c>
      <c r="C304" s="622">
        <v>5152635</v>
      </c>
      <c r="D304" s="622">
        <v>1586322</v>
      </c>
      <c r="E304" s="622">
        <f t="shared" si="4"/>
        <v>6738957</v>
      </c>
    </row>
    <row r="305" spans="1:5" x14ac:dyDescent="0.25">
      <c r="A305" s="623" t="s">
        <v>797</v>
      </c>
      <c r="B305" s="623" t="s">
        <v>798</v>
      </c>
      <c r="C305" s="622">
        <v>487044</v>
      </c>
      <c r="D305" s="622">
        <v>148638</v>
      </c>
      <c r="E305" s="622">
        <f t="shared" si="4"/>
        <v>635682</v>
      </c>
    </row>
    <row r="306" spans="1:5" x14ac:dyDescent="0.25">
      <c r="A306" s="623" t="s">
        <v>799</v>
      </c>
      <c r="B306" s="623" t="s">
        <v>800</v>
      </c>
      <c r="C306" s="622">
        <v>3424698</v>
      </c>
      <c r="D306" s="622">
        <v>867681</v>
      </c>
      <c r="E306" s="622">
        <f t="shared" si="4"/>
        <v>4292379</v>
      </c>
    </row>
    <row r="307" spans="1:5" x14ac:dyDescent="0.25">
      <c r="A307" s="623" t="s">
        <v>801</v>
      </c>
      <c r="B307" s="623" t="s">
        <v>802</v>
      </c>
      <c r="C307" s="622">
        <v>458718</v>
      </c>
      <c r="D307" s="622">
        <v>207126</v>
      </c>
      <c r="E307" s="622">
        <f t="shared" si="4"/>
        <v>665844</v>
      </c>
    </row>
    <row r="308" spans="1:5" x14ac:dyDescent="0.25">
      <c r="A308" s="623" t="s">
        <v>803</v>
      </c>
      <c r="B308" s="623" t="s">
        <v>804</v>
      </c>
      <c r="C308" s="622">
        <v>2395890</v>
      </c>
      <c r="D308" s="622">
        <v>554844</v>
      </c>
      <c r="E308" s="622">
        <f t="shared" si="4"/>
        <v>2950734</v>
      </c>
    </row>
    <row r="309" spans="1:5" x14ac:dyDescent="0.25">
      <c r="A309" s="623" t="s">
        <v>805</v>
      </c>
      <c r="B309" s="623" t="s">
        <v>806</v>
      </c>
      <c r="C309" s="622">
        <v>336060</v>
      </c>
      <c r="D309" s="622">
        <v>157221</v>
      </c>
      <c r="E309" s="622">
        <f t="shared" si="4"/>
        <v>493281</v>
      </c>
    </row>
    <row r="310" spans="1:5" x14ac:dyDescent="0.25">
      <c r="A310" s="623" t="s">
        <v>807</v>
      </c>
      <c r="B310" s="623" t="s">
        <v>808</v>
      </c>
      <c r="C310" s="622">
        <v>510459</v>
      </c>
      <c r="D310" s="622">
        <v>114159</v>
      </c>
      <c r="E310" s="622">
        <f t="shared" si="4"/>
        <v>624618</v>
      </c>
    </row>
    <row r="311" spans="1:5" x14ac:dyDescent="0.25">
      <c r="A311" s="623" t="s">
        <v>809</v>
      </c>
      <c r="B311" s="623" t="s">
        <v>810</v>
      </c>
      <c r="C311" s="622">
        <v>604749</v>
      </c>
      <c r="D311" s="622">
        <v>529086</v>
      </c>
      <c r="E311" s="622">
        <f t="shared" si="4"/>
        <v>1133835</v>
      </c>
    </row>
    <row r="312" spans="1:5" x14ac:dyDescent="0.25">
      <c r="A312" s="623" t="s">
        <v>811</v>
      </c>
      <c r="B312" s="623" t="s">
        <v>812</v>
      </c>
      <c r="C312" s="622">
        <v>2326155</v>
      </c>
      <c r="D312" s="622">
        <v>523587</v>
      </c>
      <c r="E312" s="622">
        <f t="shared" si="4"/>
        <v>2849742</v>
      </c>
    </row>
    <row r="313" spans="1:5" x14ac:dyDescent="0.25">
      <c r="A313" s="623" t="s">
        <v>813</v>
      </c>
      <c r="B313" s="623" t="s">
        <v>814</v>
      </c>
      <c r="C313" s="622">
        <v>3477435</v>
      </c>
      <c r="D313" s="622">
        <v>1287033</v>
      </c>
      <c r="E313" s="622">
        <f t="shared" si="4"/>
        <v>4764468</v>
      </c>
    </row>
    <row r="314" spans="1:5" x14ac:dyDescent="0.25">
      <c r="A314" s="623" t="s">
        <v>815</v>
      </c>
      <c r="B314" s="623" t="s">
        <v>816</v>
      </c>
      <c r="C314" s="622">
        <v>772152</v>
      </c>
      <c r="D314" s="622">
        <v>380850</v>
      </c>
      <c r="E314" s="622">
        <f t="shared" si="4"/>
        <v>1153002</v>
      </c>
    </row>
    <row r="315" spans="1:5" x14ac:dyDescent="0.25">
      <c r="A315" s="623" t="s">
        <v>817</v>
      </c>
      <c r="B315" s="623" t="s">
        <v>818</v>
      </c>
      <c r="C315" s="622">
        <v>5701866</v>
      </c>
      <c r="D315" s="622">
        <v>1391268</v>
      </c>
      <c r="E315" s="622">
        <f t="shared" si="4"/>
        <v>7093134</v>
      </c>
    </row>
    <row r="316" spans="1:5" x14ac:dyDescent="0.25">
      <c r="A316" s="623" t="s">
        <v>819</v>
      </c>
      <c r="B316" s="623" t="s">
        <v>820</v>
      </c>
      <c r="C316" s="622">
        <v>3124371</v>
      </c>
      <c r="D316" s="622">
        <v>915171</v>
      </c>
      <c r="E316" s="622">
        <f t="shared" si="4"/>
        <v>4039542</v>
      </c>
    </row>
    <row r="317" spans="1:5" x14ac:dyDescent="0.25">
      <c r="A317" s="623" t="s">
        <v>821</v>
      </c>
      <c r="B317" s="623" t="s">
        <v>822</v>
      </c>
      <c r="C317" s="622">
        <v>178209</v>
      </c>
      <c r="D317" s="622">
        <v>61440</v>
      </c>
      <c r="E317" s="622">
        <f t="shared" si="4"/>
        <v>239649</v>
      </c>
    </row>
    <row r="318" spans="1:5" x14ac:dyDescent="0.25">
      <c r="A318" s="623" t="s">
        <v>823</v>
      </c>
      <c r="B318" s="623" t="s">
        <v>824</v>
      </c>
      <c r="C318" s="622">
        <v>5564988</v>
      </c>
      <c r="D318" s="622">
        <v>1550103</v>
      </c>
      <c r="E318" s="622">
        <f t="shared" si="4"/>
        <v>7115091</v>
      </c>
    </row>
    <row r="319" spans="1:5" x14ac:dyDescent="0.25">
      <c r="A319" s="623" t="s">
        <v>825</v>
      </c>
      <c r="B319" s="623" t="s">
        <v>826</v>
      </c>
      <c r="C319" s="622">
        <v>594204</v>
      </c>
      <c r="D319" s="622">
        <v>111879</v>
      </c>
      <c r="E319" s="622">
        <f t="shared" si="4"/>
        <v>706083</v>
      </c>
    </row>
    <row r="320" spans="1:5" x14ac:dyDescent="0.25">
      <c r="A320" s="623" t="s">
        <v>827</v>
      </c>
      <c r="B320" s="623" t="s">
        <v>828</v>
      </c>
      <c r="C320" s="622">
        <v>500265</v>
      </c>
      <c r="D320" s="622">
        <v>227115</v>
      </c>
      <c r="E320" s="622">
        <f t="shared" si="4"/>
        <v>727380</v>
      </c>
    </row>
    <row r="321" spans="1:5" x14ac:dyDescent="0.25">
      <c r="A321" s="623" t="s">
        <v>829</v>
      </c>
      <c r="B321" s="623" t="s">
        <v>830</v>
      </c>
      <c r="C321" s="622">
        <v>1062366</v>
      </c>
      <c r="D321" s="622">
        <v>229530</v>
      </c>
      <c r="E321" s="622">
        <f t="shared" si="4"/>
        <v>1291896</v>
      </c>
    </row>
    <row r="322" spans="1:5" x14ac:dyDescent="0.25">
      <c r="A322" s="623" t="s">
        <v>831</v>
      </c>
      <c r="B322" s="623" t="s">
        <v>832</v>
      </c>
      <c r="C322" s="622">
        <v>391542</v>
      </c>
      <c r="D322" s="622">
        <v>101013</v>
      </c>
      <c r="E322" s="622">
        <f t="shared" si="4"/>
        <v>492555</v>
      </c>
    </row>
    <row r="323" spans="1:5" x14ac:dyDescent="0.25">
      <c r="A323" s="623" t="s">
        <v>833</v>
      </c>
      <c r="B323" s="623" t="s">
        <v>834</v>
      </c>
      <c r="C323" s="622">
        <v>806745</v>
      </c>
      <c r="D323" s="622">
        <v>188478</v>
      </c>
      <c r="E323" s="622">
        <f t="shared" si="4"/>
        <v>995223</v>
      </c>
    </row>
    <row r="324" spans="1:5" x14ac:dyDescent="0.25">
      <c r="A324" s="623" t="s">
        <v>835</v>
      </c>
      <c r="B324" s="623" t="s">
        <v>836</v>
      </c>
      <c r="C324" s="622">
        <v>10146432</v>
      </c>
      <c r="D324" s="622">
        <v>5749671</v>
      </c>
      <c r="E324" s="622">
        <f t="shared" si="4"/>
        <v>15896103</v>
      </c>
    </row>
    <row r="325" spans="1:5" x14ac:dyDescent="0.25">
      <c r="A325" s="623" t="s">
        <v>837</v>
      </c>
      <c r="B325" s="623" t="s">
        <v>838</v>
      </c>
      <c r="C325" s="622">
        <v>635346</v>
      </c>
      <c r="D325" s="622">
        <v>147429</v>
      </c>
      <c r="E325" s="622">
        <f t="shared" si="4"/>
        <v>782775</v>
      </c>
    </row>
    <row r="326" spans="1:5" x14ac:dyDescent="0.25">
      <c r="A326" s="623" t="s">
        <v>839</v>
      </c>
      <c r="B326" s="623" t="s">
        <v>840</v>
      </c>
      <c r="C326" s="622">
        <v>376947</v>
      </c>
      <c r="D326" s="622">
        <v>96990</v>
      </c>
      <c r="E326" s="622">
        <f t="shared" si="4"/>
        <v>473937</v>
      </c>
    </row>
    <row r="327" spans="1:5" x14ac:dyDescent="0.25">
      <c r="A327" s="623" t="s">
        <v>841</v>
      </c>
      <c r="B327" s="623" t="s">
        <v>842</v>
      </c>
      <c r="C327" s="622">
        <v>416607</v>
      </c>
      <c r="D327" s="622">
        <v>112686</v>
      </c>
      <c r="E327" s="622">
        <f t="shared" si="4"/>
        <v>529293</v>
      </c>
    </row>
    <row r="328" spans="1:5" x14ac:dyDescent="0.25">
      <c r="A328" s="623" t="s">
        <v>843</v>
      </c>
      <c r="B328" s="623" t="s">
        <v>844</v>
      </c>
      <c r="C328" s="622">
        <v>579810</v>
      </c>
      <c r="D328" s="622">
        <v>118587</v>
      </c>
      <c r="E328" s="622">
        <f t="shared" ref="E328:E391" si="5">C328+D328</f>
        <v>698397</v>
      </c>
    </row>
    <row r="329" spans="1:5" x14ac:dyDescent="0.25">
      <c r="A329" s="623" t="s">
        <v>845</v>
      </c>
      <c r="B329" s="623" t="s">
        <v>846</v>
      </c>
      <c r="C329" s="622">
        <v>1527675</v>
      </c>
      <c r="D329" s="622">
        <v>286410</v>
      </c>
      <c r="E329" s="622">
        <f t="shared" si="5"/>
        <v>1814085</v>
      </c>
    </row>
    <row r="330" spans="1:5" x14ac:dyDescent="0.25">
      <c r="A330" s="623" t="s">
        <v>847</v>
      </c>
      <c r="B330" s="623" t="s">
        <v>848</v>
      </c>
      <c r="C330" s="622">
        <v>17910279</v>
      </c>
      <c r="D330" s="622">
        <v>5883819</v>
      </c>
      <c r="E330" s="622">
        <f t="shared" si="5"/>
        <v>23794098</v>
      </c>
    </row>
    <row r="331" spans="1:5" x14ac:dyDescent="0.25">
      <c r="A331" s="623" t="s">
        <v>849</v>
      </c>
      <c r="B331" s="623" t="s">
        <v>850</v>
      </c>
      <c r="C331" s="622">
        <v>10319277</v>
      </c>
      <c r="D331" s="622">
        <v>1407366</v>
      </c>
      <c r="E331" s="622">
        <f t="shared" si="5"/>
        <v>11726643</v>
      </c>
    </row>
    <row r="332" spans="1:5" x14ac:dyDescent="0.25">
      <c r="A332" s="623" t="s">
        <v>851</v>
      </c>
      <c r="B332" s="623" t="s">
        <v>852</v>
      </c>
      <c r="C332" s="622">
        <v>3311358</v>
      </c>
      <c r="D332" s="622">
        <v>664980</v>
      </c>
      <c r="E332" s="622">
        <f t="shared" si="5"/>
        <v>3976338</v>
      </c>
    </row>
    <row r="333" spans="1:5" x14ac:dyDescent="0.25">
      <c r="A333" s="623" t="s">
        <v>853</v>
      </c>
      <c r="B333" s="623" t="s">
        <v>854</v>
      </c>
      <c r="C333" s="622">
        <v>5122683</v>
      </c>
      <c r="D333" s="622">
        <v>1877025</v>
      </c>
      <c r="E333" s="622">
        <f t="shared" si="5"/>
        <v>6999708</v>
      </c>
    </row>
    <row r="334" spans="1:5" x14ac:dyDescent="0.25">
      <c r="A334" s="623" t="s">
        <v>855</v>
      </c>
      <c r="B334" s="623" t="s">
        <v>856</v>
      </c>
      <c r="C334" s="622">
        <v>843957</v>
      </c>
      <c r="D334" s="622">
        <v>157356</v>
      </c>
      <c r="E334" s="622">
        <f t="shared" si="5"/>
        <v>1001313</v>
      </c>
    </row>
    <row r="335" spans="1:5" x14ac:dyDescent="0.25">
      <c r="A335" s="623" t="s">
        <v>857</v>
      </c>
      <c r="B335" s="623" t="s">
        <v>858</v>
      </c>
      <c r="C335" s="622">
        <v>750771</v>
      </c>
      <c r="D335" s="622">
        <v>177078</v>
      </c>
      <c r="E335" s="622">
        <f t="shared" si="5"/>
        <v>927849</v>
      </c>
    </row>
    <row r="336" spans="1:5" x14ac:dyDescent="0.25">
      <c r="A336" s="623" t="s">
        <v>859</v>
      </c>
      <c r="B336" s="623" t="s">
        <v>860</v>
      </c>
      <c r="C336" s="622">
        <v>2702190</v>
      </c>
      <c r="D336" s="622">
        <v>573759</v>
      </c>
      <c r="E336" s="622">
        <f t="shared" si="5"/>
        <v>3275949</v>
      </c>
    </row>
    <row r="337" spans="1:5" x14ac:dyDescent="0.25">
      <c r="A337" s="623" t="s">
        <v>861</v>
      </c>
      <c r="B337" s="623" t="s">
        <v>862</v>
      </c>
      <c r="C337" s="622">
        <v>723747</v>
      </c>
      <c r="D337" s="622">
        <v>119928</v>
      </c>
      <c r="E337" s="622">
        <f t="shared" si="5"/>
        <v>843675</v>
      </c>
    </row>
    <row r="338" spans="1:5" x14ac:dyDescent="0.25">
      <c r="A338" s="623" t="s">
        <v>863</v>
      </c>
      <c r="B338" s="623" t="s">
        <v>864</v>
      </c>
      <c r="C338" s="622">
        <v>110943</v>
      </c>
      <c r="D338" s="622">
        <v>54462</v>
      </c>
      <c r="E338" s="622">
        <f t="shared" si="5"/>
        <v>165405</v>
      </c>
    </row>
    <row r="339" spans="1:5" x14ac:dyDescent="0.25">
      <c r="A339" s="623" t="s">
        <v>865</v>
      </c>
      <c r="B339" s="623" t="s">
        <v>866</v>
      </c>
      <c r="C339" s="622">
        <v>772932</v>
      </c>
      <c r="D339" s="622">
        <v>349191</v>
      </c>
      <c r="E339" s="622">
        <f t="shared" si="5"/>
        <v>1122123</v>
      </c>
    </row>
    <row r="340" spans="1:5" x14ac:dyDescent="0.25">
      <c r="A340" s="623" t="s">
        <v>867</v>
      </c>
      <c r="B340" s="623" t="s">
        <v>868</v>
      </c>
      <c r="C340" s="622">
        <v>17474313</v>
      </c>
      <c r="D340" s="622">
        <v>5890929</v>
      </c>
      <c r="E340" s="622">
        <f t="shared" si="5"/>
        <v>23365242</v>
      </c>
    </row>
    <row r="341" spans="1:5" x14ac:dyDescent="0.25">
      <c r="A341" s="623" t="s">
        <v>869</v>
      </c>
      <c r="B341" s="623" t="s">
        <v>870</v>
      </c>
      <c r="C341" s="622">
        <v>411117</v>
      </c>
      <c r="D341" s="622">
        <v>134418</v>
      </c>
      <c r="E341" s="622">
        <f t="shared" si="5"/>
        <v>545535</v>
      </c>
    </row>
    <row r="342" spans="1:5" x14ac:dyDescent="0.25">
      <c r="A342" s="623" t="s">
        <v>871</v>
      </c>
      <c r="B342" s="623" t="s">
        <v>872</v>
      </c>
      <c r="C342" s="622">
        <v>1349586</v>
      </c>
      <c r="D342" s="622">
        <v>304116</v>
      </c>
      <c r="E342" s="622">
        <f t="shared" si="5"/>
        <v>1653702</v>
      </c>
    </row>
    <row r="343" spans="1:5" x14ac:dyDescent="0.25">
      <c r="A343" s="623" t="s">
        <v>873</v>
      </c>
      <c r="B343" s="623" t="s">
        <v>874</v>
      </c>
      <c r="C343" s="622">
        <v>5758755</v>
      </c>
      <c r="D343" s="622">
        <v>751506</v>
      </c>
      <c r="E343" s="622">
        <f t="shared" si="5"/>
        <v>6510261</v>
      </c>
    </row>
    <row r="344" spans="1:5" x14ac:dyDescent="0.25">
      <c r="A344" s="623" t="s">
        <v>875</v>
      </c>
      <c r="B344" s="623" t="s">
        <v>876</v>
      </c>
      <c r="C344" s="622">
        <v>1630890</v>
      </c>
      <c r="D344" s="622">
        <v>1244910</v>
      </c>
      <c r="E344" s="622">
        <f t="shared" si="5"/>
        <v>2875800</v>
      </c>
    </row>
    <row r="345" spans="1:5" x14ac:dyDescent="0.25">
      <c r="A345" s="623" t="s">
        <v>877</v>
      </c>
      <c r="B345" s="623" t="s">
        <v>878</v>
      </c>
      <c r="C345" s="622">
        <v>1053486</v>
      </c>
      <c r="D345" s="622">
        <v>535122</v>
      </c>
      <c r="E345" s="622">
        <f t="shared" si="5"/>
        <v>1588608</v>
      </c>
    </row>
    <row r="346" spans="1:5" x14ac:dyDescent="0.25">
      <c r="A346" s="623" t="s">
        <v>879</v>
      </c>
      <c r="B346" s="623" t="s">
        <v>880</v>
      </c>
      <c r="C346" s="622">
        <v>879945</v>
      </c>
      <c r="D346" s="622">
        <v>251931</v>
      </c>
      <c r="E346" s="622">
        <f t="shared" si="5"/>
        <v>1131876</v>
      </c>
    </row>
    <row r="347" spans="1:5" x14ac:dyDescent="0.25">
      <c r="A347" s="623" t="s">
        <v>881</v>
      </c>
      <c r="B347" s="623" t="s">
        <v>882</v>
      </c>
      <c r="C347" s="622">
        <v>65109</v>
      </c>
      <c r="D347" s="622">
        <v>31122</v>
      </c>
      <c r="E347" s="622">
        <f t="shared" si="5"/>
        <v>96231</v>
      </c>
    </row>
    <row r="348" spans="1:5" x14ac:dyDescent="0.25">
      <c r="A348" s="623" t="s">
        <v>883</v>
      </c>
      <c r="B348" s="623" t="s">
        <v>884</v>
      </c>
      <c r="C348" s="622">
        <v>658470</v>
      </c>
      <c r="D348" s="622">
        <v>278895</v>
      </c>
      <c r="E348" s="622">
        <f t="shared" si="5"/>
        <v>937365</v>
      </c>
    </row>
    <row r="349" spans="1:5" x14ac:dyDescent="0.25">
      <c r="A349" s="623" t="s">
        <v>885</v>
      </c>
      <c r="B349" s="623" t="s">
        <v>886</v>
      </c>
      <c r="C349" s="622">
        <v>818205</v>
      </c>
      <c r="D349" s="622">
        <v>248043</v>
      </c>
      <c r="E349" s="622">
        <f t="shared" si="5"/>
        <v>1066248</v>
      </c>
    </row>
    <row r="350" spans="1:5" x14ac:dyDescent="0.25">
      <c r="A350" s="623" t="s">
        <v>887</v>
      </c>
      <c r="B350" s="623" t="s">
        <v>888</v>
      </c>
      <c r="C350" s="622">
        <v>1386987</v>
      </c>
      <c r="D350" s="622">
        <v>350532</v>
      </c>
      <c r="E350" s="622">
        <f t="shared" si="5"/>
        <v>1737519</v>
      </c>
    </row>
    <row r="351" spans="1:5" x14ac:dyDescent="0.25">
      <c r="A351" s="623" t="s">
        <v>889</v>
      </c>
      <c r="B351" s="623" t="s">
        <v>890</v>
      </c>
      <c r="C351" s="622">
        <v>1462350</v>
      </c>
      <c r="D351" s="622">
        <v>532305</v>
      </c>
      <c r="E351" s="622">
        <f t="shared" si="5"/>
        <v>1994655</v>
      </c>
    </row>
    <row r="352" spans="1:5" x14ac:dyDescent="0.25">
      <c r="A352" s="623" t="s">
        <v>891</v>
      </c>
      <c r="B352" s="623" t="s">
        <v>892</v>
      </c>
      <c r="C352" s="622">
        <v>323865</v>
      </c>
      <c r="D352" s="622">
        <v>194382</v>
      </c>
      <c r="E352" s="622">
        <f t="shared" si="5"/>
        <v>518247</v>
      </c>
    </row>
    <row r="353" spans="1:5" x14ac:dyDescent="0.25">
      <c r="A353" s="623" t="s">
        <v>893</v>
      </c>
      <c r="B353" s="623" t="s">
        <v>894</v>
      </c>
      <c r="C353" s="622">
        <v>2882271</v>
      </c>
      <c r="D353" s="622">
        <v>491523</v>
      </c>
      <c r="E353" s="622">
        <f t="shared" si="5"/>
        <v>3373794</v>
      </c>
    </row>
    <row r="354" spans="1:5" x14ac:dyDescent="0.25">
      <c r="A354" s="623" t="s">
        <v>895</v>
      </c>
      <c r="B354" s="623" t="s">
        <v>896</v>
      </c>
      <c r="C354" s="622">
        <v>4361016</v>
      </c>
      <c r="D354" s="622">
        <v>1106199</v>
      </c>
      <c r="E354" s="622">
        <f t="shared" si="5"/>
        <v>5467215</v>
      </c>
    </row>
    <row r="355" spans="1:5" x14ac:dyDescent="0.25">
      <c r="A355" s="623" t="s">
        <v>897</v>
      </c>
      <c r="B355" s="623" t="s">
        <v>898</v>
      </c>
      <c r="C355" s="622">
        <v>949731</v>
      </c>
      <c r="D355" s="622">
        <v>265080</v>
      </c>
      <c r="E355" s="622">
        <f t="shared" si="5"/>
        <v>1214811</v>
      </c>
    </row>
    <row r="356" spans="1:5" x14ac:dyDescent="0.25">
      <c r="A356" s="623" t="s">
        <v>899</v>
      </c>
      <c r="B356" s="623" t="s">
        <v>900</v>
      </c>
      <c r="C356" s="622">
        <v>1317465</v>
      </c>
      <c r="D356" s="622">
        <v>2178729</v>
      </c>
      <c r="E356" s="622">
        <f t="shared" si="5"/>
        <v>3496194</v>
      </c>
    </row>
    <row r="357" spans="1:5" x14ac:dyDescent="0.25">
      <c r="A357" s="623" t="s">
        <v>901</v>
      </c>
      <c r="B357" s="623" t="s">
        <v>902</v>
      </c>
      <c r="C357" s="622">
        <v>1480065</v>
      </c>
      <c r="D357" s="622">
        <v>351873</v>
      </c>
      <c r="E357" s="622">
        <f t="shared" si="5"/>
        <v>1831938</v>
      </c>
    </row>
    <row r="358" spans="1:5" x14ac:dyDescent="0.25">
      <c r="A358" s="623" t="s">
        <v>903</v>
      </c>
      <c r="B358" s="623" t="s">
        <v>904</v>
      </c>
      <c r="C358" s="622">
        <v>2397846</v>
      </c>
      <c r="D358" s="622">
        <v>514197</v>
      </c>
      <c r="E358" s="622">
        <f t="shared" si="5"/>
        <v>2912043</v>
      </c>
    </row>
    <row r="359" spans="1:5" x14ac:dyDescent="0.25">
      <c r="A359" s="623" t="s">
        <v>905</v>
      </c>
      <c r="B359" s="623" t="s">
        <v>906</v>
      </c>
      <c r="C359" s="622">
        <v>991773</v>
      </c>
      <c r="D359" s="622">
        <v>265347</v>
      </c>
      <c r="E359" s="622">
        <f t="shared" si="5"/>
        <v>1257120</v>
      </c>
    </row>
    <row r="360" spans="1:5" x14ac:dyDescent="0.25">
      <c r="A360" s="623" t="s">
        <v>907</v>
      </c>
      <c r="B360" s="623" t="s">
        <v>908</v>
      </c>
      <c r="C360" s="622">
        <v>634956</v>
      </c>
      <c r="D360" s="622">
        <v>68415</v>
      </c>
      <c r="E360" s="622">
        <f t="shared" si="5"/>
        <v>703371</v>
      </c>
    </row>
    <row r="361" spans="1:5" x14ac:dyDescent="0.25">
      <c r="A361" s="623" t="s">
        <v>909</v>
      </c>
      <c r="B361" s="623" t="s">
        <v>910</v>
      </c>
      <c r="C361" s="622">
        <v>572811</v>
      </c>
      <c r="D361" s="622">
        <v>99000</v>
      </c>
      <c r="E361" s="622">
        <f t="shared" si="5"/>
        <v>671811</v>
      </c>
    </row>
    <row r="362" spans="1:5" x14ac:dyDescent="0.25">
      <c r="A362" s="623" t="s">
        <v>911</v>
      </c>
      <c r="B362" s="623" t="s">
        <v>912</v>
      </c>
      <c r="C362" s="622">
        <v>596232</v>
      </c>
      <c r="D362" s="622">
        <v>267360</v>
      </c>
      <c r="E362" s="622">
        <f t="shared" si="5"/>
        <v>863592</v>
      </c>
    </row>
    <row r="363" spans="1:5" x14ac:dyDescent="0.25">
      <c r="A363" s="623" t="s">
        <v>913</v>
      </c>
      <c r="B363" s="623" t="s">
        <v>914</v>
      </c>
      <c r="C363" s="622">
        <v>591012</v>
      </c>
      <c r="D363" s="622">
        <v>121806</v>
      </c>
      <c r="E363" s="622">
        <f t="shared" si="5"/>
        <v>712818</v>
      </c>
    </row>
    <row r="364" spans="1:5" x14ac:dyDescent="0.25">
      <c r="A364" s="623" t="s">
        <v>915</v>
      </c>
      <c r="B364" s="623" t="s">
        <v>916</v>
      </c>
      <c r="C364" s="622">
        <v>1039527</v>
      </c>
      <c r="D364" s="622">
        <v>248712</v>
      </c>
      <c r="E364" s="622">
        <f t="shared" si="5"/>
        <v>1288239</v>
      </c>
    </row>
    <row r="365" spans="1:5" x14ac:dyDescent="0.25">
      <c r="A365" s="623" t="s">
        <v>917</v>
      </c>
      <c r="B365" s="623" t="s">
        <v>918</v>
      </c>
      <c r="C365" s="622">
        <v>306954</v>
      </c>
      <c r="D365" s="622">
        <v>108525</v>
      </c>
      <c r="E365" s="622">
        <f t="shared" si="5"/>
        <v>415479</v>
      </c>
    </row>
    <row r="366" spans="1:5" x14ac:dyDescent="0.25">
      <c r="A366" s="623" t="s">
        <v>919</v>
      </c>
      <c r="B366" s="623" t="s">
        <v>920</v>
      </c>
      <c r="C366" s="622">
        <v>1942530</v>
      </c>
      <c r="D366" s="622">
        <v>481866</v>
      </c>
      <c r="E366" s="622">
        <f t="shared" si="5"/>
        <v>2424396</v>
      </c>
    </row>
    <row r="367" spans="1:5" x14ac:dyDescent="0.25">
      <c r="A367" s="623" t="s">
        <v>921</v>
      </c>
      <c r="B367" s="623" t="s">
        <v>922</v>
      </c>
      <c r="C367" s="622">
        <v>529794</v>
      </c>
      <c r="D367" s="622">
        <v>123684</v>
      </c>
      <c r="E367" s="622">
        <f t="shared" si="5"/>
        <v>653478</v>
      </c>
    </row>
    <row r="368" spans="1:5" x14ac:dyDescent="0.25">
      <c r="A368" s="623" t="s">
        <v>923</v>
      </c>
      <c r="B368" s="623" t="s">
        <v>924</v>
      </c>
      <c r="C368" s="622">
        <v>493479</v>
      </c>
      <c r="D368" s="622">
        <v>200688</v>
      </c>
      <c r="E368" s="622">
        <f t="shared" si="5"/>
        <v>694167</v>
      </c>
    </row>
    <row r="369" spans="1:5" x14ac:dyDescent="0.25">
      <c r="A369" s="623" t="s">
        <v>925</v>
      </c>
      <c r="B369" s="623" t="s">
        <v>926</v>
      </c>
      <c r="C369" s="622">
        <v>875223</v>
      </c>
      <c r="D369" s="622">
        <v>353217</v>
      </c>
      <c r="E369" s="622">
        <f t="shared" si="5"/>
        <v>1228440</v>
      </c>
    </row>
    <row r="370" spans="1:5" x14ac:dyDescent="0.25">
      <c r="A370" s="623" t="s">
        <v>927</v>
      </c>
      <c r="B370" s="623" t="s">
        <v>928</v>
      </c>
      <c r="C370" s="622">
        <v>6588591</v>
      </c>
      <c r="D370" s="622">
        <v>1973346</v>
      </c>
      <c r="E370" s="622">
        <f t="shared" si="5"/>
        <v>8561937</v>
      </c>
    </row>
    <row r="371" spans="1:5" x14ac:dyDescent="0.25">
      <c r="A371" s="623" t="s">
        <v>929</v>
      </c>
      <c r="B371" s="623" t="s">
        <v>930</v>
      </c>
      <c r="C371" s="622">
        <v>620979</v>
      </c>
      <c r="D371" s="622">
        <v>175332</v>
      </c>
      <c r="E371" s="622">
        <f t="shared" si="5"/>
        <v>796311</v>
      </c>
    </row>
    <row r="372" spans="1:5" x14ac:dyDescent="0.25">
      <c r="A372" s="623" t="s">
        <v>931</v>
      </c>
      <c r="B372" s="623" t="s">
        <v>932</v>
      </c>
      <c r="C372" s="622">
        <v>3388002</v>
      </c>
      <c r="D372" s="622">
        <v>534720</v>
      </c>
      <c r="E372" s="622">
        <f t="shared" si="5"/>
        <v>3922722</v>
      </c>
    </row>
    <row r="373" spans="1:5" x14ac:dyDescent="0.25">
      <c r="A373" s="623" t="s">
        <v>933</v>
      </c>
      <c r="B373" s="623" t="s">
        <v>934</v>
      </c>
      <c r="C373" s="622">
        <v>2656512</v>
      </c>
      <c r="D373" s="622">
        <v>609441</v>
      </c>
      <c r="E373" s="622">
        <f t="shared" si="5"/>
        <v>3265953</v>
      </c>
    </row>
    <row r="374" spans="1:5" x14ac:dyDescent="0.25">
      <c r="A374" s="623" t="s">
        <v>935</v>
      </c>
      <c r="B374" s="623" t="s">
        <v>936</v>
      </c>
      <c r="C374" s="622">
        <v>906006</v>
      </c>
      <c r="D374" s="622">
        <v>243615</v>
      </c>
      <c r="E374" s="622">
        <f t="shared" si="5"/>
        <v>1149621</v>
      </c>
    </row>
    <row r="375" spans="1:5" x14ac:dyDescent="0.25">
      <c r="A375" s="623" t="s">
        <v>937</v>
      </c>
      <c r="B375" s="623" t="s">
        <v>938</v>
      </c>
      <c r="C375" s="622">
        <v>448185</v>
      </c>
      <c r="D375" s="622">
        <v>247773</v>
      </c>
      <c r="E375" s="622">
        <f t="shared" si="5"/>
        <v>695958</v>
      </c>
    </row>
    <row r="376" spans="1:5" x14ac:dyDescent="0.25">
      <c r="A376" s="623" t="s">
        <v>939</v>
      </c>
      <c r="B376" s="623" t="s">
        <v>940</v>
      </c>
      <c r="C376" s="622">
        <v>337254</v>
      </c>
      <c r="D376" s="622">
        <v>91086</v>
      </c>
      <c r="E376" s="622">
        <f t="shared" si="5"/>
        <v>428340</v>
      </c>
    </row>
    <row r="377" spans="1:5" x14ac:dyDescent="0.25">
      <c r="A377" s="623" t="s">
        <v>941</v>
      </c>
      <c r="B377" s="623" t="s">
        <v>942</v>
      </c>
      <c r="C377" s="622">
        <v>772941</v>
      </c>
      <c r="D377" s="622">
        <v>127977</v>
      </c>
      <c r="E377" s="622">
        <f t="shared" si="5"/>
        <v>900918</v>
      </c>
    </row>
    <row r="378" spans="1:5" x14ac:dyDescent="0.25">
      <c r="A378" s="623" t="s">
        <v>943</v>
      </c>
      <c r="B378" s="623" t="s">
        <v>944</v>
      </c>
      <c r="C378" s="622">
        <v>1488246</v>
      </c>
      <c r="D378" s="622">
        <v>253005</v>
      </c>
      <c r="E378" s="622">
        <f t="shared" si="5"/>
        <v>1741251</v>
      </c>
    </row>
    <row r="379" spans="1:5" x14ac:dyDescent="0.25">
      <c r="A379" s="623" t="s">
        <v>945</v>
      </c>
      <c r="B379" s="623" t="s">
        <v>946</v>
      </c>
      <c r="C379" s="622">
        <v>273933</v>
      </c>
      <c r="D379" s="622">
        <v>60099</v>
      </c>
      <c r="E379" s="622">
        <f t="shared" si="5"/>
        <v>334032</v>
      </c>
    </row>
    <row r="380" spans="1:5" x14ac:dyDescent="0.25">
      <c r="A380" s="623" t="s">
        <v>947</v>
      </c>
      <c r="B380" s="623" t="s">
        <v>948</v>
      </c>
      <c r="C380" s="622">
        <v>1225398</v>
      </c>
      <c r="D380" s="622">
        <v>197199</v>
      </c>
      <c r="E380" s="622">
        <f t="shared" si="5"/>
        <v>1422597</v>
      </c>
    </row>
    <row r="381" spans="1:5" x14ac:dyDescent="0.25">
      <c r="A381" s="623" t="s">
        <v>949</v>
      </c>
      <c r="B381" s="623" t="s">
        <v>950</v>
      </c>
      <c r="C381" s="622">
        <v>1449609</v>
      </c>
      <c r="D381" s="622">
        <v>1357596</v>
      </c>
      <c r="E381" s="622">
        <f t="shared" si="5"/>
        <v>2807205</v>
      </c>
    </row>
    <row r="382" spans="1:5" x14ac:dyDescent="0.25">
      <c r="A382" s="623" t="s">
        <v>951</v>
      </c>
      <c r="B382" s="623" t="s">
        <v>952</v>
      </c>
      <c r="C382" s="622">
        <v>139785</v>
      </c>
      <c r="D382" s="622">
        <v>48828</v>
      </c>
      <c r="E382" s="622">
        <f t="shared" si="5"/>
        <v>188613</v>
      </c>
    </row>
    <row r="383" spans="1:5" x14ac:dyDescent="0.25">
      <c r="A383" s="623" t="s">
        <v>953</v>
      </c>
      <c r="B383" s="623" t="s">
        <v>954</v>
      </c>
      <c r="C383" s="622">
        <v>10325214</v>
      </c>
      <c r="D383" s="622">
        <v>1472295</v>
      </c>
      <c r="E383" s="622">
        <f t="shared" si="5"/>
        <v>11797509</v>
      </c>
    </row>
    <row r="384" spans="1:5" x14ac:dyDescent="0.25">
      <c r="A384" s="623" t="s">
        <v>955</v>
      </c>
      <c r="B384" s="623" t="s">
        <v>956</v>
      </c>
      <c r="C384" s="622">
        <v>1809405</v>
      </c>
      <c r="D384" s="622">
        <v>484950</v>
      </c>
      <c r="E384" s="622">
        <f t="shared" si="5"/>
        <v>2294355</v>
      </c>
    </row>
    <row r="385" spans="1:5" x14ac:dyDescent="0.25">
      <c r="A385" s="623" t="s">
        <v>957</v>
      </c>
      <c r="B385" s="623" t="s">
        <v>958</v>
      </c>
      <c r="C385" s="622">
        <v>1803717</v>
      </c>
      <c r="D385" s="622">
        <v>396813</v>
      </c>
      <c r="E385" s="622">
        <f t="shared" si="5"/>
        <v>2200530</v>
      </c>
    </row>
    <row r="386" spans="1:5" x14ac:dyDescent="0.25">
      <c r="A386" s="623" t="s">
        <v>959</v>
      </c>
      <c r="B386" s="623" t="s">
        <v>960</v>
      </c>
      <c r="C386" s="622">
        <v>955353</v>
      </c>
      <c r="D386" s="622">
        <v>264543</v>
      </c>
      <c r="E386" s="622">
        <f t="shared" si="5"/>
        <v>1219896</v>
      </c>
    </row>
    <row r="387" spans="1:5" x14ac:dyDescent="0.25">
      <c r="A387" s="623" t="s">
        <v>961</v>
      </c>
      <c r="B387" s="623" t="s">
        <v>962</v>
      </c>
      <c r="C387" s="622">
        <v>628323</v>
      </c>
      <c r="D387" s="622">
        <v>349593</v>
      </c>
      <c r="E387" s="622">
        <f t="shared" si="5"/>
        <v>977916</v>
      </c>
    </row>
    <row r="388" spans="1:5" x14ac:dyDescent="0.25">
      <c r="A388" s="623" t="s">
        <v>963</v>
      </c>
      <c r="B388" s="623" t="s">
        <v>964</v>
      </c>
      <c r="C388" s="622">
        <v>1230630</v>
      </c>
      <c r="D388" s="622">
        <v>156954</v>
      </c>
      <c r="E388" s="622">
        <f t="shared" si="5"/>
        <v>1387584</v>
      </c>
    </row>
    <row r="389" spans="1:5" x14ac:dyDescent="0.25">
      <c r="A389" s="623" t="s">
        <v>965</v>
      </c>
      <c r="B389" s="623" t="s">
        <v>966</v>
      </c>
      <c r="C389" s="622">
        <v>305259</v>
      </c>
      <c r="D389" s="622">
        <v>81561</v>
      </c>
      <c r="E389" s="622">
        <f t="shared" si="5"/>
        <v>386820</v>
      </c>
    </row>
    <row r="390" spans="1:5" x14ac:dyDescent="0.25">
      <c r="A390" s="623" t="s">
        <v>967</v>
      </c>
      <c r="B390" s="623" t="s">
        <v>968</v>
      </c>
      <c r="C390" s="622">
        <v>2703636</v>
      </c>
      <c r="D390" s="622">
        <v>605553</v>
      </c>
      <c r="E390" s="622">
        <f t="shared" si="5"/>
        <v>3309189</v>
      </c>
    </row>
    <row r="391" spans="1:5" x14ac:dyDescent="0.25">
      <c r="A391" s="623" t="s">
        <v>969</v>
      </c>
      <c r="B391" s="623" t="s">
        <v>970</v>
      </c>
      <c r="C391" s="622">
        <v>14697351</v>
      </c>
      <c r="D391" s="622">
        <v>10441299</v>
      </c>
      <c r="E391" s="622">
        <f t="shared" si="5"/>
        <v>25138650</v>
      </c>
    </row>
    <row r="392" spans="1:5" x14ac:dyDescent="0.25">
      <c r="A392" s="623" t="s">
        <v>971</v>
      </c>
      <c r="B392" s="623" t="s">
        <v>972</v>
      </c>
      <c r="C392" s="622">
        <v>13313445</v>
      </c>
      <c r="D392" s="622">
        <v>2400882</v>
      </c>
      <c r="E392" s="622">
        <f t="shared" ref="E392:E455" si="6">C392+D392</f>
        <v>15714327</v>
      </c>
    </row>
    <row r="393" spans="1:5" x14ac:dyDescent="0.25">
      <c r="A393" s="623" t="s">
        <v>973</v>
      </c>
      <c r="B393" s="623" t="s">
        <v>974</v>
      </c>
      <c r="C393" s="622">
        <v>1001475</v>
      </c>
      <c r="D393" s="622">
        <v>383400</v>
      </c>
      <c r="E393" s="622">
        <f t="shared" si="6"/>
        <v>1384875</v>
      </c>
    </row>
    <row r="394" spans="1:5" x14ac:dyDescent="0.25">
      <c r="A394" s="623" t="s">
        <v>975</v>
      </c>
      <c r="B394" s="623" t="s">
        <v>976</v>
      </c>
      <c r="C394" s="622">
        <v>1971684</v>
      </c>
      <c r="D394" s="622">
        <v>340068</v>
      </c>
      <c r="E394" s="622">
        <f t="shared" si="6"/>
        <v>2311752</v>
      </c>
    </row>
    <row r="395" spans="1:5" x14ac:dyDescent="0.25">
      <c r="A395" s="623" t="s">
        <v>977</v>
      </c>
      <c r="B395" s="623" t="s">
        <v>978</v>
      </c>
      <c r="C395" s="622">
        <v>648870</v>
      </c>
      <c r="D395" s="622">
        <v>123552</v>
      </c>
      <c r="E395" s="622">
        <f t="shared" si="6"/>
        <v>772422</v>
      </c>
    </row>
    <row r="396" spans="1:5" x14ac:dyDescent="0.25">
      <c r="A396" s="623" t="s">
        <v>979</v>
      </c>
      <c r="B396" s="623" t="s">
        <v>980</v>
      </c>
      <c r="C396" s="622">
        <v>4253541</v>
      </c>
      <c r="D396" s="622">
        <v>6352809</v>
      </c>
      <c r="E396" s="622">
        <f t="shared" si="6"/>
        <v>10606350</v>
      </c>
    </row>
    <row r="397" spans="1:5" x14ac:dyDescent="0.25">
      <c r="A397" s="623" t="s">
        <v>981</v>
      </c>
      <c r="B397" s="623" t="s">
        <v>982</v>
      </c>
      <c r="C397" s="622">
        <v>3465801</v>
      </c>
      <c r="D397" s="622">
        <v>450207</v>
      </c>
      <c r="E397" s="622">
        <f t="shared" si="6"/>
        <v>3916008</v>
      </c>
    </row>
    <row r="398" spans="1:5" x14ac:dyDescent="0.25">
      <c r="A398" s="623" t="s">
        <v>983</v>
      </c>
      <c r="B398" s="623" t="s">
        <v>984</v>
      </c>
      <c r="C398" s="622">
        <v>6027723</v>
      </c>
      <c r="D398" s="622">
        <v>895854</v>
      </c>
      <c r="E398" s="622">
        <f t="shared" si="6"/>
        <v>6923577</v>
      </c>
    </row>
    <row r="399" spans="1:5" x14ac:dyDescent="0.25">
      <c r="A399" s="623" t="s">
        <v>985</v>
      </c>
      <c r="B399" s="623" t="s">
        <v>986</v>
      </c>
      <c r="C399" s="622">
        <v>1897050</v>
      </c>
      <c r="D399" s="622">
        <v>483474</v>
      </c>
      <c r="E399" s="622">
        <f t="shared" si="6"/>
        <v>2380524</v>
      </c>
    </row>
    <row r="400" spans="1:5" x14ac:dyDescent="0.25">
      <c r="A400" s="623" t="s">
        <v>987</v>
      </c>
      <c r="B400" s="623" t="s">
        <v>988</v>
      </c>
      <c r="C400" s="622">
        <v>1296933</v>
      </c>
      <c r="D400" s="622">
        <v>372666</v>
      </c>
      <c r="E400" s="622">
        <f t="shared" si="6"/>
        <v>1669599</v>
      </c>
    </row>
    <row r="401" spans="1:5" x14ac:dyDescent="0.25">
      <c r="A401" s="623" t="s">
        <v>989</v>
      </c>
      <c r="B401" s="623" t="s">
        <v>990</v>
      </c>
      <c r="C401" s="622">
        <v>1947405</v>
      </c>
      <c r="D401" s="622">
        <v>254616</v>
      </c>
      <c r="E401" s="622">
        <f t="shared" si="6"/>
        <v>2202021</v>
      </c>
    </row>
    <row r="402" spans="1:5" x14ac:dyDescent="0.25">
      <c r="A402" s="623" t="s">
        <v>991</v>
      </c>
      <c r="B402" s="623" t="s">
        <v>992</v>
      </c>
      <c r="C402" s="622">
        <v>2771025</v>
      </c>
      <c r="D402" s="622">
        <v>436254</v>
      </c>
      <c r="E402" s="622">
        <f t="shared" si="6"/>
        <v>3207279</v>
      </c>
    </row>
    <row r="403" spans="1:5" x14ac:dyDescent="0.25">
      <c r="A403" s="623" t="s">
        <v>993</v>
      </c>
      <c r="B403" s="623" t="s">
        <v>994</v>
      </c>
      <c r="C403" s="622">
        <v>14783385</v>
      </c>
      <c r="D403" s="622">
        <v>5158470</v>
      </c>
      <c r="E403" s="622">
        <f t="shared" si="6"/>
        <v>19941855</v>
      </c>
    </row>
    <row r="404" spans="1:5" x14ac:dyDescent="0.25">
      <c r="A404" s="623" t="s">
        <v>995</v>
      </c>
      <c r="B404" s="623" t="s">
        <v>996</v>
      </c>
      <c r="C404" s="622">
        <v>2476116</v>
      </c>
      <c r="D404" s="622">
        <v>591063</v>
      </c>
      <c r="E404" s="622">
        <f t="shared" si="6"/>
        <v>3067179</v>
      </c>
    </row>
    <row r="405" spans="1:5" x14ac:dyDescent="0.25">
      <c r="A405" s="623" t="s">
        <v>997</v>
      </c>
      <c r="B405" s="623" t="s">
        <v>998</v>
      </c>
      <c r="C405" s="622">
        <v>6644316</v>
      </c>
      <c r="D405" s="622">
        <v>3684429</v>
      </c>
      <c r="E405" s="622">
        <f t="shared" si="6"/>
        <v>10328745</v>
      </c>
    </row>
    <row r="406" spans="1:5" x14ac:dyDescent="0.25">
      <c r="A406" s="623" t="s">
        <v>999</v>
      </c>
      <c r="B406" s="623" t="s">
        <v>1000</v>
      </c>
      <c r="C406" s="622">
        <v>662934</v>
      </c>
      <c r="D406" s="622">
        <v>218931</v>
      </c>
      <c r="E406" s="622">
        <f t="shared" si="6"/>
        <v>881865</v>
      </c>
    </row>
    <row r="407" spans="1:5" x14ac:dyDescent="0.25">
      <c r="A407" s="623" t="s">
        <v>1001</v>
      </c>
      <c r="B407" s="623" t="s">
        <v>1002</v>
      </c>
      <c r="C407" s="622">
        <v>7623513</v>
      </c>
      <c r="D407" s="622">
        <v>3026691</v>
      </c>
      <c r="E407" s="622">
        <f t="shared" si="6"/>
        <v>10650204</v>
      </c>
    </row>
    <row r="408" spans="1:5" x14ac:dyDescent="0.25">
      <c r="A408" s="623" t="s">
        <v>1003</v>
      </c>
      <c r="B408" s="623" t="s">
        <v>1004</v>
      </c>
      <c r="C408" s="622">
        <v>446772</v>
      </c>
      <c r="D408" s="622">
        <v>145284</v>
      </c>
      <c r="E408" s="622">
        <f t="shared" si="6"/>
        <v>592056</v>
      </c>
    </row>
    <row r="409" spans="1:5" x14ac:dyDescent="0.25">
      <c r="A409" s="623" t="s">
        <v>1005</v>
      </c>
      <c r="B409" s="623" t="s">
        <v>1006</v>
      </c>
      <c r="C409" s="622">
        <v>557244</v>
      </c>
      <c r="D409" s="622">
        <v>371862</v>
      </c>
      <c r="E409" s="622">
        <f t="shared" si="6"/>
        <v>929106</v>
      </c>
    </row>
    <row r="410" spans="1:5" x14ac:dyDescent="0.25">
      <c r="A410" s="623" t="s">
        <v>1007</v>
      </c>
      <c r="B410" s="623" t="s">
        <v>1008</v>
      </c>
      <c r="C410" s="622">
        <v>295146</v>
      </c>
      <c r="D410" s="622">
        <v>102756</v>
      </c>
      <c r="E410" s="622">
        <f t="shared" si="6"/>
        <v>397902</v>
      </c>
    </row>
    <row r="411" spans="1:5" x14ac:dyDescent="0.25">
      <c r="A411" s="623" t="s">
        <v>1009</v>
      </c>
      <c r="B411" s="623" t="s">
        <v>1010</v>
      </c>
      <c r="C411" s="622">
        <v>636585</v>
      </c>
      <c r="D411" s="622">
        <v>259176</v>
      </c>
      <c r="E411" s="622">
        <f t="shared" si="6"/>
        <v>895761</v>
      </c>
    </row>
    <row r="412" spans="1:5" x14ac:dyDescent="0.25">
      <c r="A412" s="623" t="s">
        <v>1011</v>
      </c>
      <c r="B412" s="623" t="s">
        <v>1012</v>
      </c>
      <c r="C412" s="622">
        <v>18043386</v>
      </c>
      <c r="D412" s="622">
        <v>2761344</v>
      </c>
      <c r="E412" s="622">
        <f t="shared" si="6"/>
        <v>20804730</v>
      </c>
    </row>
    <row r="413" spans="1:5" x14ac:dyDescent="0.25">
      <c r="A413" s="623" t="s">
        <v>1013</v>
      </c>
      <c r="B413" s="623" t="s">
        <v>1014</v>
      </c>
      <c r="C413" s="622">
        <v>4877988</v>
      </c>
      <c r="D413" s="622">
        <v>1141080</v>
      </c>
      <c r="E413" s="622">
        <f t="shared" si="6"/>
        <v>6019068</v>
      </c>
    </row>
    <row r="414" spans="1:5" x14ac:dyDescent="0.25">
      <c r="A414" s="623" t="s">
        <v>1015</v>
      </c>
      <c r="B414" s="623" t="s">
        <v>1016</v>
      </c>
      <c r="C414" s="622">
        <v>268593</v>
      </c>
      <c r="D414" s="622">
        <v>64392</v>
      </c>
      <c r="E414" s="622">
        <f t="shared" si="6"/>
        <v>332985</v>
      </c>
    </row>
    <row r="415" spans="1:5" x14ac:dyDescent="0.25">
      <c r="A415" s="623" t="s">
        <v>1017</v>
      </c>
      <c r="B415" s="623" t="s">
        <v>1018</v>
      </c>
      <c r="C415" s="622">
        <v>1024986</v>
      </c>
      <c r="D415" s="622">
        <v>1095333</v>
      </c>
      <c r="E415" s="622">
        <f t="shared" si="6"/>
        <v>2120319</v>
      </c>
    </row>
    <row r="416" spans="1:5" x14ac:dyDescent="0.25">
      <c r="A416" s="623" t="s">
        <v>1019</v>
      </c>
      <c r="B416" s="623" t="s">
        <v>1020</v>
      </c>
      <c r="C416" s="622">
        <v>1088907</v>
      </c>
      <c r="D416" s="622">
        <v>464292</v>
      </c>
      <c r="E416" s="622">
        <f t="shared" si="6"/>
        <v>1553199</v>
      </c>
    </row>
    <row r="417" spans="1:5" x14ac:dyDescent="0.25">
      <c r="A417" s="623" t="s">
        <v>1021</v>
      </c>
      <c r="B417" s="623" t="s">
        <v>1022</v>
      </c>
      <c r="C417" s="622">
        <v>213891</v>
      </c>
      <c r="D417" s="622">
        <v>109464</v>
      </c>
      <c r="E417" s="622">
        <f t="shared" si="6"/>
        <v>323355</v>
      </c>
    </row>
    <row r="418" spans="1:5" x14ac:dyDescent="0.25">
      <c r="A418" s="623" t="s">
        <v>1023</v>
      </c>
      <c r="B418" s="623" t="s">
        <v>1024</v>
      </c>
      <c r="C418" s="622">
        <v>2660250</v>
      </c>
      <c r="D418" s="622">
        <v>405801</v>
      </c>
      <c r="E418" s="622">
        <f t="shared" si="6"/>
        <v>3066051</v>
      </c>
    </row>
    <row r="419" spans="1:5" x14ac:dyDescent="0.25">
      <c r="A419" s="623" t="s">
        <v>1025</v>
      </c>
      <c r="B419" s="623" t="s">
        <v>1026</v>
      </c>
      <c r="C419" s="622">
        <v>9042150</v>
      </c>
      <c r="D419" s="622">
        <v>5182080</v>
      </c>
      <c r="E419" s="622">
        <f t="shared" si="6"/>
        <v>14224230</v>
      </c>
    </row>
    <row r="420" spans="1:5" x14ac:dyDescent="0.25">
      <c r="A420" s="623" t="s">
        <v>1027</v>
      </c>
      <c r="B420" s="623" t="s">
        <v>1028</v>
      </c>
      <c r="C420" s="622">
        <v>4604934</v>
      </c>
      <c r="D420" s="622">
        <v>1448013</v>
      </c>
      <c r="E420" s="622">
        <f t="shared" si="6"/>
        <v>6052947</v>
      </c>
    </row>
    <row r="421" spans="1:5" x14ac:dyDescent="0.25">
      <c r="A421" s="623" t="s">
        <v>1029</v>
      </c>
      <c r="B421" s="623" t="s">
        <v>1030</v>
      </c>
      <c r="C421" s="622">
        <v>1798887</v>
      </c>
      <c r="D421" s="622">
        <v>655725</v>
      </c>
      <c r="E421" s="622">
        <f t="shared" si="6"/>
        <v>2454612</v>
      </c>
    </row>
    <row r="422" spans="1:5" x14ac:dyDescent="0.25">
      <c r="A422" s="623" t="s">
        <v>1031</v>
      </c>
      <c r="B422" s="623" t="s">
        <v>1032</v>
      </c>
      <c r="C422" s="622">
        <v>375975</v>
      </c>
      <c r="D422" s="622">
        <v>69219</v>
      </c>
      <c r="E422" s="622">
        <f t="shared" si="6"/>
        <v>445194</v>
      </c>
    </row>
    <row r="423" spans="1:5" x14ac:dyDescent="0.25">
      <c r="A423" s="623" t="s">
        <v>1033</v>
      </c>
      <c r="B423" s="623" t="s">
        <v>1034</v>
      </c>
      <c r="C423" s="622">
        <v>4784571</v>
      </c>
      <c r="D423" s="622">
        <v>1239546</v>
      </c>
      <c r="E423" s="622">
        <f t="shared" si="6"/>
        <v>6024117</v>
      </c>
    </row>
    <row r="424" spans="1:5" x14ac:dyDescent="0.25">
      <c r="A424" s="623" t="s">
        <v>1035</v>
      </c>
      <c r="B424" s="623" t="s">
        <v>1036</v>
      </c>
      <c r="C424" s="622">
        <v>3801588</v>
      </c>
      <c r="D424" s="622">
        <v>1594773</v>
      </c>
      <c r="E424" s="622">
        <f t="shared" si="6"/>
        <v>5396361</v>
      </c>
    </row>
    <row r="425" spans="1:5" x14ac:dyDescent="0.25">
      <c r="A425" s="623" t="s">
        <v>1037</v>
      </c>
      <c r="B425" s="623" t="s">
        <v>1038</v>
      </c>
      <c r="C425" s="622">
        <v>110016</v>
      </c>
      <c r="D425" s="622">
        <v>77136</v>
      </c>
      <c r="E425" s="622">
        <f t="shared" si="6"/>
        <v>187152</v>
      </c>
    </row>
    <row r="426" spans="1:5" x14ac:dyDescent="0.25">
      <c r="A426" s="623" t="s">
        <v>1039</v>
      </c>
      <c r="B426" s="623" t="s">
        <v>1040</v>
      </c>
      <c r="C426" s="622">
        <v>1296858</v>
      </c>
      <c r="D426" s="622">
        <v>225372</v>
      </c>
      <c r="E426" s="622">
        <f t="shared" si="6"/>
        <v>1522230</v>
      </c>
    </row>
    <row r="427" spans="1:5" x14ac:dyDescent="0.25">
      <c r="A427" s="623" t="s">
        <v>1041</v>
      </c>
      <c r="B427" s="623" t="s">
        <v>1042</v>
      </c>
      <c r="C427" s="622">
        <v>1132563</v>
      </c>
      <c r="D427" s="622">
        <v>595893</v>
      </c>
      <c r="E427" s="622">
        <f t="shared" si="6"/>
        <v>1728456</v>
      </c>
    </row>
    <row r="428" spans="1:5" x14ac:dyDescent="0.25">
      <c r="A428" s="623" t="s">
        <v>1043</v>
      </c>
      <c r="B428" s="623" t="s">
        <v>1044</v>
      </c>
      <c r="C428" s="622">
        <v>301518</v>
      </c>
      <c r="D428" s="622">
        <v>91356</v>
      </c>
      <c r="E428" s="622">
        <f t="shared" si="6"/>
        <v>392874</v>
      </c>
    </row>
    <row r="429" spans="1:5" x14ac:dyDescent="0.25">
      <c r="A429" s="623" t="s">
        <v>1045</v>
      </c>
      <c r="B429" s="623" t="s">
        <v>1046</v>
      </c>
      <c r="C429" s="622">
        <v>336678</v>
      </c>
      <c r="D429" s="622">
        <v>73782</v>
      </c>
      <c r="E429" s="622">
        <f t="shared" si="6"/>
        <v>410460</v>
      </c>
    </row>
    <row r="430" spans="1:5" x14ac:dyDescent="0.25">
      <c r="A430" s="623" t="s">
        <v>1047</v>
      </c>
      <c r="B430" s="623" t="s">
        <v>1048</v>
      </c>
      <c r="C430" s="622">
        <v>2720919</v>
      </c>
      <c r="D430" s="622">
        <v>535527</v>
      </c>
      <c r="E430" s="622">
        <f t="shared" si="6"/>
        <v>3256446</v>
      </c>
    </row>
    <row r="431" spans="1:5" x14ac:dyDescent="0.25">
      <c r="A431" s="623" t="s">
        <v>1049</v>
      </c>
      <c r="B431" s="623" t="s">
        <v>1050</v>
      </c>
      <c r="C431" s="622">
        <v>1428876</v>
      </c>
      <c r="D431" s="622">
        <v>296337</v>
      </c>
      <c r="E431" s="622">
        <f t="shared" si="6"/>
        <v>1725213</v>
      </c>
    </row>
    <row r="432" spans="1:5" x14ac:dyDescent="0.25">
      <c r="A432" s="623" t="s">
        <v>1051</v>
      </c>
      <c r="B432" s="623" t="s">
        <v>1052</v>
      </c>
      <c r="C432" s="622">
        <v>6655272</v>
      </c>
      <c r="D432" s="622">
        <v>1055088</v>
      </c>
      <c r="E432" s="622">
        <f t="shared" si="6"/>
        <v>7710360</v>
      </c>
    </row>
    <row r="433" spans="1:5" x14ac:dyDescent="0.25">
      <c r="A433" s="623" t="s">
        <v>1053</v>
      </c>
      <c r="B433" s="623" t="s">
        <v>1054</v>
      </c>
      <c r="C433" s="622">
        <v>4793919</v>
      </c>
      <c r="D433" s="622">
        <v>2064165</v>
      </c>
      <c r="E433" s="622">
        <f t="shared" si="6"/>
        <v>6858084</v>
      </c>
    </row>
    <row r="434" spans="1:5" x14ac:dyDescent="0.25">
      <c r="A434" s="623" t="s">
        <v>1055</v>
      </c>
      <c r="B434" s="623" t="s">
        <v>1056</v>
      </c>
      <c r="C434" s="622">
        <v>973443</v>
      </c>
      <c r="D434" s="622">
        <v>237444</v>
      </c>
      <c r="E434" s="622">
        <f t="shared" si="6"/>
        <v>1210887</v>
      </c>
    </row>
    <row r="435" spans="1:5" x14ac:dyDescent="0.25">
      <c r="A435" s="623" t="s">
        <v>1057</v>
      </c>
      <c r="B435" s="623" t="s">
        <v>1058</v>
      </c>
      <c r="C435" s="622">
        <v>804672</v>
      </c>
      <c r="D435" s="622">
        <v>204444</v>
      </c>
      <c r="E435" s="622">
        <f t="shared" si="6"/>
        <v>1009116</v>
      </c>
    </row>
    <row r="436" spans="1:5" x14ac:dyDescent="0.25">
      <c r="A436" s="623" t="s">
        <v>1059</v>
      </c>
      <c r="B436" s="623" t="s">
        <v>1060</v>
      </c>
      <c r="C436" s="622">
        <v>174732</v>
      </c>
      <c r="D436" s="622">
        <v>33939</v>
      </c>
      <c r="E436" s="622">
        <f t="shared" si="6"/>
        <v>208671</v>
      </c>
    </row>
    <row r="437" spans="1:5" x14ac:dyDescent="0.25">
      <c r="A437" s="623" t="s">
        <v>1061</v>
      </c>
      <c r="B437" s="623" t="s">
        <v>1062</v>
      </c>
      <c r="C437" s="622">
        <v>436695</v>
      </c>
      <c r="D437" s="622">
        <v>237981</v>
      </c>
      <c r="E437" s="622">
        <f t="shared" si="6"/>
        <v>674676</v>
      </c>
    </row>
    <row r="438" spans="1:5" x14ac:dyDescent="0.25">
      <c r="A438" s="623" t="s">
        <v>1063</v>
      </c>
      <c r="B438" s="623" t="s">
        <v>1064</v>
      </c>
      <c r="C438" s="622">
        <v>309174</v>
      </c>
      <c r="D438" s="622">
        <v>129855</v>
      </c>
      <c r="E438" s="622">
        <f t="shared" si="6"/>
        <v>439029</v>
      </c>
    </row>
    <row r="439" spans="1:5" x14ac:dyDescent="0.25">
      <c r="A439" s="623" t="s">
        <v>1065</v>
      </c>
      <c r="B439" s="623" t="s">
        <v>1066</v>
      </c>
      <c r="C439" s="622">
        <v>1777704</v>
      </c>
      <c r="D439" s="622">
        <v>348117</v>
      </c>
      <c r="E439" s="622">
        <f t="shared" si="6"/>
        <v>2125821</v>
      </c>
    </row>
    <row r="440" spans="1:5" x14ac:dyDescent="0.25">
      <c r="A440" s="623" t="s">
        <v>1067</v>
      </c>
      <c r="B440" s="623" t="s">
        <v>1068</v>
      </c>
      <c r="C440" s="622">
        <v>2638101</v>
      </c>
      <c r="D440" s="622">
        <v>623931</v>
      </c>
      <c r="E440" s="622">
        <f t="shared" si="6"/>
        <v>3262032</v>
      </c>
    </row>
    <row r="441" spans="1:5" x14ac:dyDescent="0.25">
      <c r="A441" s="623" t="s">
        <v>1069</v>
      </c>
      <c r="B441" s="623" t="s">
        <v>1070</v>
      </c>
      <c r="C441" s="622">
        <v>3448581</v>
      </c>
      <c r="D441" s="622">
        <v>470193</v>
      </c>
      <c r="E441" s="622">
        <f t="shared" si="6"/>
        <v>3918774</v>
      </c>
    </row>
    <row r="442" spans="1:5" x14ac:dyDescent="0.25">
      <c r="A442" s="623" t="s">
        <v>1071</v>
      </c>
      <c r="B442" s="623" t="s">
        <v>1072</v>
      </c>
      <c r="C442" s="622">
        <v>653508</v>
      </c>
      <c r="D442" s="622">
        <v>149307</v>
      </c>
      <c r="E442" s="622">
        <f t="shared" si="6"/>
        <v>802815</v>
      </c>
    </row>
    <row r="443" spans="1:5" x14ac:dyDescent="0.25">
      <c r="A443" s="623" t="s">
        <v>1073</v>
      </c>
      <c r="B443" s="623" t="s">
        <v>1074</v>
      </c>
      <c r="C443" s="622">
        <v>9106506</v>
      </c>
      <c r="D443" s="622">
        <v>1296291</v>
      </c>
      <c r="E443" s="622">
        <f t="shared" si="6"/>
        <v>10402797</v>
      </c>
    </row>
    <row r="444" spans="1:5" x14ac:dyDescent="0.25">
      <c r="A444" s="623" t="s">
        <v>1075</v>
      </c>
      <c r="B444" s="623" t="s">
        <v>1076</v>
      </c>
      <c r="C444" s="622">
        <v>1089912</v>
      </c>
      <c r="D444" s="622">
        <v>235299</v>
      </c>
      <c r="E444" s="622">
        <f t="shared" si="6"/>
        <v>1325211</v>
      </c>
    </row>
    <row r="445" spans="1:5" x14ac:dyDescent="0.25">
      <c r="A445" s="623" t="s">
        <v>1077</v>
      </c>
      <c r="B445" s="623" t="s">
        <v>1078</v>
      </c>
      <c r="C445" s="622">
        <v>13964556</v>
      </c>
      <c r="D445" s="622">
        <v>3262260</v>
      </c>
      <c r="E445" s="622">
        <f t="shared" si="6"/>
        <v>17226816</v>
      </c>
    </row>
    <row r="446" spans="1:5" x14ac:dyDescent="0.25">
      <c r="A446" s="623" t="s">
        <v>1079</v>
      </c>
      <c r="B446" s="623" t="s">
        <v>1080</v>
      </c>
      <c r="C446" s="622">
        <v>397353</v>
      </c>
      <c r="D446" s="622">
        <v>120198</v>
      </c>
      <c r="E446" s="622">
        <f t="shared" si="6"/>
        <v>517551</v>
      </c>
    </row>
    <row r="447" spans="1:5" x14ac:dyDescent="0.25">
      <c r="A447" s="623" t="s">
        <v>1081</v>
      </c>
      <c r="B447" s="623" t="s">
        <v>1082</v>
      </c>
      <c r="C447" s="622">
        <v>3048480</v>
      </c>
      <c r="D447" s="622">
        <v>1043820</v>
      </c>
      <c r="E447" s="622">
        <f t="shared" si="6"/>
        <v>4092300</v>
      </c>
    </row>
    <row r="448" spans="1:5" x14ac:dyDescent="0.25">
      <c r="A448" s="623" t="s">
        <v>1083</v>
      </c>
      <c r="B448" s="623" t="s">
        <v>1084</v>
      </c>
      <c r="C448" s="622">
        <v>104277</v>
      </c>
      <c r="D448" s="622">
        <v>47487</v>
      </c>
      <c r="E448" s="622">
        <f t="shared" si="6"/>
        <v>151764</v>
      </c>
    </row>
    <row r="449" spans="1:5" x14ac:dyDescent="0.25">
      <c r="A449" s="623" t="s">
        <v>1085</v>
      </c>
      <c r="B449" s="623" t="s">
        <v>1086</v>
      </c>
      <c r="C449" s="622">
        <v>173739</v>
      </c>
      <c r="D449" s="622">
        <v>60099</v>
      </c>
      <c r="E449" s="622">
        <f t="shared" si="6"/>
        <v>233838</v>
      </c>
    </row>
    <row r="450" spans="1:5" x14ac:dyDescent="0.25">
      <c r="A450" s="623" t="s">
        <v>1087</v>
      </c>
      <c r="B450" s="623" t="s">
        <v>1088</v>
      </c>
      <c r="C450" s="622">
        <v>484710</v>
      </c>
      <c r="D450" s="622">
        <v>61842</v>
      </c>
      <c r="E450" s="622">
        <f t="shared" si="6"/>
        <v>546552</v>
      </c>
    </row>
    <row r="451" spans="1:5" x14ac:dyDescent="0.25">
      <c r="A451" s="623" t="s">
        <v>1089</v>
      </c>
      <c r="B451" s="623" t="s">
        <v>1090</v>
      </c>
      <c r="C451" s="622">
        <v>928002</v>
      </c>
      <c r="D451" s="622">
        <v>220272</v>
      </c>
      <c r="E451" s="622">
        <f t="shared" si="6"/>
        <v>1148274</v>
      </c>
    </row>
    <row r="452" spans="1:5" x14ac:dyDescent="0.25">
      <c r="A452" s="623" t="s">
        <v>1091</v>
      </c>
      <c r="B452" s="623" t="s">
        <v>1092</v>
      </c>
      <c r="C452" s="622">
        <v>3320991</v>
      </c>
      <c r="D452" s="622">
        <v>878817</v>
      </c>
      <c r="E452" s="622">
        <f t="shared" si="6"/>
        <v>4199808</v>
      </c>
    </row>
    <row r="453" spans="1:5" x14ac:dyDescent="0.25">
      <c r="A453" s="623" t="s">
        <v>1093</v>
      </c>
      <c r="B453" s="623" t="s">
        <v>1094</v>
      </c>
      <c r="C453" s="622">
        <v>5772603</v>
      </c>
      <c r="D453" s="622">
        <v>2022444</v>
      </c>
      <c r="E453" s="622">
        <f t="shared" si="6"/>
        <v>7795047</v>
      </c>
    </row>
    <row r="454" spans="1:5" x14ac:dyDescent="0.25">
      <c r="A454" s="623" t="s">
        <v>1095</v>
      </c>
      <c r="B454" s="623" t="s">
        <v>1096</v>
      </c>
      <c r="C454" s="622">
        <v>1091610</v>
      </c>
      <c r="D454" s="622">
        <v>269505</v>
      </c>
      <c r="E454" s="622">
        <f t="shared" si="6"/>
        <v>1361115</v>
      </c>
    </row>
    <row r="455" spans="1:5" x14ac:dyDescent="0.25">
      <c r="A455" s="623" t="s">
        <v>1097</v>
      </c>
      <c r="B455" s="623" t="s">
        <v>1098</v>
      </c>
      <c r="C455" s="622">
        <v>1418481</v>
      </c>
      <c r="D455" s="622">
        <v>450609</v>
      </c>
      <c r="E455" s="622">
        <f t="shared" si="6"/>
        <v>1869090</v>
      </c>
    </row>
    <row r="456" spans="1:5" x14ac:dyDescent="0.25">
      <c r="A456" s="623" t="s">
        <v>1099</v>
      </c>
      <c r="B456" s="623" t="s">
        <v>1100</v>
      </c>
      <c r="C456" s="622">
        <v>13151394</v>
      </c>
      <c r="D456" s="622">
        <v>1651788</v>
      </c>
      <c r="E456" s="622">
        <f t="shared" ref="E456:E519" si="7">C456+D456</f>
        <v>14803182</v>
      </c>
    </row>
    <row r="457" spans="1:5" x14ac:dyDescent="0.25">
      <c r="A457" s="623" t="s">
        <v>1101</v>
      </c>
      <c r="B457" s="623" t="s">
        <v>1102</v>
      </c>
      <c r="C457" s="622">
        <v>818028</v>
      </c>
      <c r="D457" s="622">
        <v>141258</v>
      </c>
      <c r="E457" s="622">
        <f t="shared" si="7"/>
        <v>959286</v>
      </c>
    </row>
    <row r="458" spans="1:5" x14ac:dyDescent="0.25">
      <c r="A458" s="623" t="s">
        <v>1103</v>
      </c>
      <c r="B458" s="623" t="s">
        <v>1104</v>
      </c>
      <c r="C458" s="622">
        <v>2151504</v>
      </c>
      <c r="D458" s="622">
        <v>566112</v>
      </c>
      <c r="E458" s="622">
        <f t="shared" si="7"/>
        <v>2717616</v>
      </c>
    </row>
    <row r="459" spans="1:5" x14ac:dyDescent="0.25">
      <c r="A459" s="623" t="s">
        <v>1105</v>
      </c>
      <c r="B459" s="623" t="s">
        <v>1106</v>
      </c>
      <c r="C459" s="622">
        <v>1264641</v>
      </c>
      <c r="D459" s="622">
        <v>525195</v>
      </c>
      <c r="E459" s="622">
        <f t="shared" si="7"/>
        <v>1789836</v>
      </c>
    </row>
    <row r="460" spans="1:5" x14ac:dyDescent="0.25">
      <c r="A460" s="623" t="s">
        <v>1107</v>
      </c>
      <c r="B460" s="623" t="s">
        <v>1108</v>
      </c>
      <c r="C460" s="622">
        <v>2913966</v>
      </c>
      <c r="D460" s="622">
        <v>426597</v>
      </c>
      <c r="E460" s="622">
        <f t="shared" si="7"/>
        <v>3340563</v>
      </c>
    </row>
    <row r="461" spans="1:5" x14ac:dyDescent="0.25">
      <c r="A461" s="623" t="s">
        <v>1109</v>
      </c>
      <c r="B461" s="623" t="s">
        <v>1110</v>
      </c>
      <c r="C461" s="622">
        <v>1297359</v>
      </c>
      <c r="D461" s="622">
        <v>368643</v>
      </c>
      <c r="E461" s="622">
        <f t="shared" si="7"/>
        <v>1666002</v>
      </c>
    </row>
    <row r="462" spans="1:5" x14ac:dyDescent="0.25">
      <c r="A462" s="623" t="s">
        <v>1111</v>
      </c>
      <c r="B462" s="623" t="s">
        <v>1112</v>
      </c>
      <c r="C462" s="622">
        <v>711960</v>
      </c>
      <c r="D462" s="622">
        <v>226176</v>
      </c>
      <c r="E462" s="622">
        <f t="shared" si="7"/>
        <v>938136</v>
      </c>
    </row>
    <row r="463" spans="1:5" x14ac:dyDescent="0.25">
      <c r="A463" s="623" t="s">
        <v>1113</v>
      </c>
      <c r="B463" s="623" t="s">
        <v>1114</v>
      </c>
      <c r="C463" s="622">
        <v>4285368</v>
      </c>
      <c r="D463" s="622">
        <v>455439</v>
      </c>
      <c r="E463" s="622">
        <f t="shared" si="7"/>
        <v>4740807</v>
      </c>
    </row>
    <row r="464" spans="1:5" x14ac:dyDescent="0.25">
      <c r="A464" s="623" t="s">
        <v>1115</v>
      </c>
      <c r="B464" s="623" t="s">
        <v>1116</v>
      </c>
      <c r="C464" s="622">
        <v>334944</v>
      </c>
      <c r="D464" s="622">
        <v>149577</v>
      </c>
      <c r="E464" s="622">
        <f t="shared" si="7"/>
        <v>484521</v>
      </c>
    </row>
    <row r="465" spans="1:5" x14ac:dyDescent="0.25">
      <c r="A465" s="623" t="s">
        <v>1117</v>
      </c>
      <c r="B465" s="623" t="s">
        <v>1118</v>
      </c>
      <c r="C465" s="622">
        <v>1597716</v>
      </c>
      <c r="D465" s="622">
        <v>600858</v>
      </c>
      <c r="E465" s="622">
        <f t="shared" si="7"/>
        <v>2198574</v>
      </c>
    </row>
    <row r="466" spans="1:5" x14ac:dyDescent="0.25">
      <c r="A466" s="623" t="s">
        <v>1119</v>
      </c>
      <c r="B466" s="623" t="s">
        <v>1120</v>
      </c>
      <c r="C466" s="622">
        <v>3973644</v>
      </c>
      <c r="D466" s="622">
        <v>726153</v>
      </c>
      <c r="E466" s="622">
        <f t="shared" si="7"/>
        <v>4699797</v>
      </c>
    </row>
    <row r="467" spans="1:5" x14ac:dyDescent="0.25">
      <c r="A467" s="623" t="s">
        <v>1121</v>
      </c>
      <c r="B467" s="623" t="s">
        <v>1122</v>
      </c>
      <c r="C467" s="622">
        <v>452028</v>
      </c>
      <c r="D467" s="622">
        <v>82368</v>
      </c>
      <c r="E467" s="622">
        <f t="shared" si="7"/>
        <v>534396</v>
      </c>
    </row>
    <row r="468" spans="1:5" x14ac:dyDescent="0.25">
      <c r="A468" s="623" t="s">
        <v>1123</v>
      </c>
      <c r="B468" s="623" t="s">
        <v>1124</v>
      </c>
      <c r="C468" s="622">
        <v>1339899</v>
      </c>
      <c r="D468" s="622">
        <v>583551</v>
      </c>
      <c r="E468" s="622">
        <f t="shared" si="7"/>
        <v>1923450</v>
      </c>
    </row>
    <row r="469" spans="1:5" x14ac:dyDescent="0.25">
      <c r="A469" s="623" t="s">
        <v>1125</v>
      </c>
      <c r="B469" s="623" t="s">
        <v>1126</v>
      </c>
      <c r="C469" s="622">
        <v>321516</v>
      </c>
      <c r="D469" s="622">
        <v>88941</v>
      </c>
      <c r="E469" s="622">
        <f t="shared" si="7"/>
        <v>410457</v>
      </c>
    </row>
    <row r="470" spans="1:5" x14ac:dyDescent="0.25">
      <c r="A470" s="623" t="s">
        <v>1127</v>
      </c>
      <c r="B470" s="623" t="s">
        <v>1128</v>
      </c>
      <c r="C470" s="622">
        <v>209808</v>
      </c>
      <c r="D470" s="622">
        <v>64392</v>
      </c>
      <c r="E470" s="622">
        <f t="shared" si="7"/>
        <v>274200</v>
      </c>
    </row>
    <row r="471" spans="1:5" x14ac:dyDescent="0.25">
      <c r="A471" s="623" t="s">
        <v>1129</v>
      </c>
      <c r="B471" s="623" t="s">
        <v>1130</v>
      </c>
      <c r="C471" s="622">
        <v>855591</v>
      </c>
      <c r="D471" s="622">
        <v>210345</v>
      </c>
      <c r="E471" s="622">
        <f t="shared" si="7"/>
        <v>1065936</v>
      </c>
    </row>
    <row r="472" spans="1:5" x14ac:dyDescent="0.25">
      <c r="A472" s="623" t="s">
        <v>1131</v>
      </c>
      <c r="B472" s="623" t="s">
        <v>1132</v>
      </c>
      <c r="C472" s="622">
        <v>10067484</v>
      </c>
      <c r="D472" s="622">
        <v>1598664</v>
      </c>
      <c r="E472" s="622">
        <f t="shared" si="7"/>
        <v>11666148</v>
      </c>
    </row>
    <row r="473" spans="1:5" x14ac:dyDescent="0.25">
      <c r="A473" s="623" t="s">
        <v>1133</v>
      </c>
      <c r="B473" s="623" t="s">
        <v>1134</v>
      </c>
      <c r="C473" s="622">
        <v>6902394</v>
      </c>
      <c r="D473" s="622">
        <v>2466078</v>
      </c>
      <c r="E473" s="622">
        <f t="shared" si="7"/>
        <v>9368472</v>
      </c>
    </row>
    <row r="474" spans="1:5" x14ac:dyDescent="0.25">
      <c r="A474" s="623" t="s">
        <v>1135</v>
      </c>
      <c r="B474" s="623" t="s">
        <v>1136</v>
      </c>
      <c r="C474" s="622">
        <v>7291722</v>
      </c>
      <c r="D474" s="622">
        <v>1820148</v>
      </c>
      <c r="E474" s="622">
        <f t="shared" si="7"/>
        <v>9111870</v>
      </c>
    </row>
    <row r="475" spans="1:5" x14ac:dyDescent="0.25">
      <c r="A475" s="623" t="s">
        <v>1137</v>
      </c>
      <c r="B475" s="623" t="s">
        <v>1138</v>
      </c>
      <c r="C475" s="622">
        <v>18751476</v>
      </c>
      <c r="D475" s="622">
        <v>4417158</v>
      </c>
      <c r="E475" s="622">
        <f t="shared" si="7"/>
        <v>23168634</v>
      </c>
    </row>
    <row r="476" spans="1:5" x14ac:dyDescent="0.25">
      <c r="A476" s="623" t="s">
        <v>1139</v>
      </c>
      <c r="B476" s="623" t="s">
        <v>1140</v>
      </c>
      <c r="C476" s="622">
        <v>3201978</v>
      </c>
      <c r="D476" s="622">
        <v>629565</v>
      </c>
      <c r="E476" s="622">
        <f t="shared" si="7"/>
        <v>3831543</v>
      </c>
    </row>
    <row r="477" spans="1:5" x14ac:dyDescent="0.25">
      <c r="A477" s="623" t="s">
        <v>1141</v>
      </c>
      <c r="B477" s="623" t="s">
        <v>1142</v>
      </c>
      <c r="C477" s="622">
        <v>116664</v>
      </c>
      <c r="D477" s="622">
        <v>66537</v>
      </c>
      <c r="E477" s="622">
        <f t="shared" si="7"/>
        <v>183201</v>
      </c>
    </row>
    <row r="478" spans="1:5" x14ac:dyDescent="0.25">
      <c r="A478" s="623" t="s">
        <v>1143</v>
      </c>
      <c r="B478" s="623" t="s">
        <v>1144</v>
      </c>
      <c r="C478" s="622">
        <v>1032543</v>
      </c>
      <c r="D478" s="622">
        <v>429009</v>
      </c>
      <c r="E478" s="622">
        <f t="shared" si="7"/>
        <v>1461552</v>
      </c>
    </row>
    <row r="479" spans="1:5" x14ac:dyDescent="0.25">
      <c r="A479" s="623" t="s">
        <v>1145</v>
      </c>
      <c r="B479" s="623" t="s">
        <v>1146</v>
      </c>
      <c r="C479" s="622">
        <v>619623</v>
      </c>
      <c r="D479" s="622">
        <v>187005</v>
      </c>
      <c r="E479" s="622">
        <f t="shared" si="7"/>
        <v>806628</v>
      </c>
    </row>
    <row r="480" spans="1:5" x14ac:dyDescent="0.25">
      <c r="A480" s="623" t="s">
        <v>1147</v>
      </c>
      <c r="B480" s="623" t="s">
        <v>1148</v>
      </c>
      <c r="C480" s="622">
        <v>1393605</v>
      </c>
      <c r="D480" s="622">
        <v>437328</v>
      </c>
      <c r="E480" s="622">
        <f t="shared" si="7"/>
        <v>1830933</v>
      </c>
    </row>
    <row r="481" spans="1:5" x14ac:dyDescent="0.25">
      <c r="A481" s="623" t="s">
        <v>1149</v>
      </c>
      <c r="B481" s="623" t="s">
        <v>1150</v>
      </c>
      <c r="C481" s="622">
        <v>4265184</v>
      </c>
      <c r="D481" s="622">
        <v>1294950</v>
      </c>
      <c r="E481" s="622">
        <f t="shared" si="7"/>
        <v>5560134</v>
      </c>
    </row>
    <row r="482" spans="1:5" x14ac:dyDescent="0.25">
      <c r="A482" s="623" t="s">
        <v>1151</v>
      </c>
      <c r="B482" s="623" t="s">
        <v>1152</v>
      </c>
      <c r="C482" s="622">
        <v>182670</v>
      </c>
      <c r="D482" s="622">
        <v>54867</v>
      </c>
      <c r="E482" s="622">
        <f t="shared" si="7"/>
        <v>237537</v>
      </c>
    </row>
    <row r="483" spans="1:5" x14ac:dyDescent="0.25">
      <c r="A483" s="623" t="s">
        <v>1153</v>
      </c>
      <c r="B483" s="623" t="s">
        <v>1154</v>
      </c>
      <c r="C483" s="622">
        <v>1035834</v>
      </c>
      <c r="D483" s="622">
        <v>191832</v>
      </c>
      <c r="E483" s="622">
        <f t="shared" si="7"/>
        <v>1227666</v>
      </c>
    </row>
    <row r="484" spans="1:5" x14ac:dyDescent="0.25">
      <c r="A484" s="623" t="s">
        <v>1155</v>
      </c>
      <c r="B484" s="623" t="s">
        <v>1156</v>
      </c>
      <c r="C484" s="622">
        <v>840330</v>
      </c>
      <c r="D484" s="622">
        <v>256629</v>
      </c>
      <c r="E484" s="622">
        <f t="shared" si="7"/>
        <v>1096959</v>
      </c>
    </row>
    <row r="485" spans="1:5" x14ac:dyDescent="0.25">
      <c r="A485" s="623" t="s">
        <v>1157</v>
      </c>
      <c r="B485" s="623" t="s">
        <v>1158</v>
      </c>
      <c r="C485" s="622">
        <v>139656</v>
      </c>
      <c r="D485" s="622">
        <v>29376</v>
      </c>
      <c r="E485" s="622">
        <f t="shared" si="7"/>
        <v>169032</v>
      </c>
    </row>
    <row r="486" spans="1:5" x14ac:dyDescent="0.25">
      <c r="A486" s="623" t="s">
        <v>1159</v>
      </c>
      <c r="B486" s="623" t="s">
        <v>1160</v>
      </c>
      <c r="C486" s="622">
        <v>839796</v>
      </c>
      <c r="D486" s="622">
        <v>129723</v>
      </c>
      <c r="E486" s="622">
        <f t="shared" si="7"/>
        <v>969519</v>
      </c>
    </row>
    <row r="487" spans="1:5" x14ac:dyDescent="0.25">
      <c r="A487" s="623" t="s">
        <v>1161</v>
      </c>
      <c r="B487" s="623" t="s">
        <v>1162</v>
      </c>
      <c r="C487" s="622">
        <v>1220562</v>
      </c>
      <c r="D487" s="622">
        <v>263739</v>
      </c>
      <c r="E487" s="622">
        <f t="shared" si="7"/>
        <v>1484301</v>
      </c>
    </row>
    <row r="488" spans="1:5" x14ac:dyDescent="0.25">
      <c r="A488" s="623" t="s">
        <v>1163</v>
      </c>
      <c r="B488" s="623" t="s">
        <v>1164</v>
      </c>
      <c r="C488" s="622">
        <v>17966775</v>
      </c>
      <c r="D488" s="622">
        <v>6748953</v>
      </c>
      <c r="E488" s="622">
        <f t="shared" si="7"/>
        <v>24715728</v>
      </c>
    </row>
    <row r="489" spans="1:5" x14ac:dyDescent="0.25">
      <c r="A489" s="623" t="s">
        <v>1165</v>
      </c>
      <c r="B489" s="623" t="s">
        <v>1166</v>
      </c>
      <c r="C489" s="622">
        <v>3842994</v>
      </c>
      <c r="D489" s="622">
        <v>1280058</v>
      </c>
      <c r="E489" s="622">
        <f t="shared" si="7"/>
        <v>5123052</v>
      </c>
    </row>
    <row r="490" spans="1:5" x14ac:dyDescent="0.25">
      <c r="A490" s="623" t="s">
        <v>1167</v>
      </c>
      <c r="B490" s="623" t="s">
        <v>1168</v>
      </c>
      <c r="C490" s="622">
        <v>1627584</v>
      </c>
      <c r="D490" s="622">
        <v>564369</v>
      </c>
      <c r="E490" s="622">
        <f t="shared" si="7"/>
        <v>2191953</v>
      </c>
    </row>
    <row r="491" spans="1:5" x14ac:dyDescent="0.25">
      <c r="A491" s="623" t="s">
        <v>1169</v>
      </c>
      <c r="B491" s="623" t="s">
        <v>1170</v>
      </c>
      <c r="C491" s="622">
        <v>1664073</v>
      </c>
      <c r="D491" s="622">
        <v>406608</v>
      </c>
      <c r="E491" s="622">
        <f t="shared" si="7"/>
        <v>2070681</v>
      </c>
    </row>
    <row r="492" spans="1:5" x14ac:dyDescent="0.25">
      <c r="A492" s="623" t="s">
        <v>1171</v>
      </c>
      <c r="B492" s="623" t="s">
        <v>1172</v>
      </c>
      <c r="C492" s="622">
        <v>705684</v>
      </c>
      <c r="D492" s="622">
        <v>331215</v>
      </c>
      <c r="E492" s="622">
        <f t="shared" si="7"/>
        <v>1036899</v>
      </c>
    </row>
    <row r="493" spans="1:5" x14ac:dyDescent="0.25">
      <c r="A493" s="623" t="s">
        <v>1173</v>
      </c>
      <c r="B493" s="623" t="s">
        <v>1174</v>
      </c>
      <c r="C493" s="622">
        <v>925389</v>
      </c>
      <c r="D493" s="622">
        <v>260919</v>
      </c>
      <c r="E493" s="622">
        <f t="shared" si="7"/>
        <v>1186308</v>
      </c>
    </row>
    <row r="494" spans="1:5" x14ac:dyDescent="0.25">
      <c r="A494" s="623" t="s">
        <v>1175</v>
      </c>
      <c r="B494" s="623" t="s">
        <v>1176</v>
      </c>
      <c r="C494" s="622">
        <v>32070</v>
      </c>
      <c r="D494" s="622">
        <v>17571</v>
      </c>
      <c r="E494" s="622">
        <f t="shared" si="7"/>
        <v>49641</v>
      </c>
    </row>
    <row r="495" spans="1:5" x14ac:dyDescent="0.25">
      <c r="A495" s="623" t="s">
        <v>1177</v>
      </c>
      <c r="B495" s="623" t="s">
        <v>1178</v>
      </c>
      <c r="C495" s="622">
        <v>2837391</v>
      </c>
      <c r="D495" s="622">
        <v>664443</v>
      </c>
      <c r="E495" s="622">
        <f t="shared" si="7"/>
        <v>3501834</v>
      </c>
    </row>
    <row r="496" spans="1:5" x14ac:dyDescent="0.25">
      <c r="A496" s="623" t="s">
        <v>1179</v>
      </c>
      <c r="B496" s="623" t="s">
        <v>1180</v>
      </c>
      <c r="C496" s="622">
        <v>1474449</v>
      </c>
      <c r="D496" s="622">
        <v>412644</v>
      </c>
      <c r="E496" s="622">
        <f t="shared" si="7"/>
        <v>1887093</v>
      </c>
    </row>
    <row r="497" spans="1:5" x14ac:dyDescent="0.25">
      <c r="A497" s="623" t="s">
        <v>1181</v>
      </c>
      <c r="B497" s="623" t="s">
        <v>1182</v>
      </c>
      <c r="C497" s="622">
        <v>1949805</v>
      </c>
      <c r="D497" s="622">
        <v>559404</v>
      </c>
      <c r="E497" s="622">
        <f t="shared" si="7"/>
        <v>2509209</v>
      </c>
    </row>
    <row r="498" spans="1:5" x14ac:dyDescent="0.25">
      <c r="A498" s="623" t="s">
        <v>1183</v>
      </c>
      <c r="B498" s="623" t="s">
        <v>1184</v>
      </c>
      <c r="C498" s="622">
        <v>2700000</v>
      </c>
      <c r="D498" s="622">
        <v>430620</v>
      </c>
      <c r="E498" s="622">
        <f t="shared" si="7"/>
        <v>3130620</v>
      </c>
    </row>
    <row r="499" spans="1:5" x14ac:dyDescent="0.25">
      <c r="A499" s="623" t="s">
        <v>1185</v>
      </c>
      <c r="B499" s="623" t="s">
        <v>1186</v>
      </c>
      <c r="C499" s="622">
        <v>219408</v>
      </c>
      <c r="D499" s="622">
        <v>74184</v>
      </c>
      <c r="E499" s="622">
        <f t="shared" si="7"/>
        <v>293592</v>
      </c>
    </row>
    <row r="500" spans="1:5" x14ac:dyDescent="0.25">
      <c r="A500" s="623" t="s">
        <v>1187</v>
      </c>
      <c r="B500" s="623" t="s">
        <v>1188</v>
      </c>
      <c r="C500" s="622">
        <v>4427043</v>
      </c>
      <c r="D500" s="622">
        <v>656529</v>
      </c>
      <c r="E500" s="622">
        <f t="shared" si="7"/>
        <v>5083572</v>
      </c>
    </row>
    <row r="501" spans="1:5" x14ac:dyDescent="0.25">
      <c r="A501" s="623" t="s">
        <v>1189</v>
      </c>
      <c r="B501" s="623" t="s">
        <v>1190</v>
      </c>
      <c r="C501" s="622">
        <v>1930488</v>
      </c>
      <c r="D501" s="622">
        <v>386886</v>
      </c>
      <c r="E501" s="622">
        <f t="shared" si="7"/>
        <v>2317374</v>
      </c>
    </row>
    <row r="502" spans="1:5" x14ac:dyDescent="0.25">
      <c r="A502" s="623" t="s">
        <v>1191</v>
      </c>
      <c r="B502" s="623" t="s">
        <v>1192</v>
      </c>
      <c r="C502" s="622">
        <v>587571</v>
      </c>
      <c r="D502" s="622">
        <v>291237</v>
      </c>
      <c r="E502" s="622">
        <f t="shared" si="7"/>
        <v>878808</v>
      </c>
    </row>
    <row r="503" spans="1:5" x14ac:dyDescent="0.25">
      <c r="A503" s="623" t="s">
        <v>1193</v>
      </c>
      <c r="B503" s="623" t="s">
        <v>1194</v>
      </c>
      <c r="C503" s="622">
        <v>2820012</v>
      </c>
      <c r="D503" s="622">
        <v>552966</v>
      </c>
      <c r="E503" s="622">
        <f t="shared" si="7"/>
        <v>3372978</v>
      </c>
    </row>
    <row r="504" spans="1:5" x14ac:dyDescent="0.25">
      <c r="A504" s="623" t="s">
        <v>1195</v>
      </c>
      <c r="B504" s="623" t="s">
        <v>1196</v>
      </c>
      <c r="C504" s="622">
        <v>3543468</v>
      </c>
      <c r="D504" s="622">
        <v>894108</v>
      </c>
      <c r="E504" s="622">
        <f t="shared" si="7"/>
        <v>4437576</v>
      </c>
    </row>
    <row r="505" spans="1:5" x14ac:dyDescent="0.25">
      <c r="A505" s="623" t="s">
        <v>1197</v>
      </c>
      <c r="B505" s="623" t="s">
        <v>1198</v>
      </c>
      <c r="C505" s="622">
        <v>535437</v>
      </c>
      <c r="D505" s="622">
        <v>271116</v>
      </c>
      <c r="E505" s="622">
        <f t="shared" si="7"/>
        <v>806553</v>
      </c>
    </row>
    <row r="506" spans="1:5" x14ac:dyDescent="0.25">
      <c r="A506" s="623" t="s">
        <v>1199</v>
      </c>
      <c r="B506" s="623" t="s">
        <v>1200</v>
      </c>
      <c r="C506" s="622">
        <v>4746444</v>
      </c>
      <c r="D506" s="622">
        <v>1057503</v>
      </c>
      <c r="E506" s="622">
        <f t="shared" si="7"/>
        <v>5803947</v>
      </c>
    </row>
    <row r="507" spans="1:5" x14ac:dyDescent="0.25">
      <c r="A507" s="623" t="s">
        <v>1201</v>
      </c>
      <c r="B507" s="623" t="s">
        <v>1202</v>
      </c>
      <c r="C507" s="622">
        <v>399645</v>
      </c>
      <c r="D507" s="622">
        <v>126099</v>
      </c>
      <c r="E507" s="622">
        <f t="shared" si="7"/>
        <v>525744</v>
      </c>
    </row>
    <row r="508" spans="1:5" x14ac:dyDescent="0.25">
      <c r="A508" s="623" t="s">
        <v>1203</v>
      </c>
      <c r="B508" s="623" t="s">
        <v>1204</v>
      </c>
      <c r="C508" s="622">
        <v>5167170</v>
      </c>
      <c r="D508" s="622">
        <v>739836</v>
      </c>
      <c r="E508" s="622">
        <f t="shared" si="7"/>
        <v>5907006</v>
      </c>
    </row>
    <row r="509" spans="1:5" x14ac:dyDescent="0.25">
      <c r="A509" s="623" t="s">
        <v>1205</v>
      </c>
      <c r="B509" s="623" t="s">
        <v>1206</v>
      </c>
      <c r="C509" s="622">
        <v>83688</v>
      </c>
      <c r="D509" s="622">
        <v>50172</v>
      </c>
      <c r="E509" s="622">
        <f t="shared" si="7"/>
        <v>133860</v>
      </c>
    </row>
    <row r="510" spans="1:5" x14ac:dyDescent="0.25">
      <c r="A510" s="623" t="s">
        <v>1207</v>
      </c>
      <c r="B510" s="623" t="s">
        <v>1208</v>
      </c>
      <c r="C510" s="622">
        <v>436596</v>
      </c>
      <c r="D510" s="622">
        <v>221613</v>
      </c>
      <c r="E510" s="622">
        <f t="shared" si="7"/>
        <v>658209</v>
      </c>
    </row>
    <row r="511" spans="1:5" x14ac:dyDescent="0.25">
      <c r="A511" s="623" t="s">
        <v>1209</v>
      </c>
      <c r="B511" s="623" t="s">
        <v>1210</v>
      </c>
      <c r="C511" s="622">
        <v>2053461</v>
      </c>
      <c r="D511" s="622">
        <v>1013367</v>
      </c>
      <c r="E511" s="622">
        <f t="shared" si="7"/>
        <v>3066828</v>
      </c>
    </row>
    <row r="512" spans="1:5" x14ac:dyDescent="0.25">
      <c r="A512" s="623" t="s">
        <v>1211</v>
      </c>
      <c r="B512" s="623" t="s">
        <v>1212</v>
      </c>
      <c r="C512" s="622">
        <v>242058</v>
      </c>
      <c r="D512" s="622">
        <v>104904</v>
      </c>
      <c r="E512" s="622">
        <f t="shared" si="7"/>
        <v>346962</v>
      </c>
    </row>
    <row r="513" spans="1:5" x14ac:dyDescent="0.25">
      <c r="A513" s="623" t="s">
        <v>1213</v>
      </c>
      <c r="B513" s="623" t="s">
        <v>1214</v>
      </c>
      <c r="C513" s="622">
        <v>1523466</v>
      </c>
      <c r="D513" s="622">
        <v>432498</v>
      </c>
      <c r="E513" s="622">
        <f t="shared" si="7"/>
        <v>1955964</v>
      </c>
    </row>
    <row r="514" spans="1:5" x14ac:dyDescent="0.25">
      <c r="A514" s="623" t="s">
        <v>1215</v>
      </c>
      <c r="B514" s="623" t="s">
        <v>1216</v>
      </c>
      <c r="C514" s="622">
        <v>401415</v>
      </c>
      <c r="D514" s="622">
        <v>204042</v>
      </c>
      <c r="E514" s="622">
        <f t="shared" si="7"/>
        <v>605457</v>
      </c>
    </row>
    <row r="515" spans="1:5" x14ac:dyDescent="0.25">
      <c r="A515" s="623" t="s">
        <v>1217</v>
      </c>
      <c r="B515" s="623" t="s">
        <v>1218</v>
      </c>
      <c r="C515" s="622">
        <v>7318716</v>
      </c>
      <c r="D515" s="622">
        <v>1414878</v>
      </c>
      <c r="E515" s="622">
        <f t="shared" si="7"/>
        <v>8733594</v>
      </c>
    </row>
    <row r="516" spans="1:5" x14ac:dyDescent="0.25">
      <c r="A516" s="623" t="s">
        <v>1219</v>
      </c>
      <c r="B516" s="623" t="s">
        <v>1220</v>
      </c>
      <c r="C516" s="622">
        <v>870960</v>
      </c>
      <c r="D516" s="622">
        <v>117648</v>
      </c>
      <c r="E516" s="622">
        <f t="shared" si="7"/>
        <v>988608</v>
      </c>
    </row>
    <row r="517" spans="1:5" x14ac:dyDescent="0.25">
      <c r="A517" s="623" t="s">
        <v>1221</v>
      </c>
      <c r="B517" s="623" t="s">
        <v>1222</v>
      </c>
      <c r="C517" s="622">
        <v>3667599</v>
      </c>
      <c r="D517" s="622">
        <v>484281</v>
      </c>
      <c r="E517" s="622">
        <f t="shared" si="7"/>
        <v>4151880</v>
      </c>
    </row>
    <row r="518" spans="1:5" x14ac:dyDescent="0.25">
      <c r="A518" s="623" t="s">
        <v>1223</v>
      </c>
      <c r="B518" s="623" t="s">
        <v>1224</v>
      </c>
      <c r="C518" s="622">
        <v>549168</v>
      </c>
      <c r="D518" s="622">
        <v>122478</v>
      </c>
      <c r="E518" s="622">
        <f t="shared" si="7"/>
        <v>671646</v>
      </c>
    </row>
    <row r="519" spans="1:5" x14ac:dyDescent="0.25">
      <c r="A519" s="623" t="s">
        <v>1225</v>
      </c>
      <c r="B519" s="623" t="s">
        <v>1226</v>
      </c>
      <c r="C519" s="622">
        <v>3037722</v>
      </c>
      <c r="D519" s="622">
        <v>1126053</v>
      </c>
      <c r="E519" s="622">
        <f t="shared" si="7"/>
        <v>4163775</v>
      </c>
    </row>
    <row r="520" spans="1:5" x14ac:dyDescent="0.25">
      <c r="A520" s="623" t="s">
        <v>1227</v>
      </c>
      <c r="B520" s="623" t="s">
        <v>1228</v>
      </c>
      <c r="C520" s="622">
        <v>1291200</v>
      </c>
      <c r="D520" s="622">
        <v>133746</v>
      </c>
      <c r="E520" s="622">
        <f t="shared" ref="E520:E576" si="8">C520+D520</f>
        <v>1424946</v>
      </c>
    </row>
    <row r="521" spans="1:5" x14ac:dyDescent="0.25">
      <c r="A521" s="623" t="s">
        <v>1229</v>
      </c>
      <c r="B521" s="623" t="s">
        <v>1230</v>
      </c>
      <c r="C521" s="622">
        <v>15675312</v>
      </c>
      <c r="D521" s="622">
        <v>8300130</v>
      </c>
      <c r="E521" s="622">
        <f t="shared" si="8"/>
        <v>23975442</v>
      </c>
    </row>
    <row r="522" spans="1:5" x14ac:dyDescent="0.25">
      <c r="A522" s="623" t="s">
        <v>1231</v>
      </c>
      <c r="B522" s="623" t="s">
        <v>1232</v>
      </c>
      <c r="C522" s="622">
        <v>2262144</v>
      </c>
      <c r="D522" s="622">
        <v>613197</v>
      </c>
      <c r="E522" s="622">
        <f t="shared" si="8"/>
        <v>2875341</v>
      </c>
    </row>
    <row r="523" spans="1:5" x14ac:dyDescent="0.25">
      <c r="A523" s="623" t="s">
        <v>1233</v>
      </c>
      <c r="B523" s="623" t="s">
        <v>1234</v>
      </c>
      <c r="C523" s="622">
        <v>4682451</v>
      </c>
      <c r="D523" s="622">
        <v>696774</v>
      </c>
      <c r="E523" s="622">
        <f t="shared" si="8"/>
        <v>5379225</v>
      </c>
    </row>
    <row r="524" spans="1:5" x14ac:dyDescent="0.25">
      <c r="A524" s="623" t="s">
        <v>1235</v>
      </c>
      <c r="B524" s="623" t="s">
        <v>1236</v>
      </c>
      <c r="C524" s="622">
        <v>67041</v>
      </c>
      <c r="D524" s="622">
        <v>20523</v>
      </c>
      <c r="E524" s="622">
        <f t="shared" si="8"/>
        <v>87564</v>
      </c>
    </row>
    <row r="525" spans="1:5" x14ac:dyDescent="0.25">
      <c r="A525" s="623" t="s">
        <v>1237</v>
      </c>
      <c r="B525" s="623" t="s">
        <v>1238</v>
      </c>
      <c r="C525" s="622">
        <v>779091</v>
      </c>
      <c r="D525" s="622">
        <v>374277</v>
      </c>
      <c r="E525" s="622">
        <f t="shared" si="8"/>
        <v>1153368</v>
      </c>
    </row>
    <row r="526" spans="1:5" x14ac:dyDescent="0.25">
      <c r="A526" s="623" t="s">
        <v>1239</v>
      </c>
      <c r="B526" s="623" t="s">
        <v>1240</v>
      </c>
      <c r="C526" s="622">
        <v>2802432</v>
      </c>
      <c r="D526" s="622">
        <v>959574</v>
      </c>
      <c r="E526" s="622">
        <f t="shared" si="8"/>
        <v>3762006</v>
      </c>
    </row>
    <row r="527" spans="1:5" x14ac:dyDescent="0.25">
      <c r="A527" s="623" t="s">
        <v>1241</v>
      </c>
      <c r="B527" s="623" t="s">
        <v>1242</v>
      </c>
      <c r="C527" s="622">
        <v>193584</v>
      </c>
      <c r="D527" s="622">
        <v>37023</v>
      </c>
      <c r="E527" s="622">
        <f t="shared" si="8"/>
        <v>230607</v>
      </c>
    </row>
    <row r="528" spans="1:5" x14ac:dyDescent="0.25">
      <c r="A528" s="623" t="s">
        <v>1243</v>
      </c>
      <c r="B528" s="623" t="s">
        <v>1244</v>
      </c>
      <c r="C528" s="622">
        <v>638493</v>
      </c>
      <c r="D528" s="622">
        <v>162723</v>
      </c>
      <c r="E528" s="622">
        <f t="shared" si="8"/>
        <v>801216</v>
      </c>
    </row>
    <row r="529" spans="1:5" x14ac:dyDescent="0.25">
      <c r="A529" s="623" t="s">
        <v>1245</v>
      </c>
      <c r="B529" s="623" t="s">
        <v>1246</v>
      </c>
      <c r="C529" s="622">
        <v>701808</v>
      </c>
      <c r="D529" s="622">
        <v>215847</v>
      </c>
      <c r="E529" s="622">
        <f t="shared" si="8"/>
        <v>917655</v>
      </c>
    </row>
    <row r="530" spans="1:5" x14ac:dyDescent="0.25">
      <c r="A530" s="623" t="s">
        <v>1247</v>
      </c>
      <c r="B530" s="623" t="s">
        <v>1248</v>
      </c>
      <c r="C530" s="622">
        <v>149922</v>
      </c>
      <c r="D530" s="622">
        <v>49500</v>
      </c>
      <c r="E530" s="622">
        <f t="shared" si="8"/>
        <v>199422</v>
      </c>
    </row>
    <row r="531" spans="1:5" x14ac:dyDescent="0.25">
      <c r="A531" s="623" t="s">
        <v>1249</v>
      </c>
      <c r="B531" s="623" t="s">
        <v>1250</v>
      </c>
      <c r="C531" s="622">
        <v>3199479</v>
      </c>
      <c r="D531" s="622">
        <v>1504893</v>
      </c>
      <c r="E531" s="622">
        <f t="shared" si="8"/>
        <v>4704372</v>
      </c>
    </row>
    <row r="532" spans="1:5" x14ac:dyDescent="0.25">
      <c r="A532" s="623" t="s">
        <v>1251</v>
      </c>
      <c r="B532" s="623" t="s">
        <v>1252</v>
      </c>
      <c r="C532" s="622">
        <v>8804163</v>
      </c>
      <c r="D532" s="622">
        <v>2144520</v>
      </c>
      <c r="E532" s="622">
        <f t="shared" si="8"/>
        <v>10948683</v>
      </c>
    </row>
    <row r="533" spans="1:5" x14ac:dyDescent="0.25">
      <c r="A533" s="623" t="s">
        <v>1253</v>
      </c>
      <c r="B533" s="623" t="s">
        <v>1254</v>
      </c>
      <c r="C533" s="622">
        <v>1699200</v>
      </c>
      <c r="D533" s="622">
        <v>379509</v>
      </c>
      <c r="E533" s="622">
        <f t="shared" si="8"/>
        <v>2078709</v>
      </c>
    </row>
    <row r="534" spans="1:5" x14ac:dyDescent="0.25">
      <c r="A534" s="623" t="s">
        <v>1255</v>
      </c>
      <c r="B534" s="623" t="s">
        <v>1256</v>
      </c>
      <c r="C534" s="622">
        <v>551289</v>
      </c>
      <c r="D534" s="622">
        <v>162723</v>
      </c>
      <c r="E534" s="622">
        <f t="shared" si="8"/>
        <v>714012</v>
      </c>
    </row>
    <row r="535" spans="1:5" x14ac:dyDescent="0.25">
      <c r="A535" s="623" t="s">
        <v>1257</v>
      </c>
      <c r="B535" s="623" t="s">
        <v>1258</v>
      </c>
      <c r="C535" s="622">
        <v>878283</v>
      </c>
      <c r="D535" s="622">
        <v>178686</v>
      </c>
      <c r="E535" s="622">
        <f t="shared" si="8"/>
        <v>1056969</v>
      </c>
    </row>
    <row r="536" spans="1:5" x14ac:dyDescent="0.25">
      <c r="A536" s="623" t="s">
        <v>1259</v>
      </c>
      <c r="B536" s="623" t="s">
        <v>1260</v>
      </c>
      <c r="C536" s="622">
        <v>1989846</v>
      </c>
      <c r="D536" s="622">
        <v>454095</v>
      </c>
      <c r="E536" s="622">
        <f t="shared" si="8"/>
        <v>2443941</v>
      </c>
    </row>
    <row r="537" spans="1:5" x14ac:dyDescent="0.25">
      <c r="A537" s="623" t="s">
        <v>1261</v>
      </c>
      <c r="B537" s="623" t="s">
        <v>1262</v>
      </c>
      <c r="C537" s="622">
        <v>643194</v>
      </c>
      <c r="D537" s="622">
        <v>312972</v>
      </c>
      <c r="E537" s="622">
        <f t="shared" si="8"/>
        <v>956166</v>
      </c>
    </row>
    <row r="538" spans="1:5" x14ac:dyDescent="0.25">
      <c r="A538" s="623" t="s">
        <v>1263</v>
      </c>
      <c r="B538" s="623" t="s">
        <v>1264</v>
      </c>
      <c r="C538" s="622">
        <v>2853873</v>
      </c>
      <c r="D538" s="622">
        <v>546795</v>
      </c>
      <c r="E538" s="622">
        <f t="shared" si="8"/>
        <v>3400668</v>
      </c>
    </row>
    <row r="539" spans="1:5" x14ac:dyDescent="0.25">
      <c r="A539" s="623" t="s">
        <v>1265</v>
      </c>
      <c r="B539" s="623" t="s">
        <v>1266</v>
      </c>
      <c r="C539" s="622">
        <v>869310</v>
      </c>
      <c r="D539" s="622">
        <v>293922</v>
      </c>
      <c r="E539" s="622">
        <f t="shared" si="8"/>
        <v>1163232</v>
      </c>
    </row>
    <row r="540" spans="1:5" x14ac:dyDescent="0.25">
      <c r="A540" s="623" t="s">
        <v>1267</v>
      </c>
      <c r="B540" s="623" t="s">
        <v>1268</v>
      </c>
      <c r="C540" s="622">
        <v>2556873</v>
      </c>
      <c r="D540" s="622">
        <v>531768</v>
      </c>
      <c r="E540" s="622">
        <f t="shared" si="8"/>
        <v>3088641</v>
      </c>
    </row>
    <row r="541" spans="1:5" x14ac:dyDescent="0.25">
      <c r="A541" s="623" t="s">
        <v>1269</v>
      </c>
      <c r="B541" s="623" t="s">
        <v>1270</v>
      </c>
      <c r="C541" s="622">
        <v>2142666</v>
      </c>
      <c r="D541" s="622">
        <v>399228</v>
      </c>
      <c r="E541" s="622">
        <f t="shared" si="8"/>
        <v>2541894</v>
      </c>
    </row>
    <row r="542" spans="1:5" x14ac:dyDescent="0.25">
      <c r="A542" s="623" t="s">
        <v>1271</v>
      </c>
      <c r="B542" s="623" t="s">
        <v>1272</v>
      </c>
      <c r="C542" s="622">
        <v>203328</v>
      </c>
      <c r="D542" s="622">
        <v>66135</v>
      </c>
      <c r="E542" s="622">
        <f t="shared" si="8"/>
        <v>269463</v>
      </c>
    </row>
    <row r="543" spans="1:5" x14ac:dyDescent="0.25">
      <c r="A543" s="623" t="s">
        <v>1273</v>
      </c>
      <c r="B543" s="623" t="s">
        <v>1274</v>
      </c>
      <c r="C543" s="622">
        <v>3407118</v>
      </c>
      <c r="D543" s="622">
        <v>905109</v>
      </c>
      <c r="E543" s="622">
        <f t="shared" si="8"/>
        <v>4312227</v>
      </c>
    </row>
    <row r="544" spans="1:5" x14ac:dyDescent="0.25">
      <c r="A544" s="623" t="s">
        <v>1275</v>
      </c>
      <c r="B544" s="623" t="s">
        <v>1276</v>
      </c>
      <c r="C544" s="622">
        <v>222654</v>
      </c>
      <c r="D544" s="622">
        <v>94575</v>
      </c>
      <c r="E544" s="622">
        <f t="shared" si="8"/>
        <v>317229</v>
      </c>
    </row>
    <row r="545" spans="1:5" x14ac:dyDescent="0.25">
      <c r="A545" s="623" t="s">
        <v>1277</v>
      </c>
      <c r="B545" s="623" t="s">
        <v>1278</v>
      </c>
      <c r="C545" s="622">
        <v>1049664</v>
      </c>
      <c r="D545" s="622">
        <v>674103</v>
      </c>
      <c r="E545" s="622">
        <f t="shared" si="8"/>
        <v>1723767</v>
      </c>
    </row>
    <row r="546" spans="1:5" x14ac:dyDescent="0.25">
      <c r="A546" s="623" t="s">
        <v>1279</v>
      </c>
      <c r="B546" s="623" t="s">
        <v>1280</v>
      </c>
      <c r="C546" s="622">
        <v>1671258</v>
      </c>
      <c r="D546" s="622">
        <v>946965</v>
      </c>
      <c r="E546" s="622">
        <f t="shared" si="8"/>
        <v>2618223</v>
      </c>
    </row>
    <row r="547" spans="1:5" x14ac:dyDescent="0.25">
      <c r="A547" s="623" t="s">
        <v>1281</v>
      </c>
      <c r="B547" s="623" t="s">
        <v>1282</v>
      </c>
      <c r="C547" s="622">
        <v>851247</v>
      </c>
      <c r="D547" s="622">
        <v>228993</v>
      </c>
      <c r="E547" s="622">
        <f t="shared" si="8"/>
        <v>1080240</v>
      </c>
    </row>
    <row r="548" spans="1:5" x14ac:dyDescent="0.25">
      <c r="A548" s="623" t="s">
        <v>1283</v>
      </c>
      <c r="B548" s="623" t="s">
        <v>1284</v>
      </c>
      <c r="C548" s="622">
        <v>273768</v>
      </c>
      <c r="D548" s="622">
        <v>100074</v>
      </c>
      <c r="E548" s="622">
        <f t="shared" si="8"/>
        <v>373842</v>
      </c>
    </row>
    <row r="549" spans="1:5" x14ac:dyDescent="0.25">
      <c r="A549" s="623" t="s">
        <v>1285</v>
      </c>
      <c r="B549" s="623" t="s">
        <v>1286</v>
      </c>
      <c r="C549" s="622">
        <v>4049034</v>
      </c>
      <c r="D549" s="622">
        <v>746007</v>
      </c>
      <c r="E549" s="622">
        <f t="shared" si="8"/>
        <v>4795041</v>
      </c>
    </row>
    <row r="550" spans="1:5" x14ac:dyDescent="0.25">
      <c r="A550" s="623" t="s">
        <v>1287</v>
      </c>
      <c r="B550" s="623" t="s">
        <v>1288</v>
      </c>
      <c r="C550" s="622">
        <v>509379</v>
      </c>
      <c r="D550" s="622">
        <v>148368</v>
      </c>
      <c r="E550" s="622">
        <f t="shared" si="8"/>
        <v>657747</v>
      </c>
    </row>
    <row r="551" spans="1:5" x14ac:dyDescent="0.25">
      <c r="A551" s="623" t="s">
        <v>1289</v>
      </c>
      <c r="B551" s="623" t="s">
        <v>1290</v>
      </c>
      <c r="C551" s="622">
        <v>2019669</v>
      </c>
      <c r="D551" s="622">
        <v>1202787</v>
      </c>
      <c r="E551" s="622">
        <f t="shared" si="8"/>
        <v>3222456</v>
      </c>
    </row>
    <row r="552" spans="1:5" x14ac:dyDescent="0.25">
      <c r="A552" s="623" t="s">
        <v>1291</v>
      </c>
      <c r="B552" s="623" t="s">
        <v>1292</v>
      </c>
      <c r="C552" s="622">
        <v>2370864</v>
      </c>
      <c r="D552" s="622">
        <v>756336</v>
      </c>
      <c r="E552" s="622">
        <f t="shared" si="8"/>
        <v>3127200</v>
      </c>
    </row>
    <row r="553" spans="1:5" x14ac:dyDescent="0.25">
      <c r="A553" s="623" t="s">
        <v>1293</v>
      </c>
      <c r="B553" s="623" t="s">
        <v>1294</v>
      </c>
      <c r="C553" s="622">
        <v>407985</v>
      </c>
      <c r="D553" s="622">
        <v>127575</v>
      </c>
      <c r="E553" s="622">
        <f t="shared" si="8"/>
        <v>535560</v>
      </c>
    </row>
    <row r="554" spans="1:5" x14ac:dyDescent="0.25">
      <c r="A554" s="623" t="s">
        <v>1295</v>
      </c>
      <c r="B554" s="623" t="s">
        <v>1296</v>
      </c>
      <c r="C554" s="622">
        <v>975318</v>
      </c>
      <c r="D554" s="622">
        <v>232614</v>
      </c>
      <c r="E554" s="622">
        <f t="shared" si="8"/>
        <v>1207932</v>
      </c>
    </row>
    <row r="555" spans="1:5" x14ac:dyDescent="0.25">
      <c r="A555" s="623" t="s">
        <v>1297</v>
      </c>
      <c r="B555" s="623" t="s">
        <v>1343</v>
      </c>
      <c r="C555" s="622">
        <v>5904780</v>
      </c>
      <c r="D555" s="622">
        <v>1518444</v>
      </c>
      <c r="E555" s="622">
        <f t="shared" si="8"/>
        <v>7423224</v>
      </c>
    </row>
    <row r="556" spans="1:5" x14ac:dyDescent="0.25">
      <c r="A556" s="623" t="s">
        <v>1299</v>
      </c>
      <c r="B556" s="623" t="s">
        <v>1300</v>
      </c>
      <c r="C556" s="622">
        <v>1607793</v>
      </c>
      <c r="D556" s="622">
        <v>680943</v>
      </c>
      <c r="E556" s="622">
        <f t="shared" si="8"/>
        <v>2288736</v>
      </c>
    </row>
    <row r="557" spans="1:5" x14ac:dyDescent="0.25">
      <c r="A557" s="623" t="s">
        <v>1301</v>
      </c>
      <c r="B557" s="623" t="s">
        <v>1302</v>
      </c>
      <c r="C557" s="622">
        <v>5248692</v>
      </c>
      <c r="D557" s="622">
        <v>2632692</v>
      </c>
      <c r="E557" s="622">
        <f t="shared" si="8"/>
        <v>7881384</v>
      </c>
    </row>
    <row r="558" spans="1:5" x14ac:dyDescent="0.25">
      <c r="A558" s="623" t="s">
        <v>1303</v>
      </c>
      <c r="B558" s="623" t="s">
        <v>1304</v>
      </c>
      <c r="C558" s="622">
        <v>174072</v>
      </c>
      <c r="D558" s="622">
        <v>68415</v>
      </c>
      <c r="E558" s="622">
        <f t="shared" si="8"/>
        <v>242487</v>
      </c>
    </row>
    <row r="559" spans="1:5" x14ac:dyDescent="0.25">
      <c r="A559" s="623" t="s">
        <v>1305</v>
      </c>
      <c r="B559" s="623" t="s">
        <v>1306</v>
      </c>
      <c r="C559" s="622">
        <v>1878894</v>
      </c>
      <c r="D559" s="622">
        <v>1263291</v>
      </c>
      <c r="E559" s="622">
        <f t="shared" si="8"/>
        <v>3142185</v>
      </c>
    </row>
    <row r="560" spans="1:5" x14ac:dyDescent="0.25">
      <c r="A560" s="623" t="s">
        <v>1307</v>
      </c>
      <c r="B560" s="623" t="s">
        <v>1308</v>
      </c>
      <c r="C560" s="622">
        <v>3298188</v>
      </c>
      <c r="D560" s="622">
        <v>750972</v>
      </c>
      <c r="E560" s="622">
        <f t="shared" si="8"/>
        <v>4049160</v>
      </c>
    </row>
    <row r="561" spans="1:5" x14ac:dyDescent="0.25">
      <c r="A561" s="623" t="s">
        <v>1309</v>
      </c>
      <c r="B561" s="623" t="s">
        <v>1310</v>
      </c>
      <c r="C561" s="622">
        <v>1105227</v>
      </c>
      <c r="D561" s="622">
        <v>355899</v>
      </c>
      <c r="E561" s="622">
        <f t="shared" si="8"/>
        <v>1461126</v>
      </c>
    </row>
    <row r="562" spans="1:5" x14ac:dyDescent="0.25">
      <c r="A562" s="623" t="s">
        <v>1311</v>
      </c>
      <c r="B562" s="623" t="s">
        <v>1312</v>
      </c>
      <c r="C562" s="622">
        <v>111408</v>
      </c>
      <c r="D562" s="622">
        <v>33402</v>
      </c>
      <c r="E562" s="622">
        <f t="shared" si="8"/>
        <v>144810</v>
      </c>
    </row>
    <row r="563" spans="1:5" x14ac:dyDescent="0.25">
      <c r="A563" s="623" t="s">
        <v>1313</v>
      </c>
      <c r="B563" s="623" t="s">
        <v>1314</v>
      </c>
      <c r="C563" s="622">
        <v>2561829</v>
      </c>
      <c r="D563" s="622">
        <v>1874076</v>
      </c>
      <c r="E563" s="622">
        <f t="shared" si="8"/>
        <v>4435905</v>
      </c>
    </row>
    <row r="564" spans="1:5" x14ac:dyDescent="0.25">
      <c r="A564" s="623" t="s">
        <v>1315</v>
      </c>
      <c r="B564" s="623" t="s">
        <v>1316</v>
      </c>
      <c r="C564" s="622">
        <v>497949</v>
      </c>
      <c r="D564" s="622">
        <v>206991</v>
      </c>
      <c r="E564" s="622">
        <f t="shared" si="8"/>
        <v>704940</v>
      </c>
    </row>
    <row r="565" spans="1:5" x14ac:dyDescent="0.25">
      <c r="A565" s="623" t="s">
        <v>1317</v>
      </c>
      <c r="B565" s="623" t="s">
        <v>1318</v>
      </c>
      <c r="C565" s="622">
        <v>10355136</v>
      </c>
      <c r="D565" s="622">
        <v>3011130</v>
      </c>
      <c r="E565" s="622">
        <f t="shared" si="8"/>
        <v>13366266</v>
      </c>
    </row>
    <row r="566" spans="1:5" x14ac:dyDescent="0.25">
      <c r="A566" s="623" t="s">
        <v>1319</v>
      </c>
      <c r="B566" s="623" t="s">
        <v>1320</v>
      </c>
      <c r="C566" s="622">
        <v>3238524</v>
      </c>
      <c r="D566" s="622">
        <v>828240</v>
      </c>
      <c r="E566" s="622">
        <f t="shared" si="8"/>
        <v>4066764</v>
      </c>
    </row>
    <row r="567" spans="1:5" x14ac:dyDescent="0.25">
      <c r="A567" s="623" t="s">
        <v>1321</v>
      </c>
      <c r="B567" s="623" t="s">
        <v>1322</v>
      </c>
      <c r="C567" s="622">
        <v>1910397</v>
      </c>
      <c r="D567" s="622">
        <v>359922</v>
      </c>
      <c r="E567" s="622">
        <f t="shared" si="8"/>
        <v>2270319</v>
      </c>
    </row>
    <row r="568" spans="1:5" x14ac:dyDescent="0.25">
      <c r="A568" s="623" t="s">
        <v>1323</v>
      </c>
      <c r="B568" s="623" t="s">
        <v>1324</v>
      </c>
      <c r="C568" s="622">
        <v>556614</v>
      </c>
      <c r="D568" s="622">
        <v>195588</v>
      </c>
      <c r="E568" s="622">
        <f t="shared" si="8"/>
        <v>752202</v>
      </c>
    </row>
    <row r="569" spans="1:5" x14ac:dyDescent="0.25">
      <c r="A569" s="623" t="s">
        <v>1325</v>
      </c>
      <c r="B569" s="623" t="s">
        <v>1326</v>
      </c>
      <c r="C569" s="622">
        <v>841683</v>
      </c>
      <c r="D569" s="622">
        <v>175467</v>
      </c>
      <c r="E569" s="622">
        <f t="shared" si="8"/>
        <v>1017150</v>
      </c>
    </row>
    <row r="570" spans="1:5" x14ac:dyDescent="0.25">
      <c r="A570" s="623" t="s">
        <v>1327</v>
      </c>
      <c r="B570" s="623" t="s">
        <v>1328</v>
      </c>
      <c r="C570" s="622">
        <v>813918</v>
      </c>
      <c r="D570" s="622">
        <v>173319</v>
      </c>
      <c r="E570" s="622">
        <f t="shared" si="8"/>
        <v>987237</v>
      </c>
    </row>
    <row r="571" spans="1:5" x14ac:dyDescent="0.25">
      <c r="A571" s="623" t="s">
        <v>1329</v>
      </c>
      <c r="B571" s="623" t="s">
        <v>1330</v>
      </c>
      <c r="C571" s="622">
        <v>14397975</v>
      </c>
      <c r="D571" s="622">
        <v>4574649</v>
      </c>
      <c r="E571" s="622">
        <f t="shared" si="8"/>
        <v>18972624</v>
      </c>
    </row>
    <row r="572" spans="1:5" x14ac:dyDescent="0.25">
      <c r="A572" s="623" t="s">
        <v>1331</v>
      </c>
      <c r="B572" s="623" t="s">
        <v>1332</v>
      </c>
      <c r="C572" s="622">
        <v>2023590</v>
      </c>
      <c r="D572" s="622">
        <v>407010</v>
      </c>
      <c r="E572" s="622">
        <f t="shared" si="8"/>
        <v>2430600</v>
      </c>
    </row>
    <row r="573" spans="1:5" x14ac:dyDescent="0.25">
      <c r="A573" s="623" t="s">
        <v>1333</v>
      </c>
      <c r="B573" s="623" t="s">
        <v>1334</v>
      </c>
      <c r="C573" s="622">
        <v>1906839</v>
      </c>
      <c r="D573" s="622">
        <v>420291</v>
      </c>
      <c r="E573" s="622">
        <f t="shared" si="8"/>
        <v>2327130</v>
      </c>
    </row>
    <row r="574" spans="1:5" x14ac:dyDescent="0.25">
      <c r="A574" s="623" t="s">
        <v>1335</v>
      </c>
      <c r="B574" s="623" t="s">
        <v>1336</v>
      </c>
      <c r="C574" s="622">
        <v>952059</v>
      </c>
      <c r="D574" s="622">
        <v>203103</v>
      </c>
      <c r="E574" s="622">
        <f t="shared" si="8"/>
        <v>1155162</v>
      </c>
    </row>
    <row r="575" spans="1:5" x14ac:dyDescent="0.25">
      <c r="A575" s="623" t="s">
        <v>1337</v>
      </c>
      <c r="B575" s="623" t="s">
        <v>1338</v>
      </c>
      <c r="C575" s="622">
        <v>1142364</v>
      </c>
      <c r="D575" s="622">
        <v>228993</v>
      </c>
      <c r="E575" s="622">
        <f t="shared" si="8"/>
        <v>1371357</v>
      </c>
    </row>
    <row r="576" spans="1:5" x14ac:dyDescent="0.25">
      <c r="A576" s="623" t="s">
        <v>1339</v>
      </c>
      <c r="B576" s="623" t="s">
        <v>1340</v>
      </c>
      <c r="C576" s="622">
        <v>6190929</v>
      </c>
      <c r="D576" s="622">
        <v>2577693</v>
      </c>
      <c r="E576" s="622">
        <f t="shared" si="8"/>
        <v>8768622</v>
      </c>
    </row>
  </sheetData>
  <mergeCells count="3">
    <mergeCell ref="A1:E1"/>
    <mergeCell ref="A2:E2"/>
    <mergeCell ref="A3:E3"/>
  </mergeCells>
  <pageMargins left="0.70866141732283472" right="0.70866141732283472" top="1.378125" bottom="0.74803149606299213" header="0.31496062992125984" footer="0.31496062992125984"/>
  <pageSetup scale="7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97"/>
  <sheetViews>
    <sheetView topLeftCell="A31" workbookViewId="0">
      <selection activeCell="D53" sqref="D53"/>
    </sheetView>
  </sheetViews>
  <sheetFormatPr baseColWidth="10" defaultRowHeight="12.75" x14ac:dyDescent="0.2"/>
  <cols>
    <col min="1" max="1" width="25.7109375" style="320" customWidth="1"/>
    <col min="2" max="5" width="15.28515625" style="320" customWidth="1"/>
    <col min="6" max="256" width="11" style="320"/>
    <col min="257" max="257" width="25.7109375" style="320" customWidth="1"/>
    <col min="258" max="261" width="15.28515625" style="320" customWidth="1"/>
    <col min="262" max="512" width="11" style="320"/>
    <col min="513" max="513" width="25.7109375" style="320" customWidth="1"/>
    <col min="514" max="517" width="15.28515625" style="320" customWidth="1"/>
    <col min="518" max="768" width="11" style="320"/>
    <col min="769" max="769" width="25.7109375" style="320" customWidth="1"/>
    <col min="770" max="773" width="15.28515625" style="320" customWidth="1"/>
    <col min="774" max="1024" width="11" style="320"/>
    <col min="1025" max="1025" width="25.7109375" style="320" customWidth="1"/>
    <col min="1026" max="1029" width="15.28515625" style="320" customWidth="1"/>
    <col min="1030" max="1280" width="11" style="320"/>
    <col min="1281" max="1281" width="25.7109375" style="320" customWidth="1"/>
    <col min="1282" max="1285" width="15.28515625" style="320" customWidth="1"/>
    <col min="1286" max="1536" width="11" style="320"/>
    <col min="1537" max="1537" width="25.7109375" style="320" customWidth="1"/>
    <col min="1538" max="1541" width="15.28515625" style="320" customWidth="1"/>
    <col min="1542" max="1792" width="11" style="320"/>
    <col min="1793" max="1793" width="25.7109375" style="320" customWidth="1"/>
    <col min="1794" max="1797" width="15.28515625" style="320" customWidth="1"/>
    <col min="1798" max="2048" width="11" style="320"/>
    <col min="2049" max="2049" width="25.7109375" style="320" customWidth="1"/>
    <col min="2050" max="2053" width="15.28515625" style="320" customWidth="1"/>
    <col min="2054" max="2304" width="11" style="320"/>
    <col min="2305" max="2305" width="25.7109375" style="320" customWidth="1"/>
    <col min="2306" max="2309" width="15.28515625" style="320" customWidth="1"/>
    <col min="2310" max="2560" width="11" style="320"/>
    <col min="2561" max="2561" width="25.7109375" style="320" customWidth="1"/>
    <col min="2562" max="2565" width="15.28515625" style="320" customWidth="1"/>
    <col min="2566" max="2816" width="11" style="320"/>
    <col min="2817" max="2817" width="25.7109375" style="320" customWidth="1"/>
    <col min="2818" max="2821" width="15.28515625" style="320" customWidth="1"/>
    <col min="2822" max="3072" width="11" style="320"/>
    <col min="3073" max="3073" width="25.7109375" style="320" customWidth="1"/>
    <col min="3074" max="3077" width="15.28515625" style="320" customWidth="1"/>
    <col min="3078" max="3328" width="11" style="320"/>
    <col min="3329" max="3329" width="25.7109375" style="320" customWidth="1"/>
    <col min="3330" max="3333" width="15.28515625" style="320" customWidth="1"/>
    <col min="3334" max="3584" width="11" style="320"/>
    <col min="3585" max="3585" width="25.7109375" style="320" customWidth="1"/>
    <col min="3586" max="3589" width="15.28515625" style="320" customWidth="1"/>
    <col min="3590" max="3840" width="11" style="320"/>
    <col min="3841" max="3841" width="25.7109375" style="320" customWidth="1"/>
    <col min="3842" max="3845" width="15.28515625" style="320" customWidth="1"/>
    <col min="3846" max="4096" width="11" style="320"/>
    <col min="4097" max="4097" width="25.7109375" style="320" customWidth="1"/>
    <col min="4098" max="4101" width="15.28515625" style="320" customWidth="1"/>
    <col min="4102" max="4352" width="11" style="320"/>
    <col min="4353" max="4353" width="25.7109375" style="320" customWidth="1"/>
    <col min="4354" max="4357" width="15.28515625" style="320" customWidth="1"/>
    <col min="4358" max="4608" width="11" style="320"/>
    <col min="4609" max="4609" width="25.7109375" style="320" customWidth="1"/>
    <col min="4610" max="4613" width="15.28515625" style="320" customWidth="1"/>
    <col min="4614" max="4864" width="11" style="320"/>
    <col min="4865" max="4865" width="25.7109375" style="320" customWidth="1"/>
    <col min="4866" max="4869" width="15.28515625" style="320" customWidth="1"/>
    <col min="4870" max="5120" width="11" style="320"/>
    <col min="5121" max="5121" width="25.7109375" style="320" customWidth="1"/>
    <col min="5122" max="5125" width="15.28515625" style="320" customWidth="1"/>
    <col min="5126" max="5376" width="11" style="320"/>
    <col min="5377" max="5377" width="25.7109375" style="320" customWidth="1"/>
    <col min="5378" max="5381" width="15.28515625" style="320" customWidth="1"/>
    <col min="5382" max="5632" width="11" style="320"/>
    <col min="5633" max="5633" width="25.7109375" style="320" customWidth="1"/>
    <col min="5634" max="5637" width="15.28515625" style="320" customWidth="1"/>
    <col min="5638" max="5888" width="11" style="320"/>
    <col min="5889" max="5889" width="25.7109375" style="320" customWidth="1"/>
    <col min="5890" max="5893" width="15.28515625" style="320" customWidth="1"/>
    <col min="5894" max="6144" width="11" style="320"/>
    <col min="6145" max="6145" width="25.7109375" style="320" customWidth="1"/>
    <col min="6146" max="6149" width="15.28515625" style="320" customWidth="1"/>
    <col min="6150" max="6400" width="11" style="320"/>
    <col min="6401" max="6401" width="25.7109375" style="320" customWidth="1"/>
    <col min="6402" max="6405" width="15.28515625" style="320" customWidth="1"/>
    <col min="6406" max="6656" width="11" style="320"/>
    <col min="6657" max="6657" width="25.7109375" style="320" customWidth="1"/>
    <col min="6658" max="6661" width="15.28515625" style="320" customWidth="1"/>
    <col min="6662" max="6912" width="11" style="320"/>
    <col min="6913" max="6913" width="25.7109375" style="320" customWidth="1"/>
    <col min="6914" max="6917" width="15.28515625" style="320" customWidth="1"/>
    <col min="6918" max="7168" width="11" style="320"/>
    <col min="7169" max="7169" width="25.7109375" style="320" customWidth="1"/>
    <col min="7170" max="7173" width="15.28515625" style="320" customWidth="1"/>
    <col min="7174" max="7424" width="11" style="320"/>
    <col min="7425" max="7425" width="25.7109375" style="320" customWidth="1"/>
    <col min="7426" max="7429" width="15.28515625" style="320" customWidth="1"/>
    <col min="7430" max="7680" width="11" style="320"/>
    <col min="7681" max="7681" width="25.7109375" style="320" customWidth="1"/>
    <col min="7682" max="7685" width="15.28515625" style="320" customWidth="1"/>
    <col min="7686" max="7936" width="11" style="320"/>
    <col min="7937" max="7937" width="25.7109375" style="320" customWidth="1"/>
    <col min="7938" max="7941" width="15.28515625" style="320" customWidth="1"/>
    <col min="7942" max="8192" width="11" style="320"/>
    <col min="8193" max="8193" width="25.7109375" style="320" customWidth="1"/>
    <col min="8194" max="8197" width="15.28515625" style="320" customWidth="1"/>
    <col min="8198" max="8448" width="11" style="320"/>
    <col min="8449" max="8449" width="25.7109375" style="320" customWidth="1"/>
    <col min="8450" max="8453" width="15.28515625" style="320" customWidth="1"/>
    <col min="8454" max="8704" width="11" style="320"/>
    <col min="8705" max="8705" width="25.7109375" style="320" customWidth="1"/>
    <col min="8706" max="8709" width="15.28515625" style="320" customWidth="1"/>
    <col min="8710" max="8960" width="11" style="320"/>
    <col min="8961" max="8961" width="25.7109375" style="320" customWidth="1"/>
    <col min="8962" max="8965" width="15.28515625" style="320" customWidth="1"/>
    <col min="8966" max="9216" width="11" style="320"/>
    <col min="9217" max="9217" width="25.7109375" style="320" customWidth="1"/>
    <col min="9218" max="9221" width="15.28515625" style="320" customWidth="1"/>
    <col min="9222" max="9472" width="11" style="320"/>
    <col min="9473" max="9473" width="25.7109375" style="320" customWidth="1"/>
    <col min="9474" max="9477" width="15.28515625" style="320" customWidth="1"/>
    <col min="9478" max="9728" width="11" style="320"/>
    <col min="9729" max="9729" width="25.7109375" style="320" customWidth="1"/>
    <col min="9730" max="9733" width="15.28515625" style="320" customWidth="1"/>
    <col min="9734" max="9984" width="11" style="320"/>
    <col min="9985" max="9985" width="25.7109375" style="320" customWidth="1"/>
    <col min="9986" max="9989" width="15.28515625" style="320" customWidth="1"/>
    <col min="9990" max="10240" width="11" style="320"/>
    <col min="10241" max="10241" width="25.7109375" style="320" customWidth="1"/>
    <col min="10242" max="10245" width="15.28515625" style="320" customWidth="1"/>
    <col min="10246" max="10496" width="11" style="320"/>
    <col min="10497" max="10497" width="25.7109375" style="320" customWidth="1"/>
    <col min="10498" max="10501" width="15.28515625" style="320" customWidth="1"/>
    <col min="10502" max="10752" width="11" style="320"/>
    <col min="10753" max="10753" width="25.7109375" style="320" customWidth="1"/>
    <col min="10754" max="10757" width="15.28515625" style="320" customWidth="1"/>
    <col min="10758" max="11008" width="11" style="320"/>
    <col min="11009" max="11009" width="25.7109375" style="320" customWidth="1"/>
    <col min="11010" max="11013" width="15.28515625" style="320" customWidth="1"/>
    <col min="11014" max="11264" width="11" style="320"/>
    <col min="11265" max="11265" width="25.7109375" style="320" customWidth="1"/>
    <col min="11266" max="11269" width="15.28515625" style="320" customWidth="1"/>
    <col min="11270" max="11520" width="11" style="320"/>
    <col min="11521" max="11521" width="25.7109375" style="320" customWidth="1"/>
    <col min="11522" max="11525" width="15.28515625" style="320" customWidth="1"/>
    <col min="11526" max="11776" width="11" style="320"/>
    <col min="11777" max="11777" width="25.7109375" style="320" customWidth="1"/>
    <col min="11778" max="11781" width="15.28515625" style="320" customWidth="1"/>
    <col min="11782" max="12032" width="11" style="320"/>
    <col min="12033" max="12033" width="25.7109375" style="320" customWidth="1"/>
    <col min="12034" max="12037" width="15.28515625" style="320" customWidth="1"/>
    <col min="12038" max="12288" width="11" style="320"/>
    <col min="12289" max="12289" width="25.7109375" style="320" customWidth="1"/>
    <col min="12290" max="12293" width="15.28515625" style="320" customWidth="1"/>
    <col min="12294" max="12544" width="11" style="320"/>
    <col min="12545" max="12545" width="25.7109375" style="320" customWidth="1"/>
    <col min="12546" max="12549" width="15.28515625" style="320" customWidth="1"/>
    <col min="12550" max="12800" width="11" style="320"/>
    <col min="12801" max="12801" width="25.7109375" style="320" customWidth="1"/>
    <col min="12802" max="12805" width="15.28515625" style="320" customWidth="1"/>
    <col min="12806" max="13056" width="11" style="320"/>
    <col min="13057" max="13057" width="25.7109375" style="320" customWidth="1"/>
    <col min="13058" max="13061" width="15.28515625" style="320" customWidth="1"/>
    <col min="13062" max="13312" width="11" style="320"/>
    <col min="13313" max="13313" width="25.7109375" style="320" customWidth="1"/>
    <col min="13314" max="13317" width="15.28515625" style="320" customWidth="1"/>
    <col min="13318" max="13568" width="11" style="320"/>
    <col min="13569" max="13569" width="25.7109375" style="320" customWidth="1"/>
    <col min="13570" max="13573" width="15.28515625" style="320" customWidth="1"/>
    <col min="13574" max="13824" width="11" style="320"/>
    <col min="13825" max="13825" width="25.7109375" style="320" customWidth="1"/>
    <col min="13826" max="13829" width="15.28515625" style="320" customWidth="1"/>
    <col min="13830" max="14080" width="11" style="320"/>
    <col min="14081" max="14081" width="25.7109375" style="320" customWidth="1"/>
    <col min="14082" max="14085" width="15.28515625" style="320" customWidth="1"/>
    <col min="14086" max="14336" width="11" style="320"/>
    <col min="14337" max="14337" width="25.7109375" style="320" customWidth="1"/>
    <col min="14338" max="14341" width="15.28515625" style="320" customWidth="1"/>
    <col min="14342" max="14592" width="11" style="320"/>
    <col min="14593" max="14593" width="25.7109375" style="320" customWidth="1"/>
    <col min="14594" max="14597" width="15.28515625" style="320" customWidth="1"/>
    <col min="14598" max="14848" width="11" style="320"/>
    <col min="14849" max="14849" width="25.7109375" style="320" customWidth="1"/>
    <col min="14850" max="14853" width="15.28515625" style="320" customWidth="1"/>
    <col min="14854" max="15104" width="11" style="320"/>
    <col min="15105" max="15105" width="25.7109375" style="320" customWidth="1"/>
    <col min="15106" max="15109" width="15.28515625" style="320" customWidth="1"/>
    <col min="15110" max="15360" width="11" style="320"/>
    <col min="15361" max="15361" width="25.7109375" style="320" customWidth="1"/>
    <col min="15362" max="15365" width="15.28515625" style="320" customWidth="1"/>
    <col min="15366" max="15616" width="11" style="320"/>
    <col min="15617" max="15617" width="25.7109375" style="320" customWidth="1"/>
    <col min="15618" max="15621" width="15.28515625" style="320" customWidth="1"/>
    <col min="15622" max="15872" width="11" style="320"/>
    <col min="15873" max="15873" width="25.7109375" style="320" customWidth="1"/>
    <col min="15874" max="15877" width="15.28515625" style="320" customWidth="1"/>
    <col min="15878" max="16128" width="11" style="320"/>
    <col min="16129" max="16129" width="25.7109375" style="320" customWidth="1"/>
    <col min="16130" max="16133" width="15.28515625" style="320" customWidth="1"/>
    <col min="16134" max="16384" width="11" style="320"/>
  </cols>
  <sheetData>
    <row r="3" spans="1:5" x14ac:dyDescent="0.2">
      <c r="A3" s="967" t="s">
        <v>1344</v>
      </c>
      <c r="B3" s="967"/>
      <c r="C3" s="967"/>
      <c r="D3" s="967"/>
      <c r="E3" s="967"/>
    </row>
    <row r="4" spans="1:5" x14ac:dyDescent="0.2">
      <c r="A4" s="967"/>
      <c r="B4" s="967"/>
      <c r="C4" s="967"/>
      <c r="D4" s="967"/>
      <c r="E4" s="967"/>
    </row>
    <row r="5" spans="1:5" x14ac:dyDescent="0.2">
      <c r="A5" s="321" t="s">
        <v>196</v>
      </c>
      <c r="B5" s="322" t="s">
        <v>98</v>
      </c>
      <c r="C5" s="321" t="s">
        <v>1345</v>
      </c>
      <c r="D5" s="321" t="s">
        <v>1346</v>
      </c>
      <c r="E5" s="321" t="s">
        <v>180</v>
      </c>
    </row>
    <row r="6" spans="1:5" x14ac:dyDescent="0.2">
      <c r="A6" s="323" t="s">
        <v>1347</v>
      </c>
      <c r="B6" s="324">
        <v>228211.32</v>
      </c>
      <c r="C6" s="324">
        <v>75379.460000000006</v>
      </c>
      <c r="D6" s="324">
        <v>0</v>
      </c>
      <c r="E6" s="324">
        <v>303590.78000000003</v>
      </c>
    </row>
    <row r="7" spans="1:5" x14ac:dyDescent="0.2">
      <c r="A7" s="323" t="s">
        <v>1348</v>
      </c>
      <c r="B7" s="324">
        <v>359491.48</v>
      </c>
      <c r="C7" s="324">
        <v>0</v>
      </c>
      <c r="D7" s="324">
        <v>0</v>
      </c>
      <c r="E7" s="324">
        <v>359491.48</v>
      </c>
    </row>
    <row r="8" spans="1:5" x14ac:dyDescent="0.2">
      <c r="A8" s="323" t="s">
        <v>1349</v>
      </c>
      <c r="B8" s="324">
        <v>0</v>
      </c>
      <c r="C8" s="324">
        <v>1742217</v>
      </c>
      <c r="D8" s="324">
        <v>5174650.0600000005</v>
      </c>
      <c r="E8" s="324">
        <v>6916867.0600000005</v>
      </c>
    </row>
    <row r="9" spans="1:5" x14ac:dyDescent="0.2">
      <c r="A9" s="323" t="s">
        <v>1349</v>
      </c>
      <c r="B9" s="324">
        <v>15711080.469999999</v>
      </c>
      <c r="C9" s="324">
        <v>15616495.43</v>
      </c>
      <c r="D9" s="324">
        <v>15577958.1</v>
      </c>
      <c r="E9" s="324">
        <v>46905533.999999993</v>
      </c>
    </row>
    <row r="10" spans="1:5" x14ac:dyDescent="0.2">
      <c r="A10" s="323" t="s">
        <v>1350</v>
      </c>
      <c r="B10" s="324">
        <v>105413.41999999998</v>
      </c>
      <c r="C10" s="324">
        <v>104067.43</v>
      </c>
      <c r="D10" s="324">
        <v>102433.43</v>
      </c>
      <c r="E10" s="324">
        <v>311914.27999999997</v>
      </c>
    </row>
    <row r="11" spans="1:5" x14ac:dyDescent="0.2">
      <c r="A11" s="323" t="s">
        <v>1351</v>
      </c>
      <c r="B11" s="324">
        <v>114105.66</v>
      </c>
      <c r="C11" s="324">
        <v>37689.730000000003</v>
      </c>
      <c r="D11" s="324">
        <v>0</v>
      </c>
      <c r="E11" s="324">
        <v>151795.39000000001</v>
      </c>
    </row>
    <row r="12" spans="1:5" x14ac:dyDescent="0.2">
      <c r="A12" s="323" t="s">
        <v>1352</v>
      </c>
      <c r="B12" s="324">
        <v>285.2</v>
      </c>
      <c r="C12" s="324">
        <v>0</v>
      </c>
      <c r="D12" s="324">
        <v>0</v>
      </c>
      <c r="E12" s="324">
        <v>285.2</v>
      </c>
    </row>
    <row r="13" spans="1:5" x14ac:dyDescent="0.2">
      <c r="A13" s="323" t="s">
        <v>1353</v>
      </c>
      <c r="B13" s="324">
        <v>689.36</v>
      </c>
      <c r="C13" s="324">
        <v>459.06</v>
      </c>
      <c r="D13" s="324">
        <v>0</v>
      </c>
      <c r="E13" s="324">
        <v>1148.42</v>
      </c>
    </row>
    <row r="14" spans="1:5" x14ac:dyDescent="0.2">
      <c r="A14" s="325" t="s">
        <v>1354</v>
      </c>
      <c r="B14" s="326">
        <f>SUM(B6:B13)</f>
        <v>16519276.909999998</v>
      </c>
      <c r="C14" s="326">
        <f>SUM(C6:C13)</f>
        <v>17576308.109999999</v>
      </c>
      <c r="D14" s="326">
        <f>SUM(D6:D13)</f>
        <v>20855041.59</v>
      </c>
      <c r="E14" s="326">
        <f>SUM(E6:E13)</f>
        <v>54950626.609999999</v>
      </c>
    </row>
    <row r="15" spans="1:5" x14ac:dyDescent="0.2">
      <c r="A15" s="327"/>
      <c r="B15" s="327"/>
      <c r="C15" s="327"/>
      <c r="D15" s="327"/>
      <c r="E15" s="327"/>
    </row>
    <row r="16" spans="1:5" x14ac:dyDescent="0.2">
      <c r="A16" s="968" t="s">
        <v>1355</v>
      </c>
      <c r="B16" s="969"/>
      <c r="C16" s="969"/>
      <c r="D16" s="969"/>
      <c r="E16" s="970"/>
    </row>
    <row r="17" spans="1:5" x14ac:dyDescent="0.2">
      <c r="A17" s="971"/>
      <c r="B17" s="972"/>
      <c r="C17" s="972"/>
      <c r="D17" s="972"/>
      <c r="E17" s="973"/>
    </row>
    <row r="18" spans="1:5" x14ac:dyDescent="0.2">
      <c r="A18" s="328" t="s">
        <v>196</v>
      </c>
      <c r="B18" s="328" t="s">
        <v>98</v>
      </c>
      <c r="C18" s="328" t="s">
        <v>1345</v>
      </c>
      <c r="D18" s="328" t="s">
        <v>1346</v>
      </c>
      <c r="E18" s="328" t="s">
        <v>180</v>
      </c>
    </row>
    <row r="19" spans="1:5" x14ac:dyDescent="0.2">
      <c r="A19" s="329" t="s">
        <v>1356</v>
      </c>
      <c r="B19" s="324">
        <v>1159030.8900000001</v>
      </c>
      <c r="C19" s="324">
        <v>1159030.8900000001</v>
      </c>
      <c r="D19" s="324">
        <v>1159030.8900000001</v>
      </c>
      <c r="E19" s="324">
        <v>3477092.6699999995</v>
      </c>
    </row>
    <row r="20" spans="1:5" x14ac:dyDescent="0.2">
      <c r="A20" s="330" t="s">
        <v>1357</v>
      </c>
      <c r="B20" s="324">
        <v>1420782.93</v>
      </c>
      <c r="C20" s="324">
        <v>1420782.93</v>
      </c>
      <c r="D20" s="324">
        <v>1420782.93</v>
      </c>
      <c r="E20" s="324">
        <v>4262348.79</v>
      </c>
    </row>
    <row r="21" spans="1:5" x14ac:dyDescent="0.2">
      <c r="A21" s="330" t="s">
        <v>1358</v>
      </c>
      <c r="B21" s="324">
        <v>247673.07</v>
      </c>
      <c r="C21" s="324">
        <v>247673.07</v>
      </c>
      <c r="D21" s="324">
        <v>247673.07</v>
      </c>
      <c r="E21" s="324">
        <v>743019.21</v>
      </c>
    </row>
    <row r="22" spans="1:5" x14ac:dyDescent="0.2">
      <c r="A22" s="330" t="s">
        <v>1359</v>
      </c>
      <c r="B22" s="324">
        <v>804921.69</v>
      </c>
      <c r="C22" s="324">
        <v>804921.69</v>
      </c>
      <c r="D22" s="324">
        <v>804921.69</v>
      </c>
      <c r="E22" s="324">
        <v>2414765.0699999998</v>
      </c>
    </row>
    <row r="23" spans="1:5" x14ac:dyDescent="0.2">
      <c r="A23" s="330" t="s">
        <v>1360</v>
      </c>
      <c r="B23" s="324">
        <v>935769.54</v>
      </c>
      <c r="C23" s="324">
        <v>935769.54</v>
      </c>
      <c r="D23" s="324">
        <v>935769.54</v>
      </c>
      <c r="E23" s="324">
        <v>2807308.62</v>
      </c>
    </row>
    <row r="24" spans="1:5" x14ac:dyDescent="0.2">
      <c r="A24" s="330" t="s">
        <v>1361</v>
      </c>
      <c r="B24" s="324">
        <v>285258</v>
      </c>
      <c r="C24" s="324">
        <v>285258</v>
      </c>
      <c r="D24" s="324">
        <v>285258</v>
      </c>
      <c r="E24" s="324">
        <v>855774</v>
      </c>
    </row>
    <row r="25" spans="1:5" x14ac:dyDescent="0.2">
      <c r="A25" s="330" t="s">
        <v>1362</v>
      </c>
      <c r="B25" s="324">
        <v>708832.41</v>
      </c>
      <c r="C25" s="324">
        <v>708832.41</v>
      </c>
      <c r="D25" s="324">
        <v>708832.41</v>
      </c>
      <c r="E25" s="324">
        <v>2126497.23</v>
      </c>
    </row>
    <row r="26" spans="1:5" x14ac:dyDescent="0.2">
      <c r="A26" s="330" t="s">
        <v>1363</v>
      </c>
      <c r="B26" s="324">
        <v>4408922.5200000005</v>
      </c>
      <c r="C26" s="324">
        <v>4408922.5200000005</v>
      </c>
      <c r="D26" s="324">
        <v>4408922.5200000005</v>
      </c>
      <c r="E26" s="324">
        <v>13226767.560000001</v>
      </c>
    </row>
    <row r="27" spans="1:5" x14ac:dyDescent="0.2">
      <c r="A27" s="330" t="s">
        <v>1364</v>
      </c>
      <c r="B27" s="324">
        <v>4723845.5999999996</v>
      </c>
      <c r="C27" s="324">
        <v>4723845.5999999996</v>
      </c>
      <c r="D27" s="324">
        <v>4723845.5999999996</v>
      </c>
      <c r="E27" s="324">
        <v>14171536.799999997</v>
      </c>
    </row>
    <row r="28" spans="1:5" x14ac:dyDescent="0.2">
      <c r="A28" s="330" t="s">
        <v>1347</v>
      </c>
      <c r="B28" s="324">
        <v>2657615.0999999996</v>
      </c>
      <c r="C28" s="324">
        <v>2657615.0999999996</v>
      </c>
      <c r="D28" s="324">
        <v>2657615.0999999996</v>
      </c>
      <c r="E28" s="324">
        <v>7972845.3000000007</v>
      </c>
    </row>
    <row r="29" spans="1:5" x14ac:dyDescent="0.2">
      <c r="A29" s="330" t="s">
        <v>1365</v>
      </c>
      <c r="B29" s="324">
        <v>3467331.7800000003</v>
      </c>
      <c r="C29" s="324">
        <v>3467331.7800000003</v>
      </c>
      <c r="D29" s="324">
        <v>3467331.7800000003</v>
      </c>
      <c r="E29" s="324">
        <v>10401995.34</v>
      </c>
    </row>
    <row r="30" spans="1:5" x14ac:dyDescent="0.2">
      <c r="A30" s="330" t="s">
        <v>1366</v>
      </c>
      <c r="B30" s="324">
        <v>1661818.1099999999</v>
      </c>
      <c r="C30" s="324">
        <v>1661818.1099999999</v>
      </c>
      <c r="D30" s="324">
        <v>1661818.1099999999</v>
      </c>
      <c r="E30" s="324">
        <v>4985454.33</v>
      </c>
    </row>
    <row r="31" spans="1:5" x14ac:dyDescent="0.2">
      <c r="A31" s="330" t="s">
        <v>1367</v>
      </c>
      <c r="B31" s="324">
        <v>530311.19999999995</v>
      </c>
      <c r="C31" s="324">
        <v>530311.19999999995</v>
      </c>
      <c r="D31" s="324">
        <v>530311.19999999995</v>
      </c>
      <c r="E31" s="324">
        <v>1590933.5999999996</v>
      </c>
    </row>
    <row r="32" spans="1:5" x14ac:dyDescent="0.2">
      <c r="A32" s="330" t="s">
        <v>1368</v>
      </c>
      <c r="B32" s="324">
        <v>189105.63</v>
      </c>
      <c r="C32" s="324">
        <v>189105.63</v>
      </c>
      <c r="D32" s="324">
        <v>189105.63</v>
      </c>
      <c r="E32" s="324">
        <v>567316.89</v>
      </c>
    </row>
    <row r="33" spans="1:5" x14ac:dyDescent="0.2">
      <c r="A33" s="330" t="s">
        <v>1369</v>
      </c>
      <c r="B33" s="324">
        <v>189622.26</v>
      </c>
      <c r="C33" s="324">
        <v>189622.26</v>
      </c>
      <c r="D33" s="324">
        <v>189622.26</v>
      </c>
      <c r="E33" s="324">
        <v>568866.77999999991</v>
      </c>
    </row>
    <row r="34" spans="1:5" x14ac:dyDescent="0.2">
      <c r="A34" s="330" t="s">
        <v>1370</v>
      </c>
      <c r="B34" s="324">
        <v>518843.10000000003</v>
      </c>
      <c r="C34" s="324">
        <v>518843.10000000003</v>
      </c>
      <c r="D34" s="324">
        <v>518843.10000000003</v>
      </c>
      <c r="E34" s="324">
        <v>1556529.2999999998</v>
      </c>
    </row>
    <row r="35" spans="1:5" x14ac:dyDescent="0.2">
      <c r="A35" s="330" t="s">
        <v>1371</v>
      </c>
      <c r="B35" s="324">
        <v>170654.37</v>
      </c>
      <c r="C35" s="324">
        <v>170654.37</v>
      </c>
      <c r="D35" s="324">
        <v>170654.37</v>
      </c>
      <c r="E35" s="324">
        <v>511963.10999999993</v>
      </c>
    </row>
    <row r="36" spans="1:5" x14ac:dyDescent="0.2">
      <c r="A36" s="330" t="s">
        <v>1372</v>
      </c>
      <c r="B36" s="324">
        <v>441761.97</v>
      </c>
      <c r="C36" s="324">
        <v>441761.97</v>
      </c>
      <c r="D36" s="324">
        <v>441761.97</v>
      </c>
      <c r="E36" s="324">
        <v>1325285.9099999999</v>
      </c>
    </row>
    <row r="37" spans="1:5" x14ac:dyDescent="0.2">
      <c r="A37" s="330" t="s">
        <v>1373</v>
      </c>
      <c r="B37" s="324">
        <v>757915.77</v>
      </c>
      <c r="C37" s="324">
        <v>757915.77</v>
      </c>
      <c r="D37" s="324">
        <v>757915.77</v>
      </c>
      <c r="E37" s="324">
        <v>2273747.31</v>
      </c>
    </row>
    <row r="38" spans="1:5" x14ac:dyDescent="0.2">
      <c r="A38" s="330" t="s">
        <v>1374</v>
      </c>
      <c r="B38" s="324">
        <v>706175.76</v>
      </c>
      <c r="C38" s="324">
        <v>706175.76</v>
      </c>
      <c r="D38" s="324">
        <v>706175.76</v>
      </c>
      <c r="E38" s="324">
        <v>2118527.2799999998</v>
      </c>
    </row>
    <row r="39" spans="1:5" x14ac:dyDescent="0.2">
      <c r="A39" s="330" t="s">
        <v>1375</v>
      </c>
      <c r="B39" s="324">
        <v>564369.60000000009</v>
      </c>
      <c r="C39" s="324">
        <v>564369.60000000009</v>
      </c>
      <c r="D39" s="324">
        <v>564369.60000000009</v>
      </c>
      <c r="E39" s="324">
        <v>1693108.7999999998</v>
      </c>
    </row>
    <row r="40" spans="1:5" x14ac:dyDescent="0.2">
      <c r="A40" s="330" t="s">
        <v>1376</v>
      </c>
      <c r="B40" s="324">
        <v>246764.84999999998</v>
      </c>
      <c r="C40" s="324">
        <v>246764.84999999998</v>
      </c>
      <c r="D40" s="324">
        <v>246764.84999999998</v>
      </c>
      <c r="E40" s="324">
        <v>740294.54999999993</v>
      </c>
    </row>
    <row r="41" spans="1:5" x14ac:dyDescent="0.2">
      <c r="A41" s="330" t="s">
        <v>1377</v>
      </c>
      <c r="B41" s="324">
        <v>232375.82</v>
      </c>
      <c r="C41" s="324">
        <v>348563.73</v>
      </c>
      <c r="D41" s="324">
        <v>348563.73</v>
      </c>
      <c r="E41" s="324">
        <v>929503.28000000014</v>
      </c>
    </row>
    <row r="42" spans="1:5" x14ac:dyDescent="0.2">
      <c r="A42" s="330" t="s">
        <v>1378</v>
      </c>
      <c r="B42" s="324">
        <v>0</v>
      </c>
      <c r="C42" s="324">
        <v>7318460.6500000004</v>
      </c>
      <c r="D42" s="324">
        <v>21955381.950000003</v>
      </c>
      <c r="E42" s="324">
        <v>29273842.600000001</v>
      </c>
    </row>
    <row r="43" spans="1:5" x14ac:dyDescent="0.2">
      <c r="A43" s="330" t="s">
        <v>1379</v>
      </c>
      <c r="B43" s="324">
        <v>334345.98</v>
      </c>
      <c r="C43" s="324">
        <v>334345.98</v>
      </c>
      <c r="D43" s="324">
        <v>334345.98</v>
      </c>
      <c r="E43" s="324">
        <v>1003037.9400000002</v>
      </c>
    </row>
    <row r="44" spans="1:5" x14ac:dyDescent="0.2">
      <c r="A44" s="330" t="s">
        <v>1380</v>
      </c>
      <c r="B44" s="324">
        <v>229375.16999999998</v>
      </c>
      <c r="C44" s="324">
        <v>229375.16999999998</v>
      </c>
      <c r="D44" s="324">
        <v>229375.16999999998</v>
      </c>
      <c r="E44" s="324">
        <v>688125.51</v>
      </c>
    </row>
    <row r="45" spans="1:5" x14ac:dyDescent="0.2">
      <c r="A45" s="330" t="s">
        <v>1380</v>
      </c>
      <c r="B45" s="324">
        <v>302730.36</v>
      </c>
      <c r="C45" s="324">
        <v>302730.36</v>
      </c>
      <c r="D45" s="324">
        <v>302730.36</v>
      </c>
      <c r="E45" s="324">
        <v>908191.08</v>
      </c>
    </row>
    <row r="46" spans="1:5" x14ac:dyDescent="0.2">
      <c r="A46" s="330" t="s">
        <v>1381</v>
      </c>
      <c r="B46" s="324">
        <v>394401.42000000004</v>
      </c>
      <c r="C46" s="324">
        <v>394401.42000000004</v>
      </c>
      <c r="D46" s="324">
        <v>394401.42000000004</v>
      </c>
      <c r="E46" s="324">
        <v>1183204.2600000002</v>
      </c>
    </row>
    <row r="47" spans="1:5" x14ac:dyDescent="0.2">
      <c r="A47" s="330" t="s">
        <v>1382</v>
      </c>
      <c r="B47" s="324">
        <v>185690.55</v>
      </c>
      <c r="C47" s="324">
        <v>185690.55</v>
      </c>
      <c r="D47" s="324">
        <v>185690.55</v>
      </c>
      <c r="E47" s="324">
        <v>557071.64999999991</v>
      </c>
    </row>
    <row r="48" spans="1:5" x14ac:dyDescent="0.2">
      <c r="A48" s="330" t="s">
        <v>1383</v>
      </c>
      <c r="B48" s="324">
        <v>185873.43</v>
      </c>
      <c r="C48" s="324">
        <v>185873.43</v>
      </c>
      <c r="D48" s="324">
        <v>185873.43</v>
      </c>
      <c r="E48" s="324">
        <v>557620.29</v>
      </c>
    </row>
    <row r="49" spans="1:5" x14ac:dyDescent="0.2">
      <c r="A49" s="330" t="s">
        <v>1384</v>
      </c>
      <c r="B49" s="324">
        <v>62413.56</v>
      </c>
      <c r="C49" s="324">
        <v>62413.56</v>
      </c>
      <c r="D49" s="324">
        <v>62413.56</v>
      </c>
      <c r="E49" s="324">
        <v>187240.68</v>
      </c>
    </row>
    <row r="50" spans="1:5" x14ac:dyDescent="0.2">
      <c r="A50" s="330" t="s">
        <v>1385</v>
      </c>
      <c r="B50" s="324">
        <v>1014204.1499999999</v>
      </c>
      <c r="C50" s="324">
        <v>1014204.1499999999</v>
      </c>
      <c r="D50" s="324">
        <v>1014204.1499999999</v>
      </c>
      <c r="E50" s="324">
        <v>3042612.4499999997</v>
      </c>
    </row>
    <row r="51" spans="1:5" x14ac:dyDescent="0.2">
      <c r="A51" s="330" t="s">
        <v>1386</v>
      </c>
      <c r="B51" s="324">
        <v>118809.93</v>
      </c>
      <c r="C51" s="324">
        <v>118809.93</v>
      </c>
      <c r="D51" s="324">
        <v>118809.93</v>
      </c>
      <c r="E51" s="324">
        <v>356429.79</v>
      </c>
    </row>
    <row r="52" spans="1:5" x14ac:dyDescent="0.2">
      <c r="A52" s="330" t="s">
        <v>1387</v>
      </c>
      <c r="B52" s="324">
        <v>401604</v>
      </c>
      <c r="C52" s="324">
        <v>401604</v>
      </c>
      <c r="D52" s="324">
        <v>401604</v>
      </c>
      <c r="E52" s="324">
        <v>1204812</v>
      </c>
    </row>
    <row r="53" spans="1:5" x14ac:dyDescent="0.2">
      <c r="A53" s="330" t="s">
        <v>1388</v>
      </c>
      <c r="B53" s="324">
        <v>946495.61999999988</v>
      </c>
      <c r="C53" s="324">
        <v>946495.61999999988</v>
      </c>
      <c r="D53" s="324">
        <v>946495.61999999988</v>
      </c>
      <c r="E53" s="324">
        <v>2839486.86</v>
      </c>
    </row>
    <row r="54" spans="1:5" x14ac:dyDescent="0.2">
      <c r="A54" s="330" t="s">
        <v>1389</v>
      </c>
      <c r="B54" s="324">
        <v>526098.87</v>
      </c>
      <c r="C54" s="324">
        <v>526098.87</v>
      </c>
      <c r="D54" s="324">
        <v>526098.87</v>
      </c>
      <c r="E54" s="324">
        <v>1578296.61</v>
      </c>
    </row>
    <row r="55" spans="1:5" x14ac:dyDescent="0.2">
      <c r="A55" s="330" t="s">
        <v>1389</v>
      </c>
      <c r="B55" s="324">
        <v>629273.19000000006</v>
      </c>
      <c r="C55" s="324">
        <v>629273.19000000006</v>
      </c>
      <c r="D55" s="324">
        <v>629273.19000000006</v>
      </c>
      <c r="E55" s="324">
        <v>1887819.57</v>
      </c>
    </row>
    <row r="56" spans="1:5" x14ac:dyDescent="0.2">
      <c r="A56" s="330" t="s">
        <v>1390</v>
      </c>
      <c r="B56" s="324">
        <v>311380.74</v>
      </c>
      <c r="C56" s="324">
        <v>311380.74</v>
      </c>
      <c r="D56" s="324">
        <v>311380.74</v>
      </c>
      <c r="E56" s="324">
        <v>934142.21999999986</v>
      </c>
    </row>
    <row r="57" spans="1:5" x14ac:dyDescent="0.2">
      <c r="A57" s="330" t="s">
        <v>1391</v>
      </c>
      <c r="B57" s="324">
        <v>316917.44999999995</v>
      </c>
      <c r="C57" s="324">
        <v>316917.44999999995</v>
      </c>
      <c r="D57" s="324">
        <v>316917.44999999995</v>
      </c>
      <c r="E57" s="324">
        <v>950752.35000000009</v>
      </c>
    </row>
    <row r="58" spans="1:5" x14ac:dyDescent="0.2">
      <c r="A58" s="330" t="s">
        <v>1392</v>
      </c>
      <c r="B58" s="324">
        <v>187280.16</v>
      </c>
      <c r="C58" s="324">
        <v>187280.16</v>
      </c>
      <c r="D58" s="324">
        <v>187280.16</v>
      </c>
      <c r="E58" s="324">
        <v>561840.47999999986</v>
      </c>
    </row>
    <row r="59" spans="1:5" x14ac:dyDescent="0.2">
      <c r="A59" s="330" t="s">
        <v>1393</v>
      </c>
      <c r="B59" s="324">
        <v>663056.28</v>
      </c>
      <c r="C59" s="324">
        <v>663056.28</v>
      </c>
      <c r="D59" s="324">
        <v>663056.28</v>
      </c>
      <c r="E59" s="324">
        <v>1989168.84</v>
      </c>
    </row>
    <row r="60" spans="1:5" x14ac:dyDescent="0.2">
      <c r="A60" s="330" t="s">
        <v>1394</v>
      </c>
      <c r="B60" s="324">
        <v>552529.44000000006</v>
      </c>
      <c r="C60" s="324">
        <v>552529.44000000006</v>
      </c>
      <c r="D60" s="324">
        <v>552529.44000000006</v>
      </c>
      <c r="E60" s="324">
        <v>1657588.32</v>
      </c>
    </row>
    <row r="61" spans="1:5" x14ac:dyDescent="0.2">
      <c r="A61" s="330" t="s">
        <v>1395</v>
      </c>
      <c r="B61" s="324">
        <v>813380.70000000007</v>
      </c>
      <c r="C61" s="324">
        <v>813380.70000000007</v>
      </c>
      <c r="D61" s="324">
        <v>813380.70000000007</v>
      </c>
      <c r="E61" s="324">
        <v>2440142.0999999996</v>
      </c>
    </row>
    <row r="62" spans="1:5" x14ac:dyDescent="0.2">
      <c r="A62" s="330" t="s">
        <v>1396</v>
      </c>
      <c r="B62" s="324">
        <v>1267702.2000000002</v>
      </c>
      <c r="C62" s="324">
        <v>1267702.2000000002</v>
      </c>
      <c r="D62" s="324">
        <v>1267702.2000000002</v>
      </c>
      <c r="E62" s="324">
        <v>3803106.5999999996</v>
      </c>
    </row>
    <row r="63" spans="1:5" x14ac:dyDescent="0.2">
      <c r="A63" s="330" t="s">
        <v>1397</v>
      </c>
      <c r="B63" s="324">
        <v>89001.72</v>
      </c>
      <c r="C63" s="324">
        <v>89001.72</v>
      </c>
      <c r="D63" s="324">
        <v>89001.72</v>
      </c>
      <c r="E63" s="324">
        <v>267005.15999999997</v>
      </c>
    </row>
    <row r="64" spans="1:5" x14ac:dyDescent="0.2">
      <c r="A64" s="330" t="s">
        <v>1398</v>
      </c>
      <c r="B64" s="324">
        <v>2409791.46</v>
      </c>
      <c r="C64" s="324">
        <v>2409791.46</v>
      </c>
      <c r="D64" s="324">
        <v>2409791.46</v>
      </c>
      <c r="E64" s="324">
        <v>7229374.3800000008</v>
      </c>
    </row>
    <row r="65" spans="1:5" x14ac:dyDescent="0.2">
      <c r="A65" s="330" t="s">
        <v>1399</v>
      </c>
      <c r="B65" s="324">
        <v>3982849.32</v>
      </c>
      <c r="C65" s="324">
        <v>3982849.32</v>
      </c>
      <c r="D65" s="324">
        <v>3982849.32</v>
      </c>
      <c r="E65" s="324">
        <v>11948547.959999997</v>
      </c>
    </row>
    <row r="66" spans="1:5" x14ac:dyDescent="0.2">
      <c r="A66" s="330" t="s">
        <v>1400</v>
      </c>
      <c r="B66" s="324">
        <v>1527278.3699999999</v>
      </c>
      <c r="C66" s="324">
        <v>1527278.3699999999</v>
      </c>
      <c r="D66" s="324">
        <v>1527278.3699999999</v>
      </c>
      <c r="E66" s="324">
        <v>4581835.1099999994</v>
      </c>
    </row>
    <row r="67" spans="1:5" x14ac:dyDescent="0.2">
      <c r="A67" s="330" t="s">
        <v>1401</v>
      </c>
      <c r="B67" s="324">
        <v>106589.88</v>
      </c>
      <c r="C67" s="324">
        <v>106589.88</v>
      </c>
      <c r="D67" s="324">
        <v>106589.88</v>
      </c>
      <c r="E67" s="324">
        <v>319769.64</v>
      </c>
    </row>
    <row r="68" spans="1:5" x14ac:dyDescent="0.2">
      <c r="A68" s="330" t="s">
        <v>1402</v>
      </c>
      <c r="B68" s="324">
        <v>494749.92000000004</v>
      </c>
      <c r="C68" s="324">
        <v>494749.92000000004</v>
      </c>
      <c r="D68" s="324">
        <v>494749.92000000004</v>
      </c>
      <c r="E68" s="324">
        <v>1484249.7600000002</v>
      </c>
    </row>
    <row r="69" spans="1:5" x14ac:dyDescent="0.2">
      <c r="A69" s="330" t="s">
        <v>1403</v>
      </c>
      <c r="B69" s="324">
        <v>157191.06</v>
      </c>
      <c r="C69" s="324">
        <v>157191.06</v>
      </c>
      <c r="D69" s="324">
        <v>157191.06</v>
      </c>
      <c r="E69" s="324">
        <v>471573.18000000005</v>
      </c>
    </row>
    <row r="70" spans="1:5" x14ac:dyDescent="0.2">
      <c r="A70" s="330" t="s">
        <v>1404</v>
      </c>
      <c r="B70" s="324">
        <v>80173.14</v>
      </c>
      <c r="C70" s="324">
        <v>80173.14</v>
      </c>
      <c r="D70" s="324">
        <v>80173.14</v>
      </c>
      <c r="E70" s="324">
        <v>240519.42</v>
      </c>
    </row>
    <row r="71" spans="1:5" x14ac:dyDescent="0.2">
      <c r="A71" s="330" t="s">
        <v>1405</v>
      </c>
      <c r="B71" s="324">
        <v>4211580.2700000005</v>
      </c>
      <c r="C71" s="324">
        <v>4211580.2700000005</v>
      </c>
      <c r="D71" s="324">
        <v>4211580.2700000005</v>
      </c>
      <c r="E71" s="324">
        <v>12634740.810000001</v>
      </c>
    </row>
    <row r="72" spans="1:5" x14ac:dyDescent="0.2">
      <c r="A72" s="330" t="s">
        <v>1406</v>
      </c>
      <c r="B72" s="324">
        <v>97948.23</v>
      </c>
      <c r="C72" s="324">
        <v>97948.23</v>
      </c>
      <c r="D72" s="324">
        <v>97948.23</v>
      </c>
      <c r="E72" s="324">
        <v>293844.69</v>
      </c>
    </row>
    <row r="73" spans="1:5" x14ac:dyDescent="0.2">
      <c r="A73" s="330" t="s">
        <v>1407</v>
      </c>
      <c r="B73" s="324">
        <v>152916.75</v>
      </c>
      <c r="C73" s="324">
        <v>152916.75</v>
      </c>
      <c r="D73" s="324">
        <v>152916.75</v>
      </c>
      <c r="E73" s="324">
        <v>458750.25</v>
      </c>
    </row>
    <row r="74" spans="1:5" x14ac:dyDescent="0.2">
      <c r="A74" s="330" t="s">
        <v>1408</v>
      </c>
      <c r="B74" s="324">
        <v>1296383.79</v>
      </c>
      <c r="C74" s="324">
        <v>1296383.79</v>
      </c>
      <c r="D74" s="324">
        <v>1296383.79</v>
      </c>
      <c r="E74" s="324">
        <v>3889151.3700000006</v>
      </c>
    </row>
    <row r="75" spans="1:5" x14ac:dyDescent="0.2">
      <c r="A75" s="330" t="s">
        <v>1409</v>
      </c>
      <c r="B75" s="324">
        <v>278814.33</v>
      </c>
      <c r="C75" s="324">
        <v>278814.33</v>
      </c>
      <c r="D75" s="324">
        <v>278814.33</v>
      </c>
      <c r="E75" s="324">
        <v>836442.99</v>
      </c>
    </row>
    <row r="76" spans="1:5" x14ac:dyDescent="0.2">
      <c r="A76" s="330" t="s">
        <v>1410</v>
      </c>
      <c r="B76" s="324">
        <v>477636.87</v>
      </c>
      <c r="C76" s="324">
        <v>477636.87</v>
      </c>
      <c r="D76" s="324">
        <v>477636.87</v>
      </c>
      <c r="E76" s="324">
        <v>1432910.61</v>
      </c>
    </row>
    <row r="77" spans="1:5" x14ac:dyDescent="0.2">
      <c r="A77" s="330" t="s">
        <v>1411</v>
      </c>
      <c r="B77" s="324">
        <v>219694.92</v>
      </c>
      <c r="C77" s="324">
        <v>329542.38</v>
      </c>
      <c r="D77" s="324">
        <v>329542.38</v>
      </c>
      <c r="E77" s="324">
        <v>878779.67999999993</v>
      </c>
    </row>
    <row r="78" spans="1:5" x14ac:dyDescent="0.2">
      <c r="A78" s="330" t="s">
        <v>1412</v>
      </c>
      <c r="B78" s="324">
        <v>242977.62</v>
      </c>
      <c r="C78" s="324">
        <v>242977.62</v>
      </c>
      <c r="D78" s="324">
        <v>242977.62</v>
      </c>
      <c r="E78" s="324">
        <v>728932.86</v>
      </c>
    </row>
    <row r="79" spans="1:5" x14ac:dyDescent="0.2">
      <c r="A79" s="330" t="s">
        <v>1413</v>
      </c>
      <c r="B79" s="324">
        <v>386020.35</v>
      </c>
      <c r="C79" s="324">
        <v>386020.35</v>
      </c>
      <c r="D79" s="324">
        <v>386020.35</v>
      </c>
      <c r="E79" s="324">
        <v>1158061.0499999998</v>
      </c>
    </row>
    <row r="80" spans="1:5" x14ac:dyDescent="0.2">
      <c r="A80" s="330" t="s">
        <v>1414</v>
      </c>
      <c r="B80" s="324">
        <v>166106.13</v>
      </c>
      <c r="C80" s="324">
        <v>166106.13</v>
      </c>
      <c r="D80" s="324">
        <v>166106.13</v>
      </c>
      <c r="E80" s="324">
        <v>498318.39000000007</v>
      </c>
    </row>
    <row r="81" spans="1:5" x14ac:dyDescent="0.2">
      <c r="A81" s="330" t="s">
        <v>1415</v>
      </c>
      <c r="B81" s="324">
        <v>656395.86</v>
      </c>
      <c r="C81" s="324">
        <v>656395.86</v>
      </c>
      <c r="D81" s="324">
        <v>656395.86</v>
      </c>
      <c r="E81" s="324">
        <v>1969187.5800000005</v>
      </c>
    </row>
    <row r="82" spans="1:5" x14ac:dyDescent="0.2">
      <c r="A82" s="330" t="s">
        <v>1416</v>
      </c>
      <c r="B82" s="324">
        <v>438539.04</v>
      </c>
      <c r="C82" s="324">
        <v>438539.04</v>
      </c>
      <c r="D82" s="324">
        <v>438539.04</v>
      </c>
      <c r="E82" s="324">
        <v>1315617.1199999996</v>
      </c>
    </row>
    <row r="83" spans="1:5" x14ac:dyDescent="0.2">
      <c r="A83" s="330" t="s">
        <v>1417</v>
      </c>
      <c r="B83" s="324">
        <v>236640.75</v>
      </c>
      <c r="C83" s="324">
        <v>236640.75</v>
      </c>
      <c r="D83" s="324">
        <v>236640.75</v>
      </c>
      <c r="E83" s="324">
        <v>709922.25</v>
      </c>
    </row>
    <row r="84" spans="1:5" x14ac:dyDescent="0.2">
      <c r="A84" s="330" t="s">
        <v>1351</v>
      </c>
      <c r="B84" s="324">
        <v>495553.26</v>
      </c>
      <c r="C84" s="324">
        <v>495553.26</v>
      </c>
      <c r="D84" s="324">
        <v>495553.26</v>
      </c>
      <c r="E84" s="324">
        <v>1486659.78</v>
      </c>
    </row>
    <row r="85" spans="1:5" x14ac:dyDescent="0.2">
      <c r="A85" s="330" t="s">
        <v>1418</v>
      </c>
      <c r="B85" s="324">
        <v>472218.56</v>
      </c>
      <c r="C85" s="324">
        <v>708327.84</v>
      </c>
      <c r="D85" s="324">
        <v>708327.84</v>
      </c>
      <c r="E85" s="324">
        <v>1888874.24</v>
      </c>
    </row>
    <row r="86" spans="1:5" x14ac:dyDescent="0.2">
      <c r="A86" s="330" t="s">
        <v>1419</v>
      </c>
      <c r="B86" s="324">
        <v>3641189.5500000003</v>
      </c>
      <c r="C86" s="324">
        <v>3641189.5500000003</v>
      </c>
      <c r="D86" s="324">
        <v>3641189.5500000003</v>
      </c>
      <c r="E86" s="324">
        <v>10923568.649999999</v>
      </c>
    </row>
    <row r="87" spans="1:5" x14ac:dyDescent="0.2">
      <c r="A87" s="330" t="s">
        <v>1420</v>
      </c>
      <c r="B87" s="324">
        <v>170499.21</v>
      </c>
      <c r="C87" s="324">
        <v>170499.21</v>
      </c>
      <c r="D87" s="324">
        <v>170499.21</v>
      </c>
      <c r="E87" s="324">
        <v>511497.63</v>
      </c>
    </row>
    <row r="88" spans="1:5" x14ac:dyDescent="0.2">
      <c r="A88" s="330" t="s">
        <v>1421</v>
      </c>
      <c r="B88" s="324">
        <v>759163.08</v>
      </c>
      <c r="C88" s="324">
        <v>759163.08</v>
      </c>
      <c r="D88" s="324">
        <v>759163.08</v>
      </c>
      <c r="E88" s="324">
        <v>2277489.2399999993</v>
      </c>
    </row>
    <row r="89" spans="1:5" x14ac:dyDescent="0.2">
      <c r="A89" s="330" t="s">
        <v>1422</v>
      </c>
      <c r="B89" s="324">
        <v>206651.34</v>
      </c>
      <c r="C89" s="324">
        <v>206651.34</v>
      </c>
      <c r="D89" s="324">
        <v>206651.34</v>
      </c>
      <c r="E89" s="324">
        <v>619954.02000000014</v>
      </c>
    </row>
    <row r="90" spans="1:5" x14ac:dyDescent="0.2">
      <c r="A90" s="330" t="s">
        <v>1423</v>
      </c>
      <c r="B90" s="324">
        <v>252969.84</v>
      </c>
      <c r="C90" s="324">
        <v>252969.84</v>
      </c>
      <c r="D90" s="324">
        <v>252969.84</v>
      </c>
      <c r="E90" s="324">
        <v>758909.52000000014</v>
      </c>
    </row>
    <row r="91" spans="1:5" x14ac:dyDescent="0.2">
      <c r="A91" s="330" t="s">
        <v>1424</v>
      </c>
      <c r="B91" s="324">
        <v>468192.72</v>
      </c>
      <c r="C91" s="324">
        <v>468192.72</v>
      </c>
      <c r="D91" s="324">
        <v>468192.72</v>
      </c>
      <c r="E91" s="324">
        <v>1404578.16</v>
      </c>
    </row>
    <row r="92" spans="1:5" x14ac:dyDescent="0.2">
      <c r="A92" s="330" t="s">
        <v>1425</v>
      </c>
      <c r="B92" s="324">
        <v>929381.46</v>
      </c>
      <c r="C92" s="324">
        <v>929381.46</v>
      </c>
      <c r="D92" s="324">
        <v>929381.46</v>
      </c>
      <c r="E92" s="324">
        <v>2788144.38</v>
      </c>
    </row>
    <row r="93" spans="1:5" x14ac:dyDescent="0.2">
      <c r="A93" s="330" t="s">
        <v>1426</v>
      </c>
      <c r="B93" s="324">
        <v>1008380.01</v>
      </c>
      <c r="C93" s="324">
        <v>1008380.01</v>
      </c>
      <c r="D93" s="324">
        <v>1008380.01</v>
      </c>
      <c r="E93" s="324">
        <v>3025140.03</v>
      </c>
    </row>
    <row r="94" spans="1:5" x14ac:dyDescent="0.2">
      <c r="A94" s="330" t="s">
        <v>1427</v>
      </c>
      <c r="B94" s="324">
        <v>1129981.3800000001</v>
      </c>
      <c r="C94" s="324">
        <v>1129981.3800000001</v>
      </c>
      <c r="D94" s="324">
        <v>1129981.3800000001</v>
      </c>
      <c r="E94" s="324">
        <v>3389944.14</v>
      </c>
    </row>
    <row r="95" spans="1:5" x14ac:dyDescent="0.2">
      <c r="A95" s="330" t="s">
        <v>1428</v>
      </c>
      <c r="B95" s="324">
        <v>3403908.66</v>
      </c>
      <c r="C95" s="324">
        <v>3403908.66</v>
      </c>
      <c r="D95" s="324">
        <v>3403908.66</v>
      </c>
      <c r="E95" s="324">
        <v>10211725.98</v>
      </c>
    </row>
    <row r="96" spans="1:5" x14ac:dyDescent="0.2">
      <c r="A96" s="330" t="s">
        <v>1429</v>
      </c>
      <c r="B96" s="324">
        <v>274445.44</v>
      </c>
      <c r="C96" s="324">
        <v>411668.16000000003</v>
      </c>
      <c r="D96" s="324">
        <v>411668.16000000003</v>
      </c>
      <c r="E96" s="324">
        <v>1097781.76</v>
      </c>
    </row>
    <row r="97" spans="1:5" x14ac:dyDescent="0.2">
      <c r="A97" s="331" t="s">
        <v>1354</v>
      </c>
      <c r="B97" s="332">
        <f>SUM(B19:B96)</f>
        <v>67395079.460000008</v>
      </c>
      <c r="C97" s="332">
        <f>SUM(C19:C96)</f>
        <v>75312907.480000004</v>
      </c>
      <c r="D97" s="332">
        <f>SUM(D19:D96)</f>
        <v>89949828.780000001</v>
      </c>
      <c r="E97" s="332">
        <f>SUM(E19:E96)</f>
        <v>232657815.72000006</v>
      </c>
    </row>
  </sheetData>
  <mergeCells count="2">
    <mergeCell ref="A3:E4"/>
    <mergeCell ref="A16:E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topLeftCell="D3" zoomScaleNormal="100" workbookViewId="0">
      <selection activeCell="C48" sqref="C48"/>
    </sheetView>
  </sheetViews>
  <sheetFormatPr baseColWidth="10" defaultRowHeight="11.25" x14ac:dyDescent="0.25"/>
  <cols>
    <col min="1" max="1" width="1.140625" style="333" customWidth="1"/>
    <col min="2" max="2" width="2.28515625" style="333" customWidth="1"/>
    <col min="3" max="3" width="43" style="333" customWidth="1"/>
    <col min="4" max="4" width="13.140625" style="333" bestFit="1" customWidth="1"/>
    <col min="5" max="5" width="11.85546875" style="333" bestFit="1" customWidth="1"/>
    <col min="6" max="6" width="12.5703125" style="333" bestFit="1" customWidth="1"/>
    <col min="7" max="7" width="12.85546875" style="333" customWidth="1"/>
    <col min="8" max="8" width="7" style="373" customWidth="1"/>
    <col min="9" max="9" width="11" style="333"/>
    <col min="10" max="10" width="10.7109375" style="333" bestFit="1" customWidth="1"/>
    <col min="11" max="11" width="11" style="333"/>
    <col min="12" max="13" width="10.85546875" style="333" bestFit="1" customWidth="1"/>
    <col min="14" max="256" width="11" style="333"/>
    <col min="257" max="257" width="1.140625" style="333" customWidth="1"/>
    <col min="258" max="258" width="2.28515625" style="333" customWidth="1"/>
    <col min="259" max="259" width="43" style="333" customWidth="1"/>
    <col min="260" max="260" width="13.140625" style="333" bestFit="1" customWidth="1"/>
    <col min="261" max="261" width="11.85546875" style="333" bestFit="1" customWidth="1"/>
    <col min="262" max="262" width="12.5703125" style="333" bestFit="1" customWidth="1"/>
    <col min="263" max="263" width="12.85546875" style="333" customWidth="1"/>
    <col min="264" max="264" width="7" style="333" customWidth="1"/>
    <col min="265" max="265" width="11" style="333"/>
    <col min="266" max="266" width="10.7109375" style="333" bestFit="1" customWidth="1"/>
    <col min="267" max="267" width="11" style="333"/>
    <col min="268" max="269" width="10.85546875" style="333" bestFit="1" customWidth="1"/>
    <col min="270" max="512" width="11" style="333"/>
    <col min="513" max="513" width="1.140625" style="333" customWidth="1"/>
    <col min="514" max="514" width="2.28515625" style="333" customWidth="1"/>
    <col min="515" max="515" width="43" style="333" customWidth="1"/>
    <col min="516" max="516" width="13.140625" style="333" bestFit="1" customWidth="1"/>
    <col min="517" max="517" width="11.85546875" style="333" bestFit="1" customWidth="1"/>
    <col min="518" max="518" width="12.5703125" style="333" bestFit="1" customWidth="1"/>
    <col min="519" max="519" width="12.85546875" style="333" customWidth="1"/>
    <col min="520" max="520" width="7" style="333" customWidth="1"/>
    <col min="521" max="521" width="11" style="333"/>
    <col min="522" max="522" width="10.7109375" style="333" bestFit="1" customWidth="1"/>
    <col min="523" max="523" width="11" style="333"/>
    <col min="524" max="525" width="10.85546875" style="333" bestFit="1" customWidth="1"/>
    <col min="526" max="768" width="11" style="333"/>
    <col min="769" max="769" width="1.140625" style="333" customWidth="1"/>
    <col min="770" max="770" width="2.28515625" style="333" customWidth="1"/>
    <col min="771" max="771" width="43" style="333" customWidth="1"/>
    <col min="772" max="772" width="13.140625" style="333" bestFit="1" customWidth="1"/>
    <col min="773" max="773" width="11.85546875" style="333" bestFit="1" customWidth="1"/>
    <col min="774" max="774" width="12.5703125" style="333" bestFit="1" customWidth="1"/>
    <col min="775" max="775" width="12.85546875" style="333" customWidth="1"/>
    <col min="776" max="776" width="7" style="333" customWidth="1"/>
    <col min="777" max="777" width="11" style="333"/>
    <col min="778" max="778" width="10.7109375" style="333" bestFit="1" customWidth="1"/>
    <col min="779" max="779" width="11" style="333"/>
    <col min="780" max="781" width="10.85546875" style="333" bestFit="1" customWidth="1"/>
    <col min="782" max="1024" width="11" style="333"/>
    <col min="1025" max="1025" width="1.140625" style="333" customWidth="1"/>
    <col min="1026" max="1026" width="2.28515625" style="333" customWidth="1"/>
    <col min="1027" max="1027" width="43" style="333" customWidth="1"/>
    <col min="1028" max="1028" width="13.140625" style="333" bestFit="1" customWidth="1"/>
    <col min="1029" max="1029" width="11.85546875" style="333" bestFit="1" customWidth="1"/>
    <col min="1030" max="1030" width="12.5703125" style="333" bestFit="1" customWidth="1"/>
    <col min="1031" max="1031" width="12.85546875" style="333" customWidth="1"/>
    <col min="1032" max="1032" width="7" style="333" customWidth="1"/>
    <col min="1033" max="1033" width="11" style="333"/>
    <col min="1034" max="1034" width="10.7109375" style="333" bestFit="1" customWidth="1"/>
    <col min="1035" max="1035" width="11" style="333"/>
    <col min="1036" max="1037" width="10.85546875" style="333" bestFit="1" customWidth="1"/>
    <col min="1038" max="1280" width="11" style="333"/>
    <col min="1281" max="1281" width="1.140625" style="333" customWidth="1"/>
    <col min="1282" max="1282" width="2.28515625" style="333" customWidth="1"/>
    <col min="1283" max="1283" width="43" style="333" customWidth="1"/>
    <col min="1284" max="1284" width="13.140625" style="333" bestFit="1" customWidth="1"/>
    <col min="1285" max="1285" width="11.85546875" style="333" bestFit="1" customWidth="1"/>
    <col min="1286" max="1286" width="12.5703125" style="333" bestFit="1" customWidth="1"/>
    <col min="1287" max="1287" width="12.85546875" style="333" customWidth="1"/>
    <col min="1288" max="1288" width="7" style="333" customWidth="1"/>
    <col min="1289" max="1289" width="11" style="333"/>
    <col min="1290" max="1290" width="10.7109375" style="333" bestFit="1" customWidth="1"/>
    <col min="1291" max="1291" width="11" style="333"/>
    <col min="1292" max="1293" width="10.85546875" style="333" bestFit="1" customWidth="1"/>
    <col min="1294" max="1536" width="11" style="333"/>
    <col min="1537" max="1537" width="1.140625" style="333" customWidth="1"/>
    <col min="1538" max="1538" width="2.28515625" style="333" customWidth="1"/>
    <col min="1539" max="1539" width="43" style="333" customWidth="1"/>
    <col min="1540" max="1540" width="13.140625" style="333" bestFit="1" customWidth="1"/>
    <col min="1541" max="1541" width="11.85546875" style="333" bestFit="1" customWidth="1"/>
    <col min="1542" max="1542" width="12.5703125" style="333" bestFit="1" customWidth="1"/>
    <col min="1543" max="1543" width="12.85546875" style="333" customWidth="1"/>
    <col min="1544" max="1544" width="7" style="333" customWidth="1"/>
    <col min="1545" max="1545" width="11" style="333"/>
    <col min="1546" max="1546" width="10.7109375" style="333" bestFit="1" customWidth="1"/>
    <col min="1547" max="1547" width="11" style="333"/>
    <col min="1548" max="1549" width="10.85546875" style="333" bestFit="1" customWidth="1"/>
    <col min="1550" max="1792" width="11" style="333"/>
    <col min="1793" max="1793" width="1.140625" style="333" customWidth="1"/>
    <col min="1794" max="1794" width="2.28515625" style="333" customWidth="1"/>
    <col min="1795" max="1795" width="43" style="333" customWidth="1"/>
    <col min="1796" max="1796" width="13.140625" style="333" bestFit="1" customWidth="1"/>
    <col min="1797" max="1797" width="11.85546875" style="333" bestFit="1" customWidth="1"/>
    <col min="1798" max="1798" width="12.5703125" style="333" bestFit="1" customWidth="1"/>
    <col min="1799" max="1799" width="12.85546875" style="333" customWidth="1"/>
    <col min="1800" max="1800" width="7" style="333" customWidth="1"/>
    <col min="1801" max="1801" width="11" style="333"/>
    <col min="1802" max="1802" width="10.7109375" style="333" bestFit="1" customWidth="1"/>
    <col min="1803" max="1803" width="11" style="333"/>
    <col min="1804" max="1805" width="10.85546875" style="333" bestFit="1" customWidth="1"/>
    <col min="1806" max="2048" width="11" style="333"/>
    <col min="2049" max="2049" width="1.140625" style="333" customWidth="1"/>
    <col min="2050" max="2050" width="2.28515625" style="333" customWidth="1"/>
    <col min="2051" max="2051" width="43" style="333" customWidth="1"/>
    <col min="2052" max="2052" width="13.140625" style="333" bestFit="1" customWidth="1"/>
    <col min="2053" max="2053" width="11.85546875" style="333" bestFit="1" customWidth="1"/>
    <col min="2054" max="2054" width="12.5703125" style="333" bestFit="1" customWidth="1"/>
    <col min="2055" max="2055" width="12.85546875" style="333" customWidth="1"/>
    <col min="2056" max="2056" width="7" style="333" customWidth="1"/>
    <col min="2057" max="2057" width="11" style="333"/>
    <col min="2058" max="2058" width="10.7109375" style="333" bestFit="1" customWidth="1"/>
    <col min="2059" max="2059" width="11" style="333"/>
    <col min="2060" max="2061" width="10.85546875" style="333" bestFit="1" customWidth="1"/>
    <col min="2062" max="2304" width="11" style="333"/>
    <col min="2305" max="2305" width="1.140625" style="333" customWidth="1"/>
    <col min="2306" max="2306" width="2.28515625" style="333" customWidth="1"/>
    <col min="2307" max="2307" width="43" style="333" customWidth="1"/>
    <col min="2308" max="2308" width="13.140625" style="333" bestFit="1" customWidth="1"/>
    <col min="2309" max="2309" width="11.85546875" style="333" bestFit="1" customWidth="1"/>
    <col min="2310" max="2310" width="12.5703125" style="333" bestFit="1" customWidth="1"/>
    <col min="2311" max="2311" width="12.85546875" style="333" customWidth="1"/>
    <col min="2312" max="2312" width="7" style="333" customWidth="1"/>
    <col min="2313" max="2313" width="11" style="333"/>
    <col min="2314" max="2314" width="10.7109375" style="333" bestFit="1" customWidth="1"/>
    <col min="2315" max="2315" width="11" style="333"/>
    <col min="2316" max="2317" width="10.85546875" style="333" bestFit="1" customWidth="1"/>
    <col min="2318" max="2560" width="11" style="333"/>
    <col min="2561" max="2561" width="1.140625" style="333" customWidth="1"/>
    <col min="2562" max="2562" width="2.28515625" style="333" customWidth="1"/>
    <col min="2563" max="2563" width="43" style="333" customWidth="1"/>
    <col min="2564" max="2564" width="13.140625" style="333" bestFit="1" customWidth="1"/>
    <col min="2565" max="2565" width="11.85546875" style="333" bestFit="1" customWidth="1"/>
    <col min="2566" max="2566" width="12.5703125" style="333" bestFit="1" customWidth="1"/>
    <col min="2567" max="2567" width="12.85546875" style="333" customWidth="1"/>
    <col min="2568" max="2568" width="7" style="333" customWidth="1"/>
    <col min="2569" max="2569" width="11" style="333"/>
    <col min="2570" max="2570" width="10.7109375" style="333" bestFit="1" customWidth="1"/>
    <col min="2571" max="2571" width="11" style="333"/>
    <col min="2572" max="2573" width="10.85546875" style="333" bestFit="1" customWidth="1"/>
    <col min="2574" max="2816" width="11" style="333"/>
    <col min="2817" max="2817" width="1.140625" style="333" customWidth="1"/>
    <col min="2818" max="2818" width="2.28515625" style="333" customWidth="1"/>
    <col min="2819" max="2819" width="43" style="333" customWidth="1"/>
    <col min="2820" max="2820" width="13.140625" style="333" bestFit="1" customWidth="1"/>
    <col min="2821" max="2821" width="11.85546875" style="333" bestFit="1" customWidth="1"/>
    <col min="2822" max="2822" width="12.5703125" style="333" bestFit="1" customWidth="1"/>
    <col min="2823" max="2823" width="12.85546875" style="333" customWidth="1"/>
    <col min="2824" max="2824" width="7" style="333" customWidth="1"/>
    <col min="2825" max="2825" width="11" style="333"/>
    <col min="2826" max="2826" width="10.7109375" style="333" bestFit="1" customWidth="1"/>
    <col min="2827" max="2827" width="11" style="333"/>
    <col min="2828" max="2829" width="10.85546875" style="333" bestFit="1" customWidth="1"/>
    <col min="2830" max="3072" width="11" style="333"/>
    <col min="3073" max="3073" width="1.140625" style="333" customWidth="1"/>
    <col min="3074" max="3074" width="2.28515625" style="333" customWidth="1"/>
    <col min="3075" max="3075" width="43" style="333" customWidth="1"/>
    <col min="3076" max="3076" width="13.140625" style="333" bestFit="1" customWidth="1"/>
    <col min="3077" max="3077" width="11.85546875" style="333" bestFit="1" customWidth="1"/>
    <col min="3078" max="3078" width="12.5703125" style="333" bestFit="1" customWidth="1"/>
    <col min="3079" max="3079" width="12.85546875" style="333" customWidth="1"/>
    <col min="3080" max="3080" width="7" style="333" customWidth="1"/>
    <col min="3081" max="3081" width="11" style="333"/>
    <col min="3082" max="3082" width="10.7109375" style="333" bestFit="1" customWidth="1"/>
    <col min="3083" max="3083" width="11" style="333"/>
    <col min="3084" max="3085" width="10.85546875" style="333" bestFit="1" customWidth="1"/>
    <col min="3086" max="3328" width="11" style="333"/>
    <col min="3329" max="3329" width="1.140625" style="333" customWidth="1"/>
    <col min="3330" max="3330" width="2.28515625" style="333" customWidth="1"/>
    <col min="3331" max="3331" width="43" style="333" customWidth="1"/>
    <col min="3332" max="3332" width="13.140625" style="333" bestFit="1" customWidth="1"/>
    <col min="3333" max="3333" width="11.85546875" style="333" bestFit="1" customWidth="1"/>
    <col min="3334" max="3334" width="12.5703125" style="333" bestFit="1" customWidth="1"/>
    <col min="3335" max="3335" width="12.85546875" style="333" customWidth="1"/>
    <col min="3336" max="3336" width="7" style="333" customWidth="1"/>
    <col min="3337" max="3337" width="11" style="333"/>
    <col min="3338" max="3338" width="10.7109375" style="333" bestFit="1" customWidth="1"/>
    <col min="3339" max="3339" width="11" style="333"/>
    <col min="3340" max="3341" width="10.85546875" style="333" bestFit="1" customWidth="1"/>
    <col min="3342" max="3584" width="11" style="333"/>
    <col min="3585" max="3585" width="1.140625" style="333" customWidth="1"/>
    <col min="3586" max="3586" width="2.28515625" style="333" customWidth="1"/>
    <col min="3587" max="3587" width="43" style="333" customWidth="1"/>
    <col min="3588" max="3588" width="13.140625" style="333" bestFit="1" customWidth="1"/>
    <col min="3589" max="3589" width="11.85546875" style="333" bestFit="1" customWidth="1"/>
    <col min="3590" max="3590" width="12.5703125" style="333" bestFit="1" customWidth="1"/>
    <col min="3591" max="3591" width="12.85546875" style="333" customWidth="1"/>
    <col min="3592" max="3592" width="7" style="333" customWidth="1"/>
    <col min="3593" max="3593" width="11" style="333"/>
    <col min="3594" max="3594" width="10.7109375" style="333" bestFit="1" customWidth="1"/>
    <col min="3595" max="3595" width="11" style="333"/>
    <col min="3596" max="3597" width="10.85546875" style="333" bestFit="1" customWidth="1"/>
    <col min="3598" max="3840" width="11" style="333"/>
    <col min="3841" max="3841" width="1.140625" style="333" customWidth="1"/>
    <col min="3842" max="3842" width="2.28515625" style="333" customWidth="1"/>
    <col min="3843" max="3843" width="43" style="333" customWidth="1"/>
    <col min="3844" max="3844" width="13.140625" style="333" bestFit="1" customWidth="1"/>
    <col min="3845" max="3845" width="11.85546875" style="333" bestFit="1" customWidth="1"/>
    <col min="3846" max="3846" width="12.5703125" style="333" bestFit="1" customWidth="1"/>
    <col min="3847" max="3847" width="12.85546875" style="333" customWidth="1"/>
    <col min="3848" max="3848" width="7" style="333" customWidth="1"/>
    <col min="3849" max="3849" width="11" style="333"/>
    <col min="3850" max="3850" width="10.7109375" style="333" bestFit="1" customWidth="1"/>
    <col min="3851" max="3851" width="11" style="333"/>
    <col min="3852" max="3853" width="10.85546875" style="333" bestFit="1" customWidth="1"/>
    <col min="3854" max="4096" width="11" style="333"/>
    <col min="4097" max="4097" width="1.140625" style="333" customWidth="1"/>
    <col min="4098" max="4098" width="2.28515625" style="333" customWidth="1"/>
    <col min="4099" max="4099" width="43" style="333" customWidth="1"/>
    <col min="4100" max="4100" width="13.140625" style="333" bestFit="1" customWidth="1"/>
    <col min="4101" max="4101" width="11.85546875" style="333" bestFit="1" customWidth="1"/>
    <col min="4102" max="4102" width="12.5703125" style="333" bestFit="1" customWidth="1"/>
    <col min="4103" max="4103" width="12.85546875" style="333" customWidth="1"/>
    <col min="4104" max="4104" width="7" style="333" customWidth="1"/>
    <col min="4105" max="4105" width="11" style="333"/>
    <col min="4106" max="4106" width="10.7109375" style="333" bestFit="1" customWidth="1"/>
    <col min="4107" max="4107" width="11" style="333"/>
    <col min="4108" max="4109" width="10.85546875" style="333" bestFit="1" customWidth="1"/>
    <col min="4110" max="4352" width="11" style="333"/>
    <col min="4353" max="4353" width="1.140625" style="333" customWidth="1"/>
    <col min="4354" max="4354" width="2.28515625" style="333" customWidth="1"/>
    <col min="4355" max="4355" width="43" style="333" customWidth="1"/>
    <col min="4356" max="4356" width="13.140625" style="333" bestFit="1" customWidth="1"/>
    <col min="4357" max="4357" width="11.85546875" style="333" bestFit="1" customWidth="1"/>
    <col min="4358" max="4358" width="12.5703125" style="333" bestFit="1" customWidth="1"/>
    <col min="4359" max="4359" width="12.85546875" style="333" customWidth="1"/>
    <col min="4360" max="4360" width="7" style="333" customWidth="1"/>
    <col min="4361" max="4361" width="11" style="333"/>
    <col min="4362" max="4362" width="10.7109375" style="333" bestFit="1" customWidth="1"/>
    <col min="4363" max="4363" width="11" style="333"/>
    <col min="4364" max="4365" width="10.85546875" style="333" bestFit="1" customWidth="1"/>
    <col min="4366" max="4608" width="11" style="333"/>
    <col min="4609" max="4609" width="1.140625" style="333" customWidth="1"/>
    <col min="4610" max="4610" width="2.28515625" style="333" customWidth="1"/>
    <col min="4611" max="4611" width="43" style="333" customWidth="1"/>
    <col min="4612" max="4612" width="13.140625" style="333" bestFit="1" customWidth="1"/>
    <col min="4613" max="4613" width="11.85546875" style="333" bestFit="1" customWidth="1"/>
    <col min="4614" max="4614" width="12.5703125" style="333" bestFit="1" customWidth="1"/>
    <col min="4615" max="4615" width="12.85546875" style="333" customWidth="1"/>
    <col min="4616" max="4616" width="7" style="333" customWidth="1"/>
    <col min="4617" max="4617" width="11" style="333"/>
    <col min="4618" max="4618" width="10.7109375" style="333" bestFit="1" customWidth="1"/>
    <col min="4619" max="4619" width="11" style="333"/>
    <col min="4620" max="4621" width="10.85546875" style="333" bestFit="1" customWidth="1"/>
    <col min="4622" max="4864" width="11" style="333"/>
    <col min="4865" max="4865" width="1.140625" style="333" customWidth="1"/>
    <col min="4866" max="4866" width="2.28515625" style="333" customWidth="1"/>
    <col min="4867" max="4867" width="43" style="333" customWidth="1"/>
    <col min="4868" max="4868" width="13.140625" style="333" bestFit="1" customWidth="1"/>
    <col min="4869" max="4869" width="11.85546875" style="333" bestFit="1" customWidth="1"/>
    <col min="4870" max="4870" width="12.5703125" style="333" bestFit="1" customWidth="1"/>
    <col min="4871" max="4871" width="12.85546875" style="333" customWidth="1"/>
    <col min="4872" max="4872" width="7" style="333" customWidth="1"/>
    <col min="4873" max="4873" width="11" style="333"/>
    <col min="4874" max="4874" width="10.7109375" style="333" bestFit="1" customWidth="1"/>
    <col min="4875" max="4875" width="11" style="333"/>
    <col min="4876" max="4877" width="10.85546875" style="333" bestFit="1" customWidth="1"/>
    <col min="4878" max="5120" width="11" style="333"/>
    <col min="5121" max="5121" width="1.140625" style="333" customWidth="1"/>
    <col min="5122" max="5122" width="2.28515625" style="333" customWidth="1"/>
    <col min="5123" max="5123" width="43" style="333" customWidth="1"/>
    <col min="5124" max="5124" width="13.140625" style="333" bestFit="1" customWidth="1"/>
    <col min="5125" max="5125" width="11.85546875" style="333" bestFit="1" customWidth="1"/>
    <col min="5126" max="5126" width="12.5703125" style="333" bestFit="1" customWidth="1"/>
    <col min="5127" max="5127" width="12.85546875" style="333" customWidth="1"/>
    <col min="5128" max="5128" width="7" style="333" customWidth="1"/>
    <col min="5129" max="5129" width="11" style="333"/>
    <col min="5130" max="5130" width="10.7109375" style="333" bestFit="1" customWidth="1"/>
    <col min="5131" max="5131" width="11" style="333"/>
    <col min="5132" max="5133" width="10.85546875" style="333" bestFit="1" customWidth="1"/>
    <col min="5134" max="5376" width="11" style="333"/>
    <col min="5377" max="5377" width="1.140625" style="333" customWidth="1"/>
    <col min="5378" max="5378" width="2.28515625" style="333" customWidth="1"/>
    <col min="5379" max="5379" width="43" style="333" customWidth="1"/>
    <col min="5380" max="5380" width="13.140625" style="333" bestFit="1" customWidth="1"/>
    <col min="5381" max="5381" width="11.85546875" style="333" bestFit="1" customWidth="1"/>
    <col min="5382" max="5382" width="12.5703125" style="333" bestFit="1" customWidth="1"/>
    <col min="5383" max="5383" width="12.85546875" style="333" customWidth="1"/>
    <col min="5384" max="5384" width="7" style="333" customWidth="1"/>
    <col min="5385" max="5385" width="11" style="333"/>
    <col min="5386" max="5386" width="10.7109375" style="333" bestFit="1" customWidth="1"/>
    <col min="5387" max="5387" width="11" style="333"/>
    <col min="5388" max="5389" width="10.85546875" style="333" bestFit="1" customWidth="1"/>
    <col min="5390" max="5632" width="11" style="333"/>
    <col min="5633" max="5633" width="1.140625" style="333" customWidth="1"/>
    <col min="5634" max="5634" width="2.28515625" style="333" customWidth="1"/>
    <col min="5635" max="5635" width="43" style="333" customWidth="1"/>
    <col min="5636" max="5636" width="13.140625" style="333" bestFit="1" customWidth="1"/>
    <col min="5637" max="5637" width="11.85546875" style="333" bestFit="1" customWidth="1"/>
    <col min="5638" max="5638" width="12.5703125" style="333" bestFit="1" customWidth="1"/>
    <col min="5639" max="5639" width="12.85546875" style="333" customWidth="1"/>
    <col min="5640" max="5640" width="7" style="333" customWidth="1"/>
    <col min="5641" max="5641" width="11" style="333"/>
    <col min="5642" max="5642" width="10.7109375" style="333" bestFit="1" customWidth="1"/>
    <col min="5643" max="5643" width="11" style="333"/>
    <col min="5644" max="5645" width="10.85546875" style="333" bestFit="1" customWidth="1"/>
    <col min="5646" max="5888" width="11" style="333"/>
    <col min="5889" max="5889" width="1.140625" style="333" customWidth="1"/>
    <col min="5890" max="5890" width="2.28515625" style="333" customWidth="1"/>
    <col min="5891" max="5891" width="43" style="333" customWidth="1"/>
    <col min="5892" max="5892" width="13.140625" style="333" bestFit="1" customWidth="1"/>
    <col min="5893" max="5893" width="11.85546875" style="333" bestFit="1" customWidth="1"/>
    <col min="5894" max="5894" width="12.5703125" style="333" bestFit="1" customWidth="1"/>
    <col min="5895" max="5895" width="12.85546875" style="333" customWidth="1"/>
    <col min="5896" max="5896" width="7" style="333" customWidth="1"/>
    <col min="5897" max="5897" width="11" style="333"/>
    <col min="5898" max="5898" width="10.7109375" style="333" bestFit="1" customWidth="1"/>
    <col min="5899" max="5899" width="11" style="333"/>
    <col min="5900" max="5901" width="10.85546875" style="333" bestFit="1" customWidth="1"/>
    <col min="5902" max="6144" width="11" style="333"/>
    <col min="6145" max="6145" width="1.140625" style="333" customWidth="1"/>
    <col min="6146" max="6146" width="2.28515625" style="333" customWidth="1"/>
    <col min="6147" max="6147" width="43" style="333" customWidth="1"/>
    <col min="6148" max="6148" width="13.140625" style="333" bestFit="1" customWidth="1"/>
    <col min="6149" max="6149" width="11.85546875" style="333" bestFit="1" customWidth="1"/>
    <col min="6150" max="6150" width="12.5703125" style="333" bestFit="1" customWidth="1"/>
    <col min="6151" max="6151" width="12.85546875" style="333" customWidth="1"/>
    <col min="6152" max="6152" width="7" style="333" customWidth="1"/>
    <col min="6153" max="6153" width="11" style="333"/>
    <col min="6154" max="6154" width="10.7109375" style="333" bestFit="1" customWidth="1"/>
    <col min="6155" max="6155" width="11" style="333"/>
    <col min="6156" max="6157" width="10.85546875" style="333" bestFit="1" customWidth="1"/>
    <col min="6158" max="6400" width="11" style="333"/>
    <col min="6401" max="6401" width="1.140625" style="333" customWidth="1"/>
    <col min="6402" max="6402" width="2.28515625" style="333" customWidth="1"/>
    <col min="6403" max="6403" width="43" style="333" customWidth="1"/>
    <col min="6404" max="6404" width="13.140625" style="333" bestFit="1" customWidth="1"/>
    <col min="6405" max="6405" width="11.85546875" style="333" bestFit="1" customWidth="1"/>
    <col min="6406" max="6406" width="12.5703125" style="333" bestFit="1" customWidth="1"/>
    <col min="6407" max="6407" width="12.85546875" style="333" customWidth="1"/>
    <col min="6408" max="6408" width="7" style="333" customWidth="1"/>
    <col min="6409" max="6409" width="11" style="333"/>
    <col min="6410" max="6410" width="10.7109375" style="333" bestFit="1" customWidth="1"/>
    <col min="6411" max="6411" width="11" style="333"/>
    <col min="6412" max="6413" width="10.85546875" style="333" bestFit="1" customWidth="1"/>
    <col min="6414" max="6656" width="11" style="333"/>
    <col min="6657" max="6657" width="1.140625" style="333" customWidth="1"/>
    <col min="6658" max="6658" width="2.28515625" style="333" customWidth="1"/>
    <col min="6659" max="6659" width="43" style="333" customWidth="1"/>
    <col min="6660" max="6660" width="13.140625" style="333" bestFit="1" customWidth="1"/>
    <col min="6661" max="6661" width="11.85546875" style="333" bestFit="1" customWidth="1"/>
    <col min="6662" max="6662" width="12.5703125" style="333" bestFit="1" customWidth="1"/>
    <col min="6663" max="6663" width="12.85546875" style="333" customWidth="1"/>
    <col min="6664" max="6664" width="7" style="333" customWidth="1"/>
    <col min="6665" max="6665" width="11" style="333"/>
    <col min="6666" max="6666" width="10.7109375" style="333" bestFit="1" customWidth="1"/>
    <col min="6667" max="6667" width="11" style="333"/>
    <col min="6668" max="6669" width="10.85546875" style="333" bestFit="1" customWidth="1"/>
    <col min="6670" max="6912" width="11" style="333"/>
    <col min="6913" max="6913" width="1.140625" style="333" customWidth="1"/>
    <col min="6914" max="6914" width="2.28515625" style="333" customWidth="1"/>
    <col min="6915" max="6915" width="43" style="333" customWidth="1"/>
    <col min="6916" max="6916" width="13.140625" style="333" bestFit="1" customWidth="1"/>
    <col min="6917" max="6917" width="11.85546875" style="333" bestFit="1" customWidth="1"/>
    <col min="6918" max="6918" width="12.5703125" style="333" bestFit="1" customWidth="1"/>
    <col min="6919" max="6919" width="12.85546875" style="333" customWidth="1"/>
    <col min="6920" max="6920" width="7" style="333" customWidth="1"/>
    <col min="6921" max="6921" width="11" style="333"/>
    <col min="6922" max="6922" width="10.7109375" style="333" bestFit="1" customWidth="1"/>
    <col min="6923" max="6923" width="11" style="333"/>
    <col min="6924" max="6925" width="10.85546875" style="333" bestFit="1" customWidth="1"/>
    <col min="6926" max="7168" width="11" style="333"/>
    <col min="7169" max="7169" width="1.140625" style="333" customWidth="1"/>
    <col min="7170" max="7170" width="2.28515625" style="333" customWidth="1"/>
    <col min="7171" max="7171" width="43" style="333" customWidth="1"/>
    <col min="7172" max="7172" width="13.140625" style="333" bestFit="1" customWidth="1"/>
    <col min="7173" max="7173" width="11.85546875" style="333" bestFit="1" customWidth="1"/>
    <col min="7174" max="7174" width="12.5703125" style="333" bestFit="1" customWidth="1"/>
    <col min="7175" max="7175" width="12.85546875" style="333" customWidth="1"/>
    <col min="7176" max="7176" width="7" style="333" customWidth="1"/>
    <col min="7177" max="7177" width="11" style="333"/>
    <col min="7178" max="7178" width="10.7109375" style="333" bestFit="1" customWidth="1"/>
    <col min="7179" max="7179" width="11" style="333"/>
    <col min="7180" max="7181" width="10.85546875" style="333" bestFit="1" customWidth="1"/>
    <col min="7182" max="7424" width="11" style="333"/>
    <col min="7425" max="7425" width="1.140625" style="333" customWidth="1"/>
    <col min="7426" max="7426" width="2.28515625" style="333" customWidth="1"/>
    <col min="7427" max="7427" width="43" style="333" customWidth="1"/>
    <col min="7428" max="7428" width="13.140625" style="333" bestFit="1" customWidth="1"/>
    <col min="7429" max="7429" width="11.85546875" style="333" bestFit="1" customWidth="1"/>
    <col min="7430" max="7430" width="12.5703125" style="333" bestFit="1" customWidth="1"/>
    <col min="7431" max="7431" width="12.85546875" style="333" customWidth="1"/>
    <col min="7432" max="7432" width="7" style="333" customWidth="1"/>
    <col min="7433" max="7433" width="11" style="333"/>
    <col min="7434" max="7434" width="10.7109375" style="333" bestFit="1" customWidth="1"/>
    <col min="7435" max="7435" width="11" style="333"/>
    <col min="7436" max="7437" width="10.85546875" style="333" bestFit="1" customWidth="1"/>
    <col min="7438" max="7680" width="11" style="333"/>
    <col min="7681" max="7681" width="1.140625" style="333" customWidth="1"/>
    <col min="7682" max="7682" width="2.28515625" style="333" customWidth="1"/>
    <col min="7683" max="7683" width="43" style="333" customWidth="1"/>
    <col min="7684" max="7684" width="13.140625" style="333" bestFit="1" customWidth="1"/>
    <col min="7685" max="7685" width="11.85546875" style="333" bestFit="1" customWidth="1"/>
    <col min="7686" max="7686" width="12.5703125" style="333" bestFit="1" customWidth="1"/>
    <col min="7687" max="7687" width="12.85546875" style="333" customWidth="1"/>
    <col min="7688" max="7688" width="7" style="333" customWidth="1"/>
    <col min="7689" max="7689" width="11" style="333"/>
    <col min="7690" max="7690" width="10.7109375" style="333" bestFit="1" customWidth="1"/>
    <col min="7691" max="7691" width="11" style="333"/>
    <col min="7692" max="7693" width="10.85546875" style="333" bestFit="1" customWidth="1"/>
    <col min="7694" max="7936" width="11" style="333"/>
    <col min="7937" max="7937" width="1.140625" style="333" customWidth="1"/>
    <col min="7938" max="7938" width="2.28515625" style="333" customWidth="1"/>
    <col min="7939" max="7939" width="43" style="333" customWidth="1"/>
    <col min="7940" max="7940" width="13.140625" style="333" bestFit="1" customWidth="1"/>
    <col min="7941" max="7941" width="11.85546875" style="333" bestFit="1" customWidth="1"/>
    <col min="7942" max="7942" width="12.5703125" style="333" bestFit="1" customWidth="1"/>
    <col min="7943" max="7943" width="12.85546875" style="333" customWidth="1"/>
    <col min="7944" max="7944" width="7" style="333" customWidth="1"/>
    <col min="7945" max="7945" width="11" style="333"/>
    <col min="7946" max="7946" width="10.7109375" style="333" bestFit="1" customWidth="1"/>
    <col min="7947" max="7947" width="11" style="333"/>
    <col min="7948" max="7949" width="10.85546875" style="333" bestFit="1" customWidth="1"/>
    <col min="7950" max="8192" width="11" style="333"/>
    <col min="8193" max="8193" width="1.140625" style="333" customWidth="1"/>
    <col min="8194" max="8194" width="2.28515625" style="333" customWidth="1"/>
    <col min="8195" max="8195" width="43" style="333" customWidth="1"/>
    <col min="8196" max="8196" width="13.140625" style="333" bestFit="1" customWidth="1"/>
    <col min="8197" max="8197" width="11.85546875" style="333" bestFit="1" customWidth="1"/>
    <col min="8198" max="8198" width="12.5703125" style="333" bestFit="1" customWidth="1"/>
    <col min="8199" max="8199" width="12.85546875" style="333" customWidth="1"/>
    <col min="8200" max="8200" width="7" style="333" customWidth="1"/>
    <col min="8201" max="8201" width="11" style="333"/>
    <col min="8202" max="8202" width="10.7109375" style="333" bestFit="1" customWidth="1"/>
    <col min="8203" max="8203" width="11" style="333"/>
    <col min="8204" max="8205" width="10.85546875" style="333" bestFit="1" customWidth="1"/>
    <col min="8206" max="8448" width="11" style="333"/>
    <col min="8449" max="8449" width="1.140625" style="333" customWidth="1"/>
    <col min="8450" max="8450" width="2.28515625" style="333" customWidth="1"/>
    <col min="8451" max="8451" width="43" style="333" customWidth="1"/>
    <col min="8452" max="8452" width="13.140625" style="333" bestFit="1" customWidth="1"/>
    <col min="8453" max="8453" width="11.85546875" style="333" bestFit="1" customWidth="1"/>
    <col min="8454" max="8454" width="12.5703125" style="333" bestFit="1" customWidth="1"/>
    <col min="8455" max="8455" width="12.85546875" style="333" customWidth="1"/>
    <col min="8456" max="8456" width="7" style="333" customWidth="1"/>
    <col min="8457" max="8457" width="11" style="333"/>
    <col min="8458" max="8458" width="10.7109375" style="333" bestFit="1" customWidth="1"/>
    <col min="8459" max="8459" width="11" style="333"/>
    <col min="8460" max="8461" width="10.85546875" style="333" bestFit="1" customWidth="1"/>
    <col min="8462" max="8704" width="11" style="333"/>
    <col min="8705" max="8705" width="1.140625" style="333" customWidth="1"/>
    <col min="8706" max="8706" width="2.28515625" style="333" customWidth="1"/>
    <col min="8707" max="8707" width="43" style="333" customWidth="1"/>
    <col min="8708" max="8708" width="13.140625" style="333" bestFit="1" customWidth="1"/>
    <col min="8709" max="8709" width="11.85546875" style="333" bestFit="1" customWidth="1"/>
    <col min="8710" max="8710" width="12.5703125" style="333" bestFit="1" customWidth="1"/>
    <col min="8711" max="8711" width="12.85546875" style="333" customWidth="1"/>
    <col min="8712" max="8712" width="7" style="333" customWidth="1"/>
    <col min="8713" max="8713" width="11" style="333"/>
    <col min="8714" max="8714" width="10.7109375" style="333" bestFit="1" customWidth="1"/>
    <col min="8715" max="8715" width="11" style="333"/>
    <col min="8716" max="8717" width="10.85546875" style="333" bestFit="1" customWidth="1"/>
    <col min="8718" max="8960" width="11" style="333"/>
    <col min="8961" max="8961" width="1.140625" style="333" customWidth="1"/>
    <col min="8962" max="8962" width="2.28515625" style="333" customWidth="1"/>
    <col min="8963" max="8963" width="43" style="333" customWidth="1"/>
    <col min="8964" max="8964" width="13.140625" style="333" bestFit="1" customWidth="1"/>
    <col min="8965" max="8965" width="11.85546875" style="333" bestFit="1" customWidth="1"/>
    <col min="8966" max="8966" width="12.5703125" style="333" bestFit="1" customWidth="1"/>
    <col min="8967" max="8967" width="12.85546875" style="333" customWidth="1"/>
    <col min="8968" max="8968" width="7" style="333" customWidth="1"/>
    <col min="8969" max="8969" width="11" style="333"/>
    <col min="8970" max="8970" width="10.7109375" style="333" bestFit="1" customWidth="1"/>
    <col min="8971" max="8971" width="11" style="333"/>
    <col min="8972" max="8973" width="10.85546875" style="333" bestFit="1" customWidth="1"/>
    <col min="8974" max="9216" width="11" style="333"/>
    <col min="9217" max="9217" width="1.140625" style="333" customWidth="1"/>
    <col min="9218" max="9218" width="2.28515625" style="333" customWidth="1"/>
    <col min="9219" max="9219" width="43" style="333" customWidth="1"/>
    <col min="9220" max="9220" width="13.140625" style="333" bestFit="1" customWidth="1"/>
    <col min="9221" max="9221" width="11.85546875" style="333" bestFit="1" customWidth="1"/>
    <col min="9222" max="9222" width="12.5703125" style="333" bestFit="1" customWidth="1"/>
    <col min="9223" max="9223" width="12.85546875" style="333" customWidth="1"/>
    <col min="9224" max="9224" width="7" style="333" customWidth="1"/>
    <col min="9225" max="9225" width="11" style="333"/>
    <col min="9226" max="9226" width="10.7109375" style="333" bestFit="1" customWidth="1"/>
    <col min="9227" max="9227" width="11" style="333"/>
    <col min="9228" max="9229" width="10.85546875" style="333" bestFit="1" customWidth="1"/>
    <col min="9230" max="9472" width="11" style="333"/>
    <col min="9473" max="9473" width="1.140625" style="333" customWidth="1"/>
    <col min="9474" max="9474" width="2.28515625" style="333" customWidth="1"/>
    <col min="9475" max="9475" width="43" style="333" customWidth="1"/>
    <col min="9476" max="9476" width="13.140625" style="333" bestFit="1" customWidth="1"/>
    <col min="9477" max="9477" width="11.85546875" style="333" bestFit="1" customWidth="1"/>
    <col min="9478" max="9478" width="12.5703125" style="333" bestFit="1" customWidth="1"/>
    <col min="9479" max="9479" width="12.85546875" style="333" customWidth="1"/>
    <col min="9480" max="9480" width="7" style="333" customWidth="1"/>
    <col min="9481" max="9481" width="11" style="333"/>
    <col min="9482" max="9482" width="10.7109375" style="333" bestFit="1" customWidth="1"/>
    <col min="9483" max="9483" width="11" style="333"/>
    <col min="9484" max="9485" width="10.85546875" style="333" bestFit="1" customWidth="1"/>
    <col min="9486" max="9728" width="11" style="333"/>
    <col min="9729" max="9729" width="1.140625" style="333" customWidth="1"/>
    <col min="9730" max="9730" width="2.28515625" style="333" customWidth="1"/>
    <col min="9731" max="9731" width="43" style="333" customWidth="1"/>
    <col min="9732" max="9732" width="13.140625" style="333" bestFit="1" customWidth="1"/>
    <col min="9733" max="9733" width="11.85546875" style="333" bestFit="1" customWidth="1"/>
    <col min="9734" max="9734" width="12.5703125" style="333" bestFit="1" customWidth="1"/>
    <col min="9735" max="9735" width="12.85546875" style="333" customWidth="1"/>
    <col min="9736" max="9736" width="7" style="333" customWidth="1"/>
    <col min="9737" max="9737" width="11" style="333"/>
    <col min="9738" max="9738" width="10.7109375" style="333" bestFit="1" customWidth="1"/>
    <col min="9739" max="9739" width="11" style="333"/>
    <col min="9740" max="9741" width="10.85546875" style="333" bestFit="1" customWidth="1"/>
    <col min="9742" max="9984" width="11" style="333"/>
    <col min="9985" max="9985" width="1.140625" style="333" customWidth="1"/>
    <col min="9986" max="9986" width="2.28515625" style="333" customWidth="1"/>
    <col min="9987" max="9987" width="43" style="333" customWidth="1"/>
    <col min="9988" max="9988" width="13.140625" style="333" bestFit="1" customWidth="1"/>
    <col min="9989" max="9989" width="11.85546875" style="333" bestFit="1" customWidth="1"/>
    <col min="9990" max="9990" width="12.5703125" style="333" bestFit="1" customWidth="1"/>
    <col min="9991" max="9991" width="12.85546875" style="333" customWidth="1"/>
    <col min="9992" max="9992" width="7" style="333" customWidth="1"/>
    <col min="9993" max="9993" width="11" style="333"/>
    <col min="9994" max="9994" width="10.7109375" style="333" bestFit="1" customWidth="1"/>
    <col min="9995" max="9995" width="11" style="333"/>
    <col min="9996" max="9997" width="10.85546875" style="333" bestFit="1" customWidth="1"/>
    <col min="9998" max="10240" width="11" style="333"/>
    <col min="10241" max="10241" width="1.140625" style="333" customWidth="1"/>
    <col min="10242" max="10242" width="2.28515625" style="333" customWidth="1"/>
    <col min="10243" max="10243" width="43" style="333" customWidth="1"/>
    <col min="10244" max="10244" width="13.140625" style="333" bestFit="1" customWidth="1"/>
    <col min="10245" max="10245" width="11.85546875" style="333" bestFit="1" customWidth="1"/>
    <col min="10246" max="10246" width="12.5703125" style="333" bestFit="1" customWidth="1"/>
    <col min="10247" max="10247" width="12.85546875" style="333" customWidth="1"/>
    <col min="10248" max="10248" width="7" style="333" customWidth="1"/>
    <col min="10249" max="10249" width="11" style="333"/>
    <col min="10250" max="10250" width="10.7109375" style="333" bestFit="1" customWidth="1"/>
    <col min="10251" max="10251" width="11" style="333"/>
    <col min="10252" max="10253" width="10.85546875" style="333" bestFit="1" customWidth="1"/>
    <col min="10254" max="10496" width="11" style="333"/>
    <col min="10497" max="10497" width="1.140625" style="333" customWidth="1"/>
    <col min="10498" max="10498" width="2.28515625" style="333" customWidth="1"/>
    <col min="10499" max="10499" width="43" style="333" customWidth="1"/>
    <col min="10500" max="10500" width="13.140625" style="333" bestFit="1" customWidth="1"/>
    <col min="10501" max="10501" width="11.85546875" style="333" bestFit="1" customWidth="1"/>
    <col min="10502" max="10502" width="12.5703125" style="333" bestFit="1" customWidth="1"/>
    <col min="10503" max="10503" width="12.85546875" style="333" customWidth="1"/>
    <col min="10504" max="10504" width="7" style="333" customWidth="1"/>
    <col min="10505" max="10505" width="11" style="333"/>
    <col min="10506" max="10506" width="10.7109375" style="333" bestFit="1" customWidth="1"/>
    <col min="10507" max="10507" width="11" style="333"/>
    <col min="10508" max="10509" width="10.85546875" style="333" bestFit="1" customWidth="1"/>
    <col min="10510" max="10752" width="11" style="333"/>
    <col min="10753" max="10753" width="1.140625" style="333" customWidth="1"/>
    <col min="10754" max="10754" width="2.28515625" style="333" customWidth="1"/>
    <col min="10755" max="10755" width="43" style="333" customWidth="1"/>
    <col min="10756" max="10756" width="13.140625" style="333" bestFit="1" customWidth="1"/>
    <col min="10757" max="10757" width="11.85546875" style="333" bestFit="1" customWidth="1"/>
    <col min="10758" max="10758" width="12.5703125" style="333" bestFit="1" customWidth="1"/>
    <col min="10759" max="10759" width="12.85546875" style="333" customWidth="1"/>
    <col min="10760" max="10760" width="7" style="333" customWidth="1"/>
    <col min="10761" max="10761" width="11" style="333"/>
    <col min="10762" max="10762" width="10.7109375" style="333" bestFit="1" customWidth="1"/>
    <col min="10763" max="10763" width="11" style="333"/>
    <col min="10764" max="10765" width="10.85546875" style="333" bestFit="1" customWidth="1"/>
    <col min="10766" max="11008" width="11" style="333"/>
    <col min="11009" max="11009" width="1.140625" style="333" customWidth="1"/>
    <col min="11010" max="11010" width="2.28515625" style="333" customWidth="1"/>
    <col min="11011" max="11011" width="43" style="333" customWidth="1"/>
    <col min="11012" max="11012" width="13.140625" style="333" bestFit="1" customWidth="1"/>
    <col min="11013" max="11013" width="11.85546875" style="333" bestFit="1" customWidth="1"/>
    <col min="11014" max="11014" width="12.5703125" style="333" bestFit="1" customWidth="1"/>
    <col min="11015" max="11015" width="12.85546875" style="333" customWidth="1"/>
    <col min="11016" max="11016" width="7" style="333" customWidth="1"/>
    <col min="11017" max="11017" width="11" style="333"/>
    <col min="11018" max="11018" width="10.7109375" style="333" bestFit="1" customWidth="1"/>
    <col min="11019" max="11019" width="11" style="333"/>
    <col min="11020" max="11021" width="10.85546875" style="333" bestFit="1" customWidth="1"/>
    <col min="11022" max="11264" width="11" style="333"/>
    <col min="11265" max="11265" width="1.140625" style="333" customWidth="1"/>
    <col min="11266" max="11266" width="2.28515625" style="333" customWidth="1"/>
    <col min="11267" max="11267" width="43" style="333" customWidth="1"/>
    <col min="11268" max="11268" width="13.140625" style="333" bestFit="1" customWidth="1"/>
    <col min="11269" max="11269" width="11.85546875" style="333" bestFit="1" customWidth="1"/>
    <col min="11270" max="11270" width="12.5703125" style="333" bestFit="1" customWidth="1"/>
    <col min="11271" max="11271" width="12.85546875" style="333" customWidth="1"/>
    <col min="11272" max="11272" width="7" style="333" customWidth="1"/>
    <col min="11273" max="11273" width="11" style="333"/>
    <col min="11274" max="11274" width="10.7109375" style="333" bestFit="1" customWidth="1"/>
    <col min="11275" max="11275" width="11" style="333"/>
    <col min="11276" max="11277" width="10.85546875" style="333" bestFit="1" customWidth="1"/>
    <col min="11278" max="11520" width="11" style="333"/>
    <col min="11521" max="11521" width="1.140625" style="333" customWidth="1"/>
    <col min="11522" max="11522" width="2.28515625" style="333" customWidth="1"/>
    <col min="11523" max="11523" width="43" style="333" customWidth="1"/>
    <col min="11524" max="11524" width="13.140625" style="333" bestFit="1" customWidth="1"/>
    <col min="11525" max="11525" width="11.85546875" style="333" bestFit="1" customWidth="1"/>
    <col min="11526" max="11526" width="12.5703125" style="333" bestFit="1" customWidth="1"/>
    <col min="11527" max="11527" width="12.85546875" style="333" customWidth="1"/>
    <col min="11528" max="11528" width="7" style="333" customWidth="1"/>
    <col min="11529" max="11529" width="11" style="333"/>
    <col min="11530" max="11530" width="10.7109375" style="333" bestFit="1" customWidth="1"/>
    <col min="11531" max="11531" width="11" style="333"/>
    <col min="11532" max="11533" width="10.85546875" style="333" bestFit="1" customWidth="1"/>
    <col min="11534" max="11776" width="11" style="333"/>
    <col min="11777" max="11777" width="1.140625" style="333" customWidth="1"/>
    <col min="11778" max="11778" width="2.28515625" style="333" customWidth="1"/>
    <col min="11779" max="11779" width="43" style="333" customWidth="1"/>
    <col min="11780" max="11780" width="13.140625" style="333" bestFit="1" customWidth="1"/>
    <col min="11781" max="11781" width="11.85546875" style="333" bestFit="1" customWidth="1"/>
    <col min="11782" max="11782" width="12.5703125" style="333" bestFit="1" customWidth="1"/>
    <col min="11783" max="11783" width="12.85546875" style="333" customWidth="1"/>
    <col min="11784" max="11784" width="7" style="333" customWidth="1"/>
    <col min="11785" max="11785" width="11" style="333"/>
    <col min="11786" max="11786" width="10.7109375" style="333" bestFit="1" customWidth="1"/>
    <col min="11787" max="11787" width="11" style="333"/>
    <col min="11788" max="11789" width="10.85546875" style="333" bestFit="1" customWidth="1"/>
    <col min="11790" max="12032" width="11" style="333"/>
    <col min="12033" max="12033" width="1.140625" style="333" customWidth="1"/>
    <col min="12034" max="12034" width="2.28515625" style="333" customWidth="1"/>
    <col min="12035" max="12035" width="43" style="333" customWidth="1"/>
    <col min="12036" max="12036" width="13.140625" style="333" bestFit="1" customWidth="1"/>
    <col min="12037" max="12037" width="11.85546875" style="333" bestFit="1" customWidth="1"/>
    <col min="12038" max="12038" width="12.5703125" style="333" bestFit="1" customWidth="1"/>
    <col min="12039" max="12039" width="12.85546875" style="333" customWidth="1"/>
    <col min="12040" max="12040" width="7" style="333" customWidth="1"/>
    <col min="12041" max="12041" width="11" style="333"/>
    <col min="12042" max="12042" width="10.7109375" style="333" bestFit="1" customWidth="1"/>
    <col min="12043" max="12043" width="11" style="333"/>
    <col min="12044" max="12045" width="10.85546875" style="333" bestFit="1" customWidth="1"/>
    <col min="12046" max="12288" width="11" style="333"/>
    <col min="12289" max="12289" width="1.140625" style="333" customWidth="1"/>
    <col min="12290" max="12290" width="2.28515625" style="333" customWidth="1"/>
    <col min="12291" max="12291" width="43" style="333" customWidth="1"/>
    <col min="12292" max="12292" width="13.140625" style="333" bestFit="1" customWidth="1"/>
    <col min="12293" max="12293" width="11.85546875" style="333" bestFit="1" customWidth="1"/>
    <col min="12294" max="12294" width="12.5703125" style="333" bestFit="1" customWidth="1"/>
    <col min="12295" max="12295" width="12.85546875" style="333" customWidth="1"/>
    <col min="12296" max="12296" width="7" style="333" customWidth="1"/>
    <col min="12297" max="12297" width="11" style="333"/>
    <col min="12298" max="12298" width="10.7109375" style="333" bestFit="1" customWidth="1"/>
    <col min="12299" max="12299" width="11" style="333"/>
    <col min="12300" max="12301" width="10.85546875" style="333" bestFit="1" customWidth="1"/>
    <col min="12302" max="12544" width="11" style="333"/>
    <col min="12545" max="12545" width="1.140625" style="333" customWidth="1"/>
    <col min="12546" max="12546" width="2.28515625" style="333" customWidth="1"/>
    <col min="12547" max="12547" width="43" style="333" customWidth="1"/>
    <col min="12548" max="12548" width="13.140625" style="333" bestFit="1" customWidth="1"/>
    <col min="12549" max="12549" width="11.85546875" style="333" bestFit="1" customWidth="1"/>
    <col min="12550" max="12550" width="12.5703125" style="333" bestFit="1" customWidth="1"/>
    <col min="12551" max="12551" width="12.85546875" style="333" customWidth="1"/>
    <col min="12552" max="12552" width="7" style="333" customWidth="1"/>
    <col min="12553" max="12553" width="11" style="333"/>
    <col min="12554" max="12554" width="10.7109375" style="333" bestFit="1" customWidth="1"/>
    <col min="12555" max="12555" width="11" style="333"/>
    <col min="12556" max="12557" width="10.85546875" style="333" bestFit="1" customWidth="1"/>
    <col min="12558" max="12800" width="11" style="333"/>
    <col min="12801" max="12801" width="1.140625" style="333" customWidth="1"/>
    <col min="12802" max="12802" width="2.28515625" style="333" customWidth="1"/>
    <col min="12803" max="12803" width="43" style="333" customWidth="1"/>
    <col min="12804" max="12804" width="13.140625" style="333" bestFit="1" customWidth="1"/>
    <col min="12805" max="12805" width="11.85546875" style="333" bestFit="1" customWidth="1"/>
    <col min="12806" max="12806" width="12.5703125" style="333" bestFit="1" customWidth="1"/>
    <col min="12807" max="12807" width="12.85546875" style="333" customWidth="1"/>
    <col min="12808" max="12808" width="7" style="333" customWidth="1"/>
    <col min="12809" max="12809" width="11" style="333"/>
    <col min="12810" max="12810" width="10.7109375" style="333" bestFit="1" customWidth="1"/>
    <col min="12811" max="12811" width="11" style="333"/>
    <col min="12812" max="12813" width="10.85546875" style="333" bestFit="1" customWidth="1"/>
    <col min="12814" max="13056" width="11" style="333"/>
    <col min="13057" max="13057" width="1.140625" style="333" customWidth="1"/>
    <col min="13058" max="13058" width="2.28515625" style="333" customWidth="1"/>
    <col min="13059" max="13059" width="43" style="333" customWidth="1"/>
    <col min="13060" max="13060" width="13.140625" style="333" bestFit="1" customWidth="1"/>
    <col min="13061" max="13061" width="11.85546875" style="333" bestFit="1" customWidth="1"/>
    <col min="13062" max="13062" width="12.5703125" style="333" bestFit="1" customWidth="1"/>
    <col min="13063" max="13063" width="12.85546875" style="333" customWidth="1"/>
    <col min="13064" max="13064" width="7" style="333" customWidth="1"/>
    <col min="13065" max="13065" width="11" style="333"/>
    <col min="13066" max="13066" width="10.7109375" style="333" bestFit="1" customWidth="1"/>
    <col min="13067" max="13067" width="11" style="333"/>
    <col min="13068" max="13069" width="10.85546875" style="333" bestFit="1" customWidth="1"/>
    <col min="13070" max="13312" width="11" style="333"/>
    <col min="13313" max="13313" width="1.140625" style="333" customWidth="1"/>
    <col min="13314" max="13314" width="2.28515625" style="333" customWidth="1"/>
    <col min="13315" max="13315" width="43" style="333" customWidth="1"/>
    <col min="13316" max="13316" width="13.140625" style="333" bestFit="1" customWidth="1"/>
    <col min="13317" max="13317" width="11.85546875" style="333" bestFit="1" customWidth="1"/>
    <col min="13318" max="13318" width="12.5703125" style="333" bestFit="1" customWidth="1"/>
    <col min="13319" max="13319" width="12.85546875" style="333" customWidth="1"/>
    <col min="13320" max="13320" width="7" style="333" customWidth="1"/>
    <col min="13321" max="13321" width="11" style="333"/>
    <col min="13322" max="13322" width="10.7109375" style="333" bestFit="1" customWidth="1"/>
    <col min="13323" max="13323" width="11" style="333"/>
    <col min="13324" max="13325" width="10.85546875" style="333" bestFit="1" customWidth="1"/>
    <col min="13326" max="13568" width="11" style="333"/>
    <col min="13569" max="13569" width="1.140625" style="333" customWidth="1"/>
    <col min="13570" max="13570" width="2.28515625" style="333" customWidth="1"/>
    <col min="13571" max="13571" width="43" style="333" customWidth="1"/>
    <col min="13572" max="13572" width="13.140625" style="333" bestFit="1" customWidth="1"/>
    <col min="13573" max="13573" width="11.85546875" style="333" bestFit="1" customWidth="1"/>
    <col min="13574" max="13574" width="12.5703125" style="333" bestFit="1" customWidth="1"/>
    <col min="13575" max="13575" width="12.85546875" style="333" customWidth="1"/>
    <col min="13576" max="13576" width="7" style="333" customWidth="1"/>
    <col min="13577" max="13577" width="11" style="333"/>
    <col min="13578" max="13578" width="10.7109375" style="333" bestFit="1" customWidth="1"/>
    <col min="13579" max="13579" width="11" style="333"/>
    <col min="13580" max="13581" width="10.85546875" style="333" bestFit="1" customWidth="1"/>
    <col min="13582" max="13824" width="11" style="333"/>
    <col min="13825" max="13825" width="1.140625" style="333" customWidth="1"/>
    <col min="13826" max="13826" width="2.28515625" style="333" customWidth="1"/>
    <col min="13827" max="13827" width="43" style="333" customWidth="1"/>
    <col min="13828" max="13828" width="13.140625" style="333" bestFit="1" customWidth="1"/>
    <col min="13829" max="13829" width="11.85546875" style="333" bestFit="1" customWidth="1"/>
    <col min="13830" max="13830" width="12.5703125" style="333" bestFit="1" customWidth="1"/>
    <col min="13831" max="13831" width="12.85546875" style="333" customWidth="1"/>
    <col min="13832" max="13832" width="7" style="333" customWidth="1"/>
    <col min="13833" max="13833" width="11" style="333"/>
    <col min="13834" max="13834" width="10.7109375" style="333" bestFit="1" customWidth="1"/>
    <col min="13835" max="13835" width="11" style="333"/>
    <col min="13836" max="13837" width="10.85546875" style="333" bestFit="1" customWidth="1"/>
    <col min="13838" max="14080" width="11" style="333"/>
    <col min="14081" max="14081" width="1.140625" style="333" customWidth="1"/>
    <col min="14082" max="14082" width="2.28515625" style="333" customWidth="1"/>
    <col min="14083" max="14083" width="43" style="333" customWidth="1"/>
    <col min="14084" max="14084" width="13.140625" style="333" bestFit="1" customWidth="1"/>
    <col min="14085" max="14085" width="11.85546875" style="333" bestFit="1" customWidth="1"/>
    <col min="14086" max="14086" width="12.5703125" style="333" bestFit="1" customWidth="1"/>
    <col min="14087" max="14087" width="12.85546875" style="333" customWidth="1"/>
    <col min="14088" max="14088" width="7" style="333" customWidth="1"/>
    <col min="14089" max="14089" width="11" style="333"/>
    <col min="14090" max="14090" width="10.7109375" style="333" bestFit="1" customWidth="1"/>
    <col min="14091" max="14091" width="11" style="333"/>
    <col min="14092" max="14093" width="10.85546875" style="333" bestFit="1" customWidth="1"/>
    <col min="14094" max="14336" width="11" style="333"/>
    <col min="14337" max="14337" width="1.140625" style="333" customWidth="1"/>
    <col min="14338" max="14338" width="2.28515625" style="333" customWidth="1"/>
    <col min="14339" max="14339" width="43" style="333" customWidth="1"/>
    <col min="14340" max="14340" width="13.140625" style="333" bestFit="1" customWidth="1"/>
    <col min="14341" max="14341" width="11.85546875" style="333" bestFit="1" customWidth="1"/>
    <col min="14342" max="14342" width="12.5703125" style="333" bestFit="1" customWidth="1"/>
    <col min="14343" max="14343" width="12.85546875" style="333" customWidth="1"/>
    <col min="14344" max="14344" width="7" style="333" customWidth="1"/>
    <col min="14345" max="14345" width="11" style="333"/>
    <col min="14346" max="14346" width="10.7109375" style="333" bestFit="1" customWidth="1"/>
    <col min="14347" max="14347" width="11" style="333"/>
    <col min="14348" max="14349" width="10.85546875" style="333" bestFit="1" customWidth="1"/>
    <col min="14350" max="14592" width="11" style="333"/>
    <col min="14593" max="14593" width="1.140625" style="333" customWidth="1"/>
    <col min="14594" max="14594" width="2.28515625" style="333" customWidth="1"/>
    <col min="14595" max="14595" width="43" style="333" customWidth="1"/>
    <col min="14596" max="14596" width="13.140625" style="333" bestFit="1" customWidth="1"/>
    <col min="14597" max="14597" width="11.85546875" style="333" bestFit="1" customWidth="1"/>
    <col min="14598" max="14598" width="12.5703125" style="333" bestFit="1" customWidth="1"/>
    <col min="14599" max="14599" width="12.85546875" style="333" customWidth="1"/>
    <col min="14600" max="14600" width="7" style="333" customWidth="1"/>
    <col min="14601" max="14601" width="11" style="333"/>
    <col min="14602" max="14602" width="10.7109375" style="333" bestFit="1" customWidth="1"/>
    <col min="14603" max="14603" width="11" style="333"/>
    <col min="14604" max="14605" width="10.85546875" style="333" bestFit="1" customWidth="1"/>
    <col min="14606" max="14848" width="11" style="333"/>
    <col min="14849" max="14849" width="1.140625" style="333" customWidth="1"/>
    <col min="14850" max="14850" width="2.28515625" style="333" customWidth="1"/>
    <col min="14851" max="14851" width="43" style="333" customWidth="1"/>
    <col min="14852" max="14852" width="13.140625" style="333" bestFit="1" customWidth="1"/>
    <col min="14853" max="14853" width="11.85546875" style="333" bestFit="1" customWidth="1"/>
    <col min="14854" max="14854" width="12.5703125" style="333" bestFit="1" customWidth="1"/>
    <col min="14855" max="14855" width="12.85546875" style="333" customWidth="1"/>
    <col min="14856" max="14856" width="7" style="333" customWidth="1"/>
    <col min="14857" max="14857" width="11" style="333"/>
    <col min="14858" max="14858" width="10.7109375" style="333" bestFit="1" customWidth="1"/>
    <col min="14859" max="14859" width="11" style="333"/>
    <col min="14860" max="14861" width="10.85546875" style="333" bestFit="1" customWidth="1"/>
    <col min="14862" max="15104" width="11" style="333"/>
    <col min="15105" max="15105" width="1.140625" style="333" customWidth="1"/>
    <col min="15106" max="15106" width="2.28515625" style="333" customWidth="1"/>
    <col min="15107" max="15107" width="43" style="333" customWidth="1"/>
    <col min="15108" max="15108" width="13.140625" style="333" bestFit="1" customWidth="1"/>
    <col min="15109" max="15109" width="11.85546875" style="333" bestFit="1" customWidth="1"/>
    <col min="15110" max="15110" width="12.5703125" style="333" bestFit="1" customWidth="1"/>
    <col min="15111" max="15111" width="12.85546875" style="333" customWidth="1"/>
    <col min="15112" max="15112" width="7" style="333" customWidth="1"/>
    <col min="15113" max="15113" width="11" style="333"/>
    <col min="15114" max="15114" width="10.7109375" style="333" bestFit="1" customWidth="1"/>
    <col min="15115" max="15115" width="11" style="333"/>
    <col min="15116" max="15117" width="10.85546875" style="333" bestFit="1" customWidth="1"/>
    <col min="15118" max="15360" width="11" style="333"/>
    <col min="15361" max="15361" width="1.140625" style="333" customWidth="1"/>
    <col min="15362" max="15362" width="2.28515625" style="333" customWidth="1"/>
    <col min="15363" max="15363" width="43" style="333" customWidth="1"/>
    <col min="15364" max="15364" width="13.140625" style="333" bestFit="1" customWidth="1"/>
    <col min="15365" max="15365" width="11.85546875" style="333" bestFit="1" customWidth="1"/>
    <col min="15366" max="15366" width="12.5703125" style="333" bestFit="1" customWidth="1"/>
    <col min="15367" max="15367" width="12.85546875" style="333" customWidth="1"/>
    <col min="15368" max="15368" width="7" style="333" customWidth="1"/>
    <col min="15369" max="15369" width="11" style="333"/>
    <col min="15370" max="15370" width="10.7109375" style="333" bestFit="1" customWidth="1"/>
    <col min="15371" max="15371" width="11" style="333"/>
    <col min="15372" max="15373" width="10.85546875" style="333" bestFit="1" customWidth="1"/>
    <col min="15374" max="15616" width="11" style="333"/>
    <col min="15617" max="15617" width="1.140625" style="333" customWidth="1"/>
    <col min="15618" max="15618" width="2.28515625" style="333" customWidth="1"/>
    <col min="15619" max="15619" width="43" style="333" customWidth="1"/>
    <col min="15620" max="15620" width="13.140625" style="333" bestFit="1" customWidth="1"/>
    <col min="15621" max="15621" width="11.85546875" style="333" bestFit="1" customWidth="1"/>
    <col min="15622" max="15622" width="12.5703125" style="333" bestFit="1" customWidth="1"/>
    <col min="15623" max="15623" width="12.85546875" style="333" customWidth="1"/>
    <col min="15624" max="15624" width="7" style="333" customWidth="1"/>
    <col min="15625" max="15625" width="11" style="333"/>
    <col min="15626" max="15626" width="10.7109375" style="333" bestFit="1" customWidth="1"/>
    <col min="15627" max="15627" width="11" style="333"/>
    <col min="15628" max="15629" width="10.85546875" style="333" bestFit="1" customWidth="1"/>
    <col min="15630" max="15872" width="11" style="333"/>
    <col min="15873" max="15873" width="1.140625" style="333" customWidth="1"/>
    <col min="15874" max="15874" width="2.28515625" style="333" customWidth="1"/>
    <col min="15875" max="15875" width="43" style="333" customWidth="1"/>
    <col min="15876" max="15876" width="13.140625" style="333" bestFit="1" customWidth="1"/>
    <col min="15877" max="15877" width="11.85546875" style="333" bestFit="1" customWidth="1"/>
    <col min="15878" max="15878" width="12.5703125" style="333" bestFit="1" customWidth="1"/>
    <col min="15879" max="15879" width="12.85546875" style="333" customWidth="1"/>
    <col min="15880" max="15880" width="7" style="333" customWidth="1"/>
    <col min="15881" max="15881" width="11" style="333"/>
    <col min="15882" max="15882" width="10.7109375" style="333" bestFit="1" customWidth="1"/>
    <col min="15883" max="15883" width="11" style="333"/>
    <col min="15884" max="15885" width="10.85546875" style="333" bestFit="1" customWidth="1"/>
    <col min="15886" max="16128" width="11" style="333"/>
    <col min="16129" max="16129" width="1.140625" style="333" customWidth="1"/>
    <col min="16130" max="16130" width="2.28515625" style="333" customWidth="1"/>
    <col min="16131" max="16131" width="43" style="333" customWidth="1"/>
    <col min="16132" max="16132" width="13.140625" style="333" bestFit="1" customWidth="1"/>
    <col min="16133" max="16133" width="11.85546875" style="333" bestFit="1" customWidth="1"/>
    <col min="16134" max="16134" width="12.5703125" style="333" bestFit="1" customWidth="1"/>
    <col min="16135" max="16135" width="12.85546875" style="333" customWidth="1"/>
    <col min="16136" max="16136" width="7" style="333" customWidth="1"/>
    <col min="16137" max="16137" width="11" style="333"/>
    <col min="16138" max="16138" width="10.7109375" style="333" bestFit="1" customWidth="1"/>
    <col min="16139" max="16139" width="11" style="333"/>
    <col min="16140" max="16141" width="10.85546875" style="333" bestFit="1" customWidth="1"/>
    <col min="16142" max="16384" width="11" style="333"/>
  </cols>
  <sheetData>
    <row r="1" spans="1:8" ht="12.75" customHeight="1" x14ac:dyDescent="0.25">
      <c r="A1" s="974" t="s">
        <v>1430</v>
      </c>
      <c r="B1" s="974"/>
      <c r="C1" s="974"/>
      <c r="D1" s="974"/>
      <c r="E1" s="974"/>
      <c r="F1" s="974"/>
      <c r="G1" s="974"/>
      <c r="H1" s="974"/>
    </row>
    <row r="2" spans="1:8" ht="12.75" customHeight="1" x14ac:dyDescent="0.25">
      <c r="A2" s="974" t="s">
        <v>1431</v>
      </c>
      <c r="B2" s="974"/>
      <c r="C2" s="974"/>
      <c r="D2" s="974"/>
      <c r="E2" s="974"/>
      <c r="F2" s="974"/>
      <c r="G2" s="974"/>
      <c r="H2" s="974"/>
    </row>
    <row r="3" spans="1:8" x14ac:dyDescent="0.25">
      <c r="C3" s="334"/>
      <c r="D3" s="335"/>
      <c r="E3" s="335"/>
      <c r="F3" s="335"/>
      <c r="G3" s="335"/>
      <c r="H3" s="336"/>
    </row>
    <row r="4" spans="1:8" x14ac:dyDescent="0.25">
      <c r="A4" s="975" t="s">
        <v>1</v>
      </c>
      <c r="B4" s="976"/>
      <c r="C4" s="976"/>
      <c r="D4" s="337">
        <v>2015</v>
      </c>
      <c r="E4" s="978">
        <v>2016</v>
      </c>
      <c r="F4" s="978"/>
      <c r="G4" s="978"/>
      <c r="H4" s="978"/>
    </row>
    <row r="5" spans="1:8" s="341" customFormat="1" ht="22.5" x14ac:dyDescent="0.25">
      <c r="A5" s="977"/>
      <c r="B5" s="977"/>
      <c r="C5" s="977"/>
      <c r="D5" s="338" t="s">
        <v>1432</v>
      </c>
      <c r="E5" s="338" t="s">
        <v>1433</v>
      </c>
      <c r="F5" s="338" t="s">
        <v>1432</v>
      </c>
      <c r="G5" s="339" t="s">
        <v>1434</v>
      </c>
      <c r="H5" s="340" t="s">
        <v>8</v>
      </c>
    </row>
    <row r="6" spans="1:8" ht="24" customHeight="1" x14ac:dyDescent="0.25">
      <c r="A6" s="342"/>
      <c r="B6" s="343"/>
      <c r="C6" s="344" t="s">
        <v>1435</v>
      </c>
      <c r="D6" s="345">
        <f>D8+D19+D28+D32+D36</f>
        <v>19128497399.23</v>
      </c>
      <c r="E6" s="345">
        <f>E8+E19+E28+E32+E36</f>
        <v>8962099992.7600002</v>
      </c>
      <c r="F6" s="345">
        <f>F8+F19+F28+F32+F36</f>
        <v>18410061598.119999</v>
      </c>
      <c r="G6" s="345">
        <f>G8+G19+G28+G32+G36</f>
        <v>9447961605.3600006</v>
      </c>
      <c r="H6" s="346">
        <f t="shared" ref="H6:H34" si="0">(F6*100/E6)-100</f>
        <v>105.42129202968613</v>
      </c>
    </row>
    <row r="7" spans="1:8" ht="7.5" customHeight="1" x14ac:dyDescent="0.25">
      <c r="A7" s="342"/>
      <c r="C7" s="347"/>
      <c r="D7" s="348"/>
      <c r="E7" s="348"/>
      <c r="F7" s="348"/>
      <c r="G7" s="348"/>
      <c r="H7" s="349"/>
    </row>
    <row r="8" spans="1:8" s="355" customFormat="1" x14ac:dyDescent="0.25">
      <c r="A8" s="350" t="s">
        <v>1436</v>
      </c>
      <c r="B8" s="351"/>
      <c r="C8" s="352"/>
      <c r="D8" s="353">
        <f>D9+D15</f>
        <v>15527209758.66</v>
      </c>
      <c r="E8" s="353">
        <f>E9+E15</f>
        <v>8585793857.9200001</v>
      </c>
      <c r="F8" s="353">
        <f>F9+F15</f>
        <v>13933981091.58</v>
      </c>
      <c r="G8" s="353">
        <f>G9+G15</f>
        <v>5348187233.6599998</v>
      </c>
      <c r="H8" s="354">
        <f t="shared" si="0"/>
        <v>62.291120916285962</v>
      </c>
    </row>
    <row r="9" spans="1:8" s="355" customFormat="1" x14ac:dyDescent="0.25">
      <c r="A9" s="356"/>
      <c r="B9" s="357" t="s">
        <v>1437</v>
      </c>
      <c r="C9" s="358"/>
      <c r="D9" s="359">
        <f>SUM(D10:D14)</f>
        <v>2315216731.2399998</v>
      </c>
      <c r="E9" s="359">
        <f>SUM(E10:E14)</f>
        <v>1453166860.51</v>
      </c>
      <c r="F9" s="359">
        <f>SUM(F10:F14)</f>
        <v>2456949517.0300002</v>
      </c>
      <c r="G9" s="359">
        <f>SUM(G10:G14)</f>
        <v>1003782656.5200002</v>
      </c>
      <c r="H9" s="360">
        <f t="shared" si="0"/>
        <v>69.075526272854518</v>
      </c>
    </row>
    <row r="10" spans="1:8" x14ac:dyDescent="0.25">
      <c r="A10" s="342"/>
      <c r="C10" s="361" t="s">
        <v>1438</v>
      </c>
      <c r="D10" s="362">
        <v>1075625024.96</v>
      </c>
      <c r="E10" s="348">
        <v>967608657.67999995</v>
      </c>
      <c r="F10" s="348">
        <v>1159145121.6700001</v>
      </c>
      <c r="G10" s="348">
        <f>F10-E10</f>
        <v>191536463.99000013</v>
      </c>
      <c r="H10" s="346">
        <f t="shared" si="0"/>
        <v>19.794827430465546</v>
      </c>
    </row>
    <row r="11" spans="1:8" x14ac:dyDescent="0.25">
      <c r="A11" s="342"/>
      <c r="C11" s="361" t="s">
        <v>1439</v>
      </c>
      <c r="D11" s="362">
        <v>120220684.51000001</v>
      </c>
      <c r="E11" s="348">
        <v>67511415.420000002</v>
      </c>
      <c r="F11" s="348">
        <v>151851774.03</v>
      </c>
      <c r="G11" s="348">
        <f t="shared" ref="G11:G17" si="1">F11-E11</f>
        <v>84340358.609999999</v>
      </c>
      <c r="H11" s="360">
        <f t="shared" si="0"/>
        <v>124.92755200776679</v>
      </c>
    </row>
    <row r="12" spans="1:8" x14ac:dyDescent="0.25">
      <c r="A12" s="342"/>
      <c r="C12" s="361" t="s">
        <v>1440</v>
      </c>
      <c r="D12" s="362">
        <v>720151448.61000001</v>
      </c>
      <c r="E12" s="348">
        <v>200548649.41</v>
      </c>
      <c r="F12" s="348">
        <v>673911513.98000002</v>
      </c>
      <c r="G12" s="348">
        <f t="shared" si="1"/>
        <v>473362864.57000005</v>
      </c>
      <c r="H12" s="360">
        <f t="shared" si="0"/>
        <v>236.03393289488622</v>
      </c>
    </row>
    <row r="13" spans="1:8" x14ac:dyDescent="0.25">
      <c r="A13" s="342"/>
      <c r="C13" s="361" t="s">
        <v>1441</v>
      </c>
      <c r="D13" s="362">
        <v>127301182.89</v>
      </c>
      <c r="E13" s="348">
        <v>128776500</v>
      </c>
      <c r="F13" s="348">
        <v>130083475</v>
      </c>
      <c r="G13" s="348">
        <f t="shared" si="1"/>
        <v>1306975</v>
      </c>
      <c r="H13" s="360">
        <f t="shared" si="0"/>
        <v>1.0149173179889175</v>
      </c>
    </row>
    <row r="14" spans="1:8" x14ac:dyDescent="0.25">
      <c r="A14" s="342"/>
      <c r="C14" s="361" t="s">
        <v>1442</v>
      </c>
      <c r="D14" s="362">
        <v>271918390.26999998</v>
      </c>
      <c r="E14" s="348">
        <v>88721638</v>
      </c>
      <c r="F14" s="348">
        <v>341957632.35000002</v>
      </c>
      <c r="G14" s="348">
        <f t="shared" si="1"/>
        <v>253235994.35000002</v>
      </c>
      <c r="H14" s="360">
        <f t="shared" si="0"/>
        <v>285.42754626554574</v>
      </c>
    </row>
    <row r="15" spans="1:8" s="355" customFormat="1" x14ac:dyDescent="0.25">
      <c r="A15" s="356"/>
      <c r="B15" s="357" t="s">
        <v>1443</v>
      </c>
      <c r="C15" s="358"/>
      <c r="D15" s="363">
        <f>SUM(D16:D17)</f>
        <v>13211993027.42</v>
      </c>
      <c r="E15" s="363">
        <f>SUM(E16:E17)</f>
        <v>7132626997.4099998</v>
      </c>
      <c r="F15" s="363">
        <f>SUM(F16:F17)</f>
        <v>11477031574.549999</v>
      </c>
      <c r="G15" s="363">
        <f>SUM(G16:G17)</f>
        <v>4344404577.1399994</v>
      </c>
      <c r="H15" s="360">
        <f t="shared" si="0"/>
        <v>60.908899045436414</v>
      </c>
    </row>
    <row r="16" spans="1:8" x14ac:dyDescent="0.25">
      <c r="A16" s="342"/>
      <c r="C16" s="361" t="s">
        <v>1444</v>
      </c>
      <c r="D16" s="348">
        <v>11845385250.25</v>
      </c>
      <c r="E16" s="348">
        <v>7132626997.4099998</v>
      </c>
      <c r="F16" s="348">
        <v>10966765342.549999</v>
      </c>
      <c r="G16" s="348">
        <f t="shared" si="1"/>
        <v>3834138345.1399994</v>
      </c>
      <c r="H16" s="360">
        <f t="shared" si="0"/>
        <v>53.754925731182226</v>
      </c>
    </row>
    <row r="17" spans="1:8" x14ac:dyDescent="0.25">
      <c r="A17" s="342"/>
      <c r="C17" s="361" t="s">
        <v>1445</v>
      </c>
      <c r="D17" s="348">
        <v>1366607777.1700001</v>
      </c>
      <c r="E17" s="348">
        <v>0</v>
      </c>
      <c r="F17" s="348">
        <v>510266232</v>
      </c>
      <c r="G17" s="348">
        <f t="shared" si="1"/>
        <v>510266232</v>
      </c>
      <c r="H17" s="360"/>
    </row>
    <row r="18" spans="1:8" x14ac:dyDescent="0.25">
      <c r="A18" s="342"/>
      <c r="C18" s="364"/>
      <c r="D18" s="365"/>
      <c r="E18" s="365"/>
      <c r="F18" s="365"/>
      <c r="G18" s="365"/>
      <c r="H18" s="360"/>
    </row>
    <row r="19" spans="1:8" s="355" customFormat="1" x14ac:dyDescent="0.25">
      <c r="A19" s="350" t="s">
        <v>1446</v>
      </c>
      <c r="B19" s="351"/>
      <c r="C19" s="352"/>
      <c r="D19" s="366">
        <f>D20+D25</f>
        <v>2275265774.3800001</v>
      </c>
      <c r="E19" s="366">
        <f>E20+E25</f>
        <v>10950347.289999999</v>
      </c>
      <c r="F19" s="366">
        <f>F20+F25</f>
        <v>2613152784.2200003</v>
      </c>
      <c r="G19" s="366">
        <f>G20+G25</f>
        <v>2602202436.9300003</v>
      </c>
      <c r="H19" s="354">
        <f t="shared" si="0"/>
        <v>23763.652129155445</v>
      </c>
    </row>
    <row r="20" spans="1:8" s="355" customFormat="1" x14ac:dyDescent="0.25">
      <c r="A20" s="356"/>
      <c r="B20" s="357" t="s">
        <v>1447</v>
      </c>
      <c r="C20" s="358"/>
      <c r="D20" s="363">
        <f>SUM(D21:D24)</f>
        <v>774133907.38000011</v>
      </c>
      <c r="E20" s="363">
        <f>SUM(E21:E24)</f>
        <v>10950347.289999999</v>
      </c>
      <c r="F20" s="363">
        <f>SUM(F21:F24)</f>
        <v>1028292480.22</v>
      </c>
      <c r="G20" s="363">
        <f>SUM(G21:G24)</f>
        <v>1017342132.9300001</v>
      </c>
      <c r="H20" s="367">
        <f t="shared" si="0"/>
        <v>9290.5010771580746</v>
      </c>
    </row>
    <row r="21" spans="1:8" x14ac:dyDescent="0.25">
      <c r="A21" s="342"/>
      <c r="C21" s="361" t="s">
        <v>1448</v>
      </c>
      <c r="D21" s="348">
        <v>112973468.45</v>
      </c>
      <c r="E21" s="348">
        <v>3385965</v>
      </c>
      <c r="F21" s="348">
        <v>86318004.780000001</v>
      </c>
      <c r="G21" s="348">
        <f t="shared" ref="G21:G26" si="2">F21-E21</f>
        <v>82932039.780000001</v>
      </c>
      <c r="H21" s="360">
        <f t="shared" si="0"/>
        <v>2449.288158028804</v>
      </c>
    </row>
    <row r="22" spans="1:8" x14ac:dyDescent="0.25">
      <c r="A22" s="342"/>
      <c r="C22" s="361" t="s">
        <v>1449</v>
      </c>
      <c r="D22" s="348">
        <v>586440416.85000002</v>
      </c>
      <c r="E22" s="348">
        <v>0</v>
      </c>
      <c r="F22" s="348">
        <v>840063654.35000002</v>
      </c>
      <c r="G22" s="348">
        <f t="shared" si="2"/>
        <v>840063654.35000002</v>
      </c>
      <c r="H22" s="360" t="s">
        <v>24</v>
      </c>
    </row>
    <row r="23" spans="1:8" x14ac:dyDescent="0.25">
      <c r="A23" s="342"/>
      <c r="C23" s="361" t="s">
        <v>1450</v>
      </c>
      <c r="D23" s="348">
        <v>25771490</v>
      </c>
      <c r="E23" s="348">
        <v>2880000</v>
      </c>
      <c r="F23" s="348">
        <v>32533475.210000001</v>
      </c>
      <c r="G23" s="348">
        <f t="shared" si="2"/>
        <v>29653475.210000001</v>
      </c>
      <c r="H23" s="360">
        <f t="shared" si="0"/>
        <v>1029.6345559027777</v>
      </c>
    </row>
    <row r="24" spans="1:8" x14ac:dyDescent="0.25">
      <c r="A24" s="342"/>
      <c r="C24" s="361" t="s">
        <v>1451</v>
      </c>
      <c r="D24" s="348">
        <v>48948532.079999998</v>
      </c>
      <c r="E24" s="348">
        <v>4684382.29</v>
      </c>
      <c r="F24" s="348">
        <v>69377345.879999995</v>
      </c>
      <c r="G24" s="348">
        <f t="shared" si="2"/>
        <v>64692963.589999996</v>
      </c>
      <c r="H24" s="360">
        <f t="shared" si="0"/>
        <v>1381.0350988667922</v>
      </c>
    </row>
    <row r="25" spans="1:8" s="355" customFormat="1" x14ac:dyDescent="0.25">
      <c r="A25" s="356"/>
      <c r="B25" s="357" t="s">
        <v>1452</v>
      </c>
      <c r="C25" s="358"/>
      <c r="D25" s="363">
        <f>D26</f>
        <v>1501131867</v>
      </c>
      <c r="E25" s="363">
        <f>E26</f>
        <v>0</v>
      </c>
      <c r="F25" s="363">
        <f>F26</f>
        <v>1584860304</v>
      </c>
      <c r="G25" s="363">
        <f>G26</f>
        <v>1584860304</v>
      </c>
      <c r="H25" s="360" t="s">
        <v>24</v>
      </c>
    </row>
    <row r="26" spans="1:8" x14ac:dyDescent="0.25">
      <c r="A26" s="342"/>
      <c r="C26" s="361" t="s">
        <v>1445</v>
      </c>
      <c r="D26" s="348">
        <v>1501131867</v>
      </c>
      <c r="E26" s="348">
        <v>0</v>
      </c>
      <c r="F26" s="348">
        <v>1584860304</v>
      </c>
      <c r="G26" s="348">
        <f t="shared" si="2"/>
        <v>1584860304</v>
      </c>
      <c r="H26" s="360" t="s">
        <v>24</v>
      </c>
    </row>
    <row r="27" spans="1:8" x14ac:dyDescent="0.25">
      <c r="A27" s="342"/>
      <c r="C27" s="364"/>
      <c r="D27" s="365"/>
      <c r="E27" s="365"/>
      <c r="F27" s="365"/>
      <c r="G27" s="365"/>
      <c r="H27" s="360"/>
    </row>
    <row r="28" spans="1:8" s="355" customFormat="1" x14ac:dyDescent="0.25">
      <c r="A28" s="350" t="s">
        <v>1453</v>
      </c>
      <c r="B28" s="351"/>
      <c r="C28" s="352"/>
      <c r="D28" s="366">
        <f>D29+D30</f>
        <v>201875220.97</v>
      </c>
      <c r="E28" s="366">
        <f>E29+E30</f>
        <v>289166606</v>
      </c>
      <c r="F28" s="366">
        <f>F29+F30</f>
        <v>672871232.26999998</v>
      </c>
      <c r="G28" s="366">
        <f>G29+G30</f>
        <v>383704626.26999998</v>
      </c>
      <c r="H28" s="354">
        <f t="shared" si="0"/>
        <v>132.69327035293972</v>
      </c>
    </row>
    <row r="29" spans="1:8" x14ac:dyDescent="0.25">
      <c r="A29" s="342"/>
      <c r="C29" s="361" t="s">
        <v>1454</v>
      </c>
      <c r="D29" s="348">
        <v>201875220.97</v>
      </c>
      <c r="E29" s="348">
        <v>289166606</v>
      </c>
      <c r="F29" s="348">
        <v>672838203.26999998</v>
      </c>
      <c r="G29" s="348">
        <f>F29-E29</f>
        <v>383671597.26999998</v>
      </c>
      <c r="H29" s="360">
        <f t="shared" si="0"/>
        <v>132.68184821797854</v>
      </c>
    </row>
    <row r="30" spans="1:8" x14ac:dyDescent="0.25">
      <c r="A30" s="342"/>
      <c r="C30" s="361" t="s">
        <v>1455</v>
      </c>
      <c r="D30" s="365"/>
      <c r="E30" s="348">
        <v>0</v>
      </c>
      <c r="F30" s="348">
        <v>33029</v>
      </c>
      <c r="G30" s="348">
        <f>F30-E30</f>
        <v>33029</v>
      </c>
      <c r="H30" s="360" t="s">
        <v>24</v>
      </c>
    </row>
    <row r="31" spans="1:8" x14ac:dyDescent="0.25">
      <c r="A31" s="342"/>
      <c r="C31" s="364"/>
      <c r="D31" s="365"/>
      <c r="E31" s="365"/>
      <c r="F31" s="365"/>
      <c r="G31" s="365"/>
      <c r="H31" s="360"/>
    </row>
    <row r="32" spans="1:8" s="355" customFormat="1" x14ac:dyDescent="0.25">
      <c r="A32" s="350" t="s">
        <v>1456</v>
      </c>
      <c r="B32" s="351"/>
      <c r="C32" s="352"/>
      <c r="D32" s="366">
        <f>D33+D34</f>
        <v>79447386.620000005</v>
      </c>
      <c r="E32" s="366">
        <f>E33+E34</f>
        <v>76189181.549999997</v>
      </c>
      <c r="F32" s="366">
        <f>F33+F34</f>
        <v>88812287.25</v>
      </c>
      <c r="G32" s="366">
        <f>G33+G34</f>
        <v>12623105.70000001</v>
      </c>
      <c r="H32" s="354">
        <f t="shared" si="0"/>
        <v>16.568107759125809</v>
      </c>
    </row>
    <row r="33" spans="1:8" x14ac:dyDescent="0.25">
      <c r="A33" s="342"/>
      <c r="C33" s="361" t="s">
        <v>1438</v>
      </c>
      <c r="D33" s="348">
        <v>62655369.950000003</v>
      </c>
      <c r="E33" s="348">
        <v>58272869.979999997</v>
      </c>
      <c r="F33" s="348">
        <v>70464107.650000006</v>
      </c>
      <c r="G33" s="348">
        <f>F33-E33</f>
        <v>12191237.670000009</v>
      </c>
      <c r="H33" s="360">
        <f t="shared" si="0"/>
        <v>20.920949447288592</v>
      </c>
    </row>
    <row r="34" spans="1:8" x14ac:dyDescent="0.25">
      <c r="A34" s="342"/>
      <c r="C34" s="361" t="s">
        <v>1457</v>
      </c>
      <c r="D34" s="348">
        <v>16792016.670000002</v>
      </c>
      <c r="E34" s="348">
        <v>17916311.57</v>
      </c>
      <c r="F34" s="348">
        <v>18348179.600000001</v>
      </c>
      <c r="G34" s="348">
        <f>F34-E34</f>
        <v>431868.03000000119</v>
      </c>
      <c r="H34" s="360">
        <f t="shared" si="0"/>
        <v>2.4104739879783352</v>
      </c>
    </row>
    <row r="35" spans="1:8" x14ac:dyDescent="0.25">
      <c r="A35" s="342"/>
      <c r="C35" s="364"/>
      <c r="D35" s="365"/>
      <c r="E35" s="365"/>
      <c r="F35" s="365"/>
      <c r="G35" s="365"/>
      <c r="H35" s="360"/>
    </row>
    <row r="36" spans="1:8" s="355" customFormat="1" x14ac:dyDescent="0.25">
      <c r="A36" s="350" t="s">
        <v>88</v>
      </c>
      <c r="B36" s="351"/>
      <c r="C36" s="352"/>
      <c r="D36" s="366">
        <f>D37</f>
        <v>1044699258.6</v>
      </c>
      <c r="E36" s="366">
        <f>E37</f>
        <v>0</v>
      </c>
      <c r="F36" s="366">
        <f>F37</f>
        <v>1101244202.8</v>
      </c>
      <c r="G36" s="366">
        <f>G37</f>
        <v>1101244202.8</v>
      </c>
      <c r="H36" s="354" t="s">
        <v>24</v>
      </c>
    </row>
    <row r="37" spans="1:8" x14ac:dyDescent="0.25">
      <c r="A37" s="342"/>
      <c r="C37" s="361" t="s">
        <v>1445</v>
      </c>
      <c r="D37" s="348">
        <v>1044699258.6</v>
      </c>
      <c r="E37" s="348">
        <v>0</v>
      </c>
      <c r="F37" s="348">
        <v>1101244202.8</v>
      </c>
      <c r="G37" s="348">
        <f>F37-E37</f>
        <v>1101244202.8</v>
      </c>
      <c r="H37" s="360" t="s">
        <v>24</v>
      </c>
    </row>
    <row r="38" spans="1:8" x14ac:dyDescent="0.25">
      <c r="A38" s="368"/>
      <c r="B38" s="369"/>
      <c r="C38" s="370"/>
      <c r="D38" s="371"/>
      <c r="E38" s="371"/>
      <c r="F38" s="371"/>
      <c r="G38" s="371"/>
      <c r="H38" s="372"/>
    </row>
    <row r="39" spans="1:8" x14ac:dyDescent="0.25">
      <c r="A39" s="333" t="s">
        <v>1458</v>
      </c>
    </row>
    <row r="49" spans="3:5" ht="12.75" x14ac:dyDescent="0.25">
      <c r="C49" s="374" t="s">
        <v>1436</v>
      </c>
      <c r="D49" s="375">
        <v>8585793857.9200001</v>
      </c>
      <c r="E49" s="375">
        <v>13933981091.58</v>
      </c>
    </row>
    <row r="50" spans="3:5" ht="12.75" x14ac:dyDescent="0.25">
      <c r="C50" s="374" t="s">
        <v>1446</v>
      </c>
      <c r="D50" s="375">
        <v>10950347.289999999</v>
      </c>
      <c r="E50" s="375">
        <v>2613152784.2200003</v>
      </c>
    </row>
    <row r="51" spans="3:5" ht="12.75" x14ac:dyDescent="0.25">
      <c r="C51" s="374" t="s">
        <v>1453</v>
      </c>
      <c r="D51" s="375">
        <v>289166606</v>
      </c>
      <c r="E51" s="375">
        <v>672871232.26999998</v>
      </c>
    </row>
    <row r="52" spans="3:5" ht="12.75" x14ac:dyDescent="0.25">
      <c r="C52" s="374" t="s">
        <v>1456</v>
      </c>
      <c r="D52" s="375">
        <v>76189181.549999997</v>
      </c>
      <c r="E52" s="375">
        <v>88812287.25</v>
      </c>
    </row>
    <row r="53" spans="3:5" ht="12.75" x14ac:dyDescent="0.25">
      <c r="C53" s="376" t="s">
        <v>88</v>
      </c>
      <c r="D53" s="375"/>
      <c r="E53" s="375"/>
    </row>
    <row r="54" spans="3:5" x14ac:dyDescent="0.25">
      <c r="D54" s="375">
        <v>0</v>
      </c>
      <c r="E54" s="375">
        <v>1101244202.8</v>
      </c>
    </row>
  </sheetData>
  <mergeCells count="4">
    <mergeCell ref="A1:H1"/>
    <mergeCell ref="A2:H2"/>
    <mergeCell ref="A4:C5"/>
    <mergeCell ref="E4:H4"/>
  </mergeCells>
  <pageMargins left="0.39370078740157477" right="0.19719757252565651" top="0.39370078740157477" bottom="0.19719757252565651" header="1.1126239316962329E-308" footer="0.19719757252565651"/>
  <pageSetup orientation="portrait" errors="NA"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showGridLines="0" zoomScaleNormal="100" workbookViewId="0">
      <selection activeCell="C48" sqref="C48"/>
    </sheetView>
  </sheetViews>
  <sheetFormatPr baseColWidth="10" defaultRowHeight="11.25" x14ac:dyDescent="0.25"/>
  <cols>
    <col min="1" max="1" width="2.42578125" style="377" customWidth="1"/>
    <col min="2" max="2" width="2.7109375" style="377" customWidth="1"/>
    <col min="3" max="3" width="42.85546875" style="377" customWidth="1"/>
    <col min="4" max="4" width="11.7109375" style="377" customWidth="1"/>
    <col min="5" max="5" width="12.140625" style="377" customWidth="1"/>
    <col min="6" max="6" width="11.85546875" style="377" customWidth="1"/>
    <col min="7" max="7" width="13.5703125" style="377" customWidth="1"/>
    <col min="8" max="256" width="11" style="377"/>
    <col min="257" max="257" width="2.42578125" style="377" customWidth="1"/>
    <col min="258" max="258" width="2.7109375" style="377" customWidth="1"/>
    <col min="259" max="259" width="42.85546875" style="377" customWidth="1"/>
    <col min="260" max="260" width="11.7109375" style="377" customWidth="1"/>
    <col min="261" max="261" width="12.140625" style="377" customWidth="1"/>
    <col min="262" max="262" width="11.85546875" style="377" customWidth="1"/>
    <col min="263" max="263" width="13.5703125" style="377" customWidth="1"/>
    <col min="264" max="512" width="11" style="377"/>
    <col min="513" max="513" width="2.42578125" style="377" customWidth="1"/>
    <col min="514" max="514" width="2.7109375" style="377" customWidth="1"/>
    <col min="515" max="515" width="42.85546875" style="377" customWidth="1"/>
    <col min="516" max="516" width="11.7109375" style="377" customWidth="1"/>
    <col min="517" max="517" width="12.140625" style="377" customWidth="1"/>
    <col min="518" max="518" width="11.85546875" style="377" customWidth="1"/>
    <col min="519" max="519" width="13.5703125" style="377" customWidth="1"/>
    <col min="520" max="768" width="11" style="377"/>
    <col min="769" max="769" width="2.42578125" style="377" customWidth="1"/>
    <col min="770" max="770" width="2.7109375" style="377" customWidth="1"/>
    <col min="771" max="771" width="42.85546875" style="377" customWidth="1"/>
    <col min="772" max="772" width="11.7109375" style="377" customWidth="1"/>
    <col min="773" max="773" width="12.140625" style="377" customWidth="1"/>
    <col min="774" max="774" width="11.85546875" style="377" customWidth="1"/>
    <col min="775" max="775" width="13.5703125" style="377" customWidth="1"/>
    <col min="776" max="1024" width="11" style="377"/>
    <col min="1025" max="1025" width="2.42578125" style="377" customWidth="1"/>
    <col min="1026" max="1026" width="2.7109375" style="377" customWidth="1"/>
    <col min="1027" max="1027" width="42.85546875" style="377" customWidth="1"/>
    <col min="1028" max="1028" width="11.7109375" style="377" customWidth="1"/>
    <col min="1029" max="1029" width="12.140625" style="377" customWidth="1"/>
    <col min="1030" max="1030" width="11.85546875" style="377" customWidth="1"/>
    <col min="1031" max="1031" width="13.5703125" style="377" customWidth="1"/>
    <col min="1032" max="1280" width="11" style="377"/>
    <col min="1281" max="1281" width="2.42578125" style="377" customWidth="1"/>
    <col min="1282" max="1282" width="2.7109375" style="377" customWidth="1"/>
    <col min="1283" max="1283" width="42.85546875" style="377" customWidth="1"/>
    <col min="1284" max="1284" width="11.7109375" style="377" customWidth="1"/>
    <col min="1285" max="1285" width="12.140625" style="377" customWidth="1"/>
    <col min="1286" max="1286" width="11.85546875" style="377" customWidth="1"/>
    <col min="1287" max="1287" width="13.5703125" style="377" customWidth="1"/>
    <col min="1288" max="1536" width="11" style="377"/>
    <col min="1537" max="1537" width="2.42578125" style="377" customWidth="1"/>
    <col min="1538" max="1538" width="2.7109375" style="377" customWidth="1"/>
    <col min="1539" max="1539" width="42.85546875" style="377" customWidth="1"/>
    <col min="1540" max="1540" width="11.7109375" style="377" customWidth="1"/>
    <col min="1541" max="1541" width="12.140625" style="377" customWidth="1"/>
    <col min="1542" max="1542" width="11.85546875" style="377" customWidth="1"/>
    <col min="1543" max="1543" width="13.5703125" style="377" customWidth="1"/>
    <col min="1544" max="1792" width="11" style="377"/>
    <col min="1793" max="1793" width="2.42578125" style="377" customWidth="1"/>
    <col min="1794" max="1794" width="2.7109375" style="377" customWidth="1"/>
    <col min="1795" max="1795" width="42.85546875" style="377" customWidth="1"/>
    <col min="1796" max="1796" width="11.7109375" style="377" customWidth="1"/>
    <col min="1797" max="1797" width="12.140625" style="377" customWidth="1"/>
    <col min="1798" max="1798" width="11.85546875" style="377" customWidth="1"/>
    <col min="1799" max="1799" width="13.5703125" style="377" customWidth="1"/>
    <col min="1800" max="2048" width="11" style="377"/>
    <col min="2049" max="2049" width="2.42578125" style="377" customWidth="1"/>
    <col min="2050" max="2050" width="2.7109375" style="377" customWidth="1"/>
    <col min="2051" max="2051" width="42.85546875" style="377" customWidth="1"/>
    <col min="2052" max="2052" width="11.7109375" style="377" customWidth="1"/>
    <col min="2053" max="2053" width="12.140625" style="377" customWidth="1"/>
    <col min="2054" max="2054" width="11.85546875" style="377" customWidth="1"/>
    <col min="2055" max="2055" width="13.5703125" style="377" customWidth="1"/>
    <col min="2056" max="2304" width="11" style="377"/>
    <col min="2305" max="2305" width="2.42578125" style="377" customWidth="1"/>
    <col min="2306" max="2306" width="2.7109375" style="377" customWidth="1"/>
    <col min="2307" max="2307" width="42.85546875" style="377" customWidth="1"/>
    <col min="2308" max="2308" width="11.7109375" style="377" customWidth="1"/>
    <col min="2309" max="2309" width="12.140625" style="377" customWidth="1"/>
    <col min="2310" max="2310" width="11.85546875" style="377" customWidth="1"/>
    <col min="2311" max="2311" width="13.5703125" style="377" customWidth="1"/>
    <col min="2312" max="2560" width="11" style="377"/>
    <col min="2561" max="2561" width="2.42578125" style="377" customWidth="1"/>
    <col min="2562" max="2562" width="2.7109375" style="377" customWidth="1"/>
    <col min="2563" max="2563" width="42.85546875" style="377" customWidth="1"/>
    <col min="2564" max="2564" width="11.7109375" style="377" customWidth="1"/>
    <col min="2565" max="2565" width="12.140625" style="377" customWidth="1"/>
    <col min="2566" max="2566" width="11.85546875" style="377" customWidth="1"/>
    <col min="2567" max="2567" width="13.5703125" style="377" customWidth="1"/>
    <col min="2568" max="2816" width="11" style="377"/>
    <col min="2817" max="2817" width="2.42578125" style="377" customWidth="1"/>
    <col min="2818" max="2818" width="2.7109375" style="377" customWidth="1"/>
    <col min="2819" max="2819" width="42.85546875" style="377" customWidth="1"/>
    <col min="2820" max="2820" width="11.7109375" style="377" customWidth="1"/>
    <col min="2821" max="2821" width="12.140625" style="377" customWidth="1"/>
    <col min="2822" max="2822" width="11.85546875" style="377" customWidth="1"/>
    <col min="2823" max="2823" width="13.5703125" style="377" customWidth="1"/>
    <col min="2824" max="3072" width="11" style="377"/>
    <col min="3073" max="3073" width="2.42578125" style="377" customWidth="1"/>
    <col min="3074" max="3074" width="2.7109375" style="377" customWidth="1"/>
    <col min="3075" max="3075" width="42.85546875" style="377" customWidth="1"/>
    <col min="3076" max="3076" width="11.7109375" style="377" customWidth="1"/>
    <col min="3077" max="3077" width="12.140625" style="377" customWidth="1"/>
    <col min="3078" max="3078" width="11.85546875" style="377" customWidth="1"/>
    <col min="3079" max="3079" width="13.5703125" style="377" customWidth="1"/>
    <col min="3080" max="3328" width="11" style="377"/>
    <col min="3329" max="3329" width="2.42578125" style="377" customWidth="1"/>
    <col min="3330" max="3330" width="2.7109375" style="377" customWidth="1"/>
    <col min="3331" max="3331" width="42.85546875" style="377" customWidth="1"/>
    <col min="3332" max="3332" width="11.7109375" style="377" customWidth="1"/>
    <col min="3333" max="3333" width="12.140625" style="377" customWidth="1"/>
    <col min="3334" max="3334" width="11.85546875" style="377" customWidth="1"/>
    <col min="3335" max="3335" width="13.5703125" style="377" customWidth="1"/>
    <col min="3336" max="3584" width="11" style="377"/>
    <col min="3585" max="3585" width="2.42578125" style="377" customWidth="1"/>
    <col min="3586" max="3586" width="2.7109375" style="377" customWidth="1"/>
    <col min="3587" max="3587" width="42.85546875" style="377" customWidth="1"/>
    <col min="3588" max="3588" width="11.7109375" style="377" customWidth="1"/>
    <col min="3589" max="3589" width="12.140625" style="377" customWidth="1"/>
    <col min="3590" max="3590" width="11.85546875" style="377" customWidth="1"/>
    <col min="3591" max="3591" width="13.5703125" style="377" customWidth="1"/>
    <col min="3592" max="3840" width="11" style="377"/>
    <col min="3841" max="3841" width="2.42578125" style="377" customWidth="1"/>
    <col min="3842" max="3842" width="2.7109375" style="377" customWidth="1"/>
    <col min="3843" max="3843" width="42.85546875" style="377" customWidth="1"/>
    <col min="3844" max="3844" width="11.7109375" style="377" customWidth="1"/>
    <col min="3845" max="3845" width="12.140625" style="377" customWidth="1"/>
    <col min="3846" max="3846" width="11.85546875" style="377" customWidth="1"/>
    <col min="3847" max="3847" width="13.5703125" style="377" customWidth="1"/>
    <col min="3848" max="4096" width="11" style="377"/>
    <col min="4097" max="4097" width="2.42578125" style="377" customWidth="1"/>
    <col min="4098" max="4098" width="2.7109375" style="377" customWidth="1"/>
    <col min="4099" max="4099" width="42.85546875" style="377" customWidth="1"/>
    <col min="4100" max="4100" width="11.7109375" style="377" customWidth="1"/>
    <col min="4101" max="4101" width="12.140625" style="377" customWidth="1"/>
    <col min="4102" max="4102" width="11.85546875" style="377" customWidth="1"/>
    <col min="4103" max="4103" width="13.5703125" style="377" customWidth="1"/>
    <col min="4104" max="4352" width="11" style="377"/>
    <col min="4353" max="4353" width="2.42578125" style="377" customWidth="1"/>
    <col min="4354" max="4354" width="2.7109375" style="377" customWidth="1"/>
    <col min="4355" max="4355" width="42.85546875" style="377" customWidth="1"/>
    <col min="4356" max="4356" width="11.7109375" style="377" customWidth="1"/>
    <col min="4357" max="4357" width="12.140625" style="377" customWidth="1"/>
    <col min="4358" max="4358" width="11.85546875" style="377" customWidth="1"/>
    <col min="4359" max="4359" width="13.5703125" style="377" customWidth="1"/>
    <col min="4360" max="4608" width="11" style="377"/>
    <col min="4609" max="4609" width="2.42578125" style="377" customWidth="1"/>
    <col min="4610" max="4610" width="2.7109375" style="377" customWidth="1"/>
    <col min="4611" max="4611" width="42.85546875" style="377" customWidth="1"/>
    <col min="4612" max="4612" width="11.7109375" style="377" customWidth="1"/>
    <col min="4613" max="4613" width="12.140625" style="377" customWidth="1"/>
    <col min="4614" max="4614" width="11.85546875" style="377" customWidth="1"/>
    <col min="4615" max="4615" width="13.5703125" style="377" customWidth="1"/>
    <col min="4616" max="4864" width="11" style="377"/>
    <col min="4865" max="4865" width="2.42578125" style="377" customWidth="1"/>
    <col min="4866" max="4866" width="2.7109375" style="377" customWidth="1"/>
    <col min="4867" max="4867" width="42.85546875" style="377" customWidth="1"/>
    <col min="4868" max="4868" width="11.7109375" style="377" customWidth="1"/>
    <col min="4869" max="4869" width="12.140625" style="377" customWidth="1"/>
    <col min="4870" max="4870" width="11.85546875" style="377" customWidth="1"/>
    <col min="4871" max="4871" width="13.5703125" style="377" customWidth="1"/>
    <col min="4872" max="5120" width="11" style="377"/>
    <col min="5121" max="5121" width="2.42578125" style="377" customWidth="1"/>
    <col min="5122" max="5122" width="2.7109375" style="377" customWidth="1"/>
    <col min="5123" max="5123" width="42.85546875" style="377" customWidth="1"/>
    <col min="5124" max="5124" width="11.7109375" style="377" customWidth="1"/>
    <col min="5125" max="5125" width="12.140625" style="377" customWidth="1"/>
    <col min="5126" max="5126" width="11.85546875" style="377" customWidth="1"/>
    <col min="5127" max="5127" width="13.5703125" style="377" customWidth="1"/>
    <col min="5128" max="5376" width="11" style="377"/>
    <col min="5377" max="5377" width="2.42578125" style="377" customWidth="1"/>
    <col min="5378" max="5378" width="2.7109375" style="377" customWidth="1"/>
    <col min="5379" max="5379" width="42.85546875" style="377" customWidth="1"/>
    <col min="5380" max="5380" width="11.7109375" style="377" customWidth="1"/>
    <col min="5381" max="5381" width="12.140625" style="377" customWidth="1"/>
    <col min="5382" max="5382" width="11.85546875" style="377" customWidth="1"/>
    <col min="5383" max="5383" width="13.5703125" style="377" customWidth="1"/>
    <col min="5384" max="5632" width="11" style="377"/>
    <col min="5633" max="5633" width="2.42578125" style="377" customWidth="1"/>
    <col min="5634" max="5634" width="2.7109375" style="377" customWidth="1"/>
    <col min="5635" max="5635" width="42.85546875" style="377" customWidth="1"/>
    <col min="5636" max="5636" width="11.7109375" style="377" customWidth="1"/>
    <col min="5637" max="5637" width="12.140625" style="377" customWidth="1"/>
    <col min="5638" max="5638" width="11.85546875" style="377" customWidth="1"/>
    <col min="5639" max="5639" width="13.5703125" style="377" customWidth="1"/>
    <col min="5640" max="5888" width="11" style="377"/>
    <col min="5889" max="5889" width="2.42578125" style="377" customWidth="1"/>
    <col min="5890" max="5890" width="2.7109375" style="377" customWidth="1"/>
    <col min="5891" max="5891" width="42.85546875" style="377" customWidth="1"/>
    <col min="5892" max="5892" width="11.7109375" style="377" customWidth="1"/>
    <col min="5893" max="5893" width="12.140625" style="377" customWidth="1"/>
    <col min="5894" max="5894" width="11.85546875" style="377" customWidth="1"/>
    <col min="5895" max="5895" width="13.5703125" style="377" customWidth="1"/>
    <col min="5896" max="6144" width="11" style="377"/>
    <col min="6145" max="6145" width="2.42578125" style="377" customWidth="1"/>
    <col min="6146" max="6146" width="2.7109375" style="377" customWidth="1"/>
    <col min="6147" max="6147" width="42.85546875" style="377" customWidth="1"/>
    <col min="6148" max="6148" width="11.7109375" style="377" customWidth="1"/>
    <col min="6149" max="6149" width="12.140625" style="377" customWidth="1"/>
    <col min="6150" max="6150" width="11.85546875" style="377" customWidth="1"/>
    <col min="6151" max="6151" width="13.5703125" style="377" customWidth="1"/>
    <col min="6152" max="6400" width="11" style="377"/>
    <col min="6401" max="6401" width="2.42578125" style="377" customWidth="1"/>
    <col min="6402" max="6402" width="2.7109375" style="377" customWidth="1"/>
    <col min="6403" max="6403" width="42.85546875" style="377" customWidth="1"/>
    <col min="6404" max="6404" width="11.7109375" style="377" customWidth="1"/>
    <col min="6405" max="6405" width="12.140625" style="377" customWidth="1"/>
    <col min="6406" max="6406" width="11.85546875" style="377" customWidth="1"/>
    <col min="6407" max="6407" width="13.5703125" style="377" customWidth="1"/>
    <col min="6408" max="6656" width="11" style="377"/>
    <col min="6657" max="6657" width="2.42578125" style="377" customWidth="1"/>
    <col min="6658" max="6658" width="2.7109375" style="377" customWidth="1"/>
    <col min="6659" max="6659" width="42.85546875" style="377" customWidth="1"/>
    <col min="6660" max="6660" width="11.7109375" style="377" customWidth="1"/>
    <col min="6661" max="6661" width="12.140625" style="377" customWidth="1"/>
    <col min="6662" max="6662" width="11.85546875" style="377" customWidth="1"/>
    <col min="6663" max="6663" width="13.5703125" style="377" customWidth="1"/>
    <col min="6664" max="6912" width="11" style="377"/>
    <col min="6913" max="6913" width="2.42578125" style="377" customWidth="1"/>
    <col min="6914" max="6914" width="2.7109375" style="377" customWidth="1"/>
    <col min="6915" max="6915" width="42.85546875" style="377" customWidth="1"/>
    <col min="6916" max="6916" width="11.7109375" style="377" customWidth="1"/>
    <col min="6917" max="6917" width="12.140625" style="377" customWidth="1"/>
    <col min="6918" max="6918" width="11.85546875" style="377" customWidth="1"/>
    <col min="6919" max="6919" width="13.5703125" style="377" customWidth="1"/>
    <col min="6920" max="7168" width="11" style="377"/>
    <col min="7169" max="7169" width="2.42578125" style="377" customWidth="1"/>
    <col min="7170" max="7170" width="2.7109375" style="377" customWidth="1"/>
    <col min="7171" max="7171" width="42.85546875" style="377" customWidth="1"/>
    <col min="7172" max="7172" width="11.7109375" style="377" customWidth="1"/>
    <col min="7173" max="7173" width="12.140625" style="377" customWidth="1"/>
    <col min="7174" max="7174" width="11.85546875" style="377" customWidth="1"/>
    <col min="7175" max="7175" width="13.5703125" style="377" customWidth="1"/>
    <col min="7176" max="7424" width="11" style="377"/>
    <col min="7425" max="7425" width="2.42578125" style="377" customWidth="1"/>
    <col min="7426" max="7426" width="2.7109375" style="377" customWidth="1"/>
    <col min="7427" max="7427" width="42.85546875" style="377" customWidth="1"/>
    <col min="7428" max="7428" width="11.7109375" style="377" customWidth="1"/>
    <col min="7429" max="7429" width="12.140625" style="377" customWidth="1"/>
    <col min="7430" max="7430" width="11.85546875" style="377" customWidth="1"/>
    <col min="7431" max="7431" width="13.5703125" style="377" customWidth="1"/>
    <col min="7432" max="7680" width="11" style="377"/>
    <col min="7681" max="7681" width="2.42578125" style="377" customWidth="1"/>
    <col min="7682" max="7682" width="2.7109375" style="377" customWidth="1"/>
    <col min="7683" max="7683" width="42.85546875" style="377" customWidth="1"/>
    <col min="7684" max="7684" width="11.7109375" style="377" customWidth="1"/>
    <col min="7685" max="7685" width="12.140625" style="377" customWidth="1"/>
    <col min="7686" max="7686" width="11.85546875" style="377" customWidth="1"/>
    <col min="7687" max="7687" width="13.5703125" style="377" customWidth="1"/>
    <col min="7688" max="7936" width="11" style="377"/>
    <col min="7937" max="7937" width="2.42578125" style="377" customWidth="1"/>
    <col min="7938" max="7938" width="2.7109375" style="377" customWidth="1"/>
    <col min="7939" max="7939" width="42.85546875" style="377" customWidth="1"/>
    <col min="7940" max="7940" width="11.7109375" style="377" customWidth="1"/>
    <col min="7941" max="7941" width="12.140625" style="377" customWidth="1"/>
    <col min="7942" max="7942" width="11.85546875" style="377" customWidth="1"/>
    <col min="7943" max="7943" width="13.5703125" style="377" customWidth="1"/>
    <col min="7944" max="8192" width="11" style="377"/>
    <col min="8193" max="8193" width="2.42578125" style="377" customWidth="1"/>
    <col min="8194" max="8194" width="2.7109375" style="377" customWidth="1"/>
    <col min="8195" max="8195" width="42.85546875" style="377" customWidth="1"/>
    <col min="8196" max="8196" width="11.7109375" style="377" customWidth="1"/>
    <col min="8197" max="8197" width="12.140625" style="377" customWidth="1"/>
    <col min="8198" max="8198" width="11.85546875" style="377" customWidth="1"/>
    <col min="8199" max="8199" width="13.5703125" style="377" customWidth="1"/>
    <col min="8200" max="8448" width="11" style="377"/>
    <col min="8449" max="8449" width="2.42578125" style="377" customWidth="1"/>
    <col min="8450" max="8450" width="2.7109375" style="377" customWidth="1"/>
    <col min="8451" max="8451" width="42.85546875" style="377" customWidth="1"/>
    <col min="8452" max="8452" width="11.7109375" style="377" customWidth="1"/>
    <col min="8453" max="8453" width="12.140625" style="377" customWidth="1"/>
    <col min="8454" max="8454" width="11.85546875" style="377" customWidth="1"/>
    <col min="8455" max="8455" width="13.5703125" style="377" customWidth="1"/>
    <col min="8456" max="8704" width="11" style="377"/>
    <col min="8705" max="8705" width="2.42578125" style="377" customWidth="1"/>
    <col min="8706" max="8706" width="2.7109375" style="377" customWidth="1"/>
    <col min="8707" max="8707" width="42.85546875" style="377" customWidth="1"/>
    <col min="8708" max="8708" width="11.7109375" style="377" customWidth="1"/>
    <col min="8709" max="8709" width="12.140625" style="377" customWidth="1"/>
    <col min="8710" max="8710" width="11.85546875" style="377" customWidth="1"/>
    <col min="8711" max="8711" width="13.5703125" style="377" customWidth="1"/>
    <col min="8712" max="8960" width="11" style="377"/>
    <col min="8961" max="8961" width="2.42578125" style="377" customWidth="1"/>
    <col min="8962" max="8962" width="2.7109375" style="377" customWidth="1"/>
    <col min="8963" max="8963" width="42.85546875" style="377" customWidth="1"/>
    <col min="8964" max="8964" width="11.7109375" style="377" customWidth="1"/>
    <col min="8965" max="8965" width="12.140625" style="377" customWidth="1"/>
    <col min="8966" max="8966" width="11.85546875" style="377" customWidth="1"/>
    <col min="8967" max="8967" width="13.5703125" style="377" customWidth="1"/>
    <col min="8968" max="9216" width="11" style="377"/>
    <col min="9217" max="9217" width="2.42578125" style="377" customWidth="1"/>
    <col min="9218" max="9218" width="2.7109375" style="377" customWidth="1"/>
    <col min="9219" max="9219" width="42.85546875" style="377" customWidth="1"/>
    <col min="9220" max="9220" width="11.7109375" style="377" customWidth="1"/>
    <col min="9221" max="9221" width="12.140625" style="377" customWidth="1"/>
    <col min="9222" max="9222" width="11.85546875" style="377" customWidth="1"/>
    <col min="9223" max="9223" width="13.5703125" style="377" customWidth="1"/>
    <col min="9224" max="9472" width="11" style="377"/>
    <col min="9473" max="9473" width="2.42578125" style="377" customWidth="1"/>
    <col min="9474" max="9474" width="2.7109375" style="377" customWidth="1"/>
    <col min="9475" max="9475" width="42.85546875" style="377" customWidth="1"/>
    <col min="9476" max="9476" width="11.7109375" style="377" customWidth="1"/>
    <col min="9477" max="9477" width="12.140625" style="377" customWidth="1"/>
    <col min="9478" max="9478" width="11.85546875" style="377" customWidth="1"/>
    <col min="9479" max="9479" width="13.5703125" style="377" customWidth="1"/>
    <col min="9480" max="9728" width="11" style="377"/>
    <col min="9729" max="9729" width="2.42578125" style="377" customWidth="1"/>
    <col min="9730" max="9730" width="2.7109375" style="377" customWidth="1"/>
    <col min="9731" max="9731" width="42.85546875" style="377" customWidth="1"/>
    <col min="9732" max="9732" width="11.7109375" style="377" customWidth="1"/>
    <col min="9733" max="9733" width="12.140625" style="377" customWidth="1"/>
    <col min="9734" max="9734" width="11.85546875" style="377" customWidth="1"/>
    <col min="9735" max="9735" width="13.5703125" style="377" customWidth="1"/>
    <col min="9736" max="9984" width="11" style="377"/>
    <col min="9985" max="9985" width="2.42578125" style="377" customWidth="1"/>
    <col min="9986" max="9986" width="2.7109375" style="377" customWidth="1"/>
    <col min="9987" max="9987" width="42.85546875" style="377" customWidth="1"/>
    <col min="9988" max="9988" width="11.7109375" style="377" customWidth="1"/>
    <col min="9989" max="9989" width="12.140625" style="377" customWidth="1"/>
    <col min="9990" max="9990" width="11.85546875" style="377" customWidth="1"/>
    <col min="9991" max="9991" width="13.5703125" style="377" customWidth="1"/>
    <col min="9992" max="10240" width="11" style="377"/>
    <col min="10241" max="10241" width="2.42578125" style="377" customWidth="1"/>
    <col min="10242" max="10242" width="2.7109375" style="377" customWidth="1"/>
    <col min="10243" max="10243" width="42.85546875" style="377" customWidth="1"/>
    <col min="10244" max="10244" width="11.7109375" style="377" customWidth="1"/>
    <col min="10245" max="10245" width="12.140625" style="377" customWidth="1"/>
    <col min="10246" max="10246" width="11.85546875" style="377" customWidth="1"/>
    <col min="10247" max="10247" width="13.5703125" style="377" customWidth="1"/>
    <col min="10248" max="10496" width="11" style="377"/>
    <col min="10497" max="10497" width="2.42578125" style="377" customWidth="1"/>
    <col min="10498" max="10498" width="2.7109375" style="377" customWidth="1"/>
    <col min="10499" max="10499" width="42.85546875" style="377" customWidth="1"/>
    <col min="10500" max="10500" width="11.7109375" style="377" customWidth="1"/>
    <col min="10501" max="10501" width="12.140625" style="377" customWidth="1"/>
    <col min="10502" max="10502" width="11.85546875" style="377" customWidth="1"/>
    <col min="10503" max="10503" width="13.5703125" style="377" customWidth="1"/>
    <col min="10504" max="10752" width="11" style="377"/>
    <col min="10753" max="10753" width="2.42578125" style="377" customWidth="1"/>
    <col min="10754" max="10754" width="2.7109375" style="377" customWidth="1"/>
    <col min="10755" max="10755" width="42.85546875" style="377" customWidth="1"/>
    <col min="10756" max="10756" width="11.7109375" style="377" customWidth="1"/>
    <col min="10757" max="10757" width="12.140625" style="377" customWidth="1"/>
    <col min="10758" max="10758" width="11.85546875" style="377" customWidth="1"/>
    <col min="10759" max="10759" width="13.5703125" style="377" customWidth="1"/>
    <col min="10760" max="11008" width="11" style="377"/>
    <col min="11009" max="11009" width="2.42578125" style="377" customWidth="1"/>
    <col min="11010" max="11010" width="2.7109375" style="377" customWidth="1"/>
    <col min="11011" max="11011" width="42.85546875" style="377" customWidth="1"/>
    <col min="11012" max="11012" width="11.7109375" style="377" customWidth="1"/>
    <col min="11013" max="11013" width="12.140625" style="377" customWidth="1"/>
    <col min="11014" max="11014" width="11.85546875" style="377" customWidth="1"/>
    <col min="11015" max="11015" width="13.5703125" style="377" customWidth="1"/>
    <col min="11016" max="11264" width="11" style="377"/>
    <col min="11265" max="11265" width="2.42578125" style="377" customWidth="1"/>
    <col min="11266" max="11266" width="2.7109375" style="377" customWidth="1"/>
    <col min="11267" max="11267" width="42.85546875" style="377" customWidth="1"/>
    <col min="11268" max="11268" width="11.7109375" style="377" customWidth="1"/>
    <col min="11269" max="11269" width="12.140625" style="377" customWidth="1"/>
    <col min="11270" max="11270" width="11.85546875" style="377" customWidth="1"/>
    <col min="11271" max="11271" width="13.5703125" style="377" customWidth="1"/>
    <col min="11272" max="11520" width="11" style="377"/>
    <col min="11521" max="11521" width="2.42578125" style="377" customWidth="1"/>
    <col min="11522" max="11522" width="2.7109375" style="377" customWidth="1"/>
    <col min="11523" max="11523" width="42.85546875" style="377" customWidth="1"/>
    <col min="11524" max="11524" width="11.7109375" style="377" customWidth="1"/>
    <col min="11525" max="11525" width="12.140625" style="377" customWidth="1"/>
    <col min="11526" max="11526" width="11.85546875" style="377" customWidth="1"/>
    <col min="11527" max="11527" width="13.5703125" style="377" customWidth="1"/>
    <col min="11528" max="11776" width="11" style="377"/>
    <col min="11777" max="11777" width="2.42578125" style="377" customWidth="1"/>
    <col min="11778" max="11778" width="2.7109375" style="377" customWidth="1"/>
    <col min="11779" max="11779" width="42.85546875" style="377" customWidth="1"/>
    <col min="11780" max="11780" width="11.7109375" style="377" customWidth="1"/>
    <col min="11781" max="11781" width="12.140625" style="377" customWidth="1"/>
    <col min="11782" max="11782" width="11.85546875" style="377" customWidth="1"/>
    <col min="11783" max="11783" width="13.5703125" style="377" customWidth="1"/>
    <col min="11784" max="12032" width="11" style="377"/>
    <col min="12033" max="12033" width="2.42578125" style="377" customWidth="1"/>
    <col min="12034" max="12034" width="2.7109375" style="377" customWidth="1"/>
    <col min="12035" max="12035" width="42.85546875" style="377" customWidth="1"/>
    <col min="12036" max="12036" width="11.7109375" style="377" customWidth="1"/>
    <col min="12037" max="12037" width="12.140625" style="377" customWidth="1"/>
    <col min="12038" max="12038" width="11.85546875" style="377" customWidth="1"/>
    <col min="12039" max="12039" width="13.5703125" style="377" customWidth="1"/>
    <col min="12040" max="12288" width="11" style="377"/>
    <col min="12289" max="12289" width="2.42578125" style="377" customWidth="1"/>
    <col min="12290" max="12290" width="2.7109375" style="377" customWidth="1"/>
    <col min="12291" max="12291" width="42.85546875" style="377" customWidth="1"/>
    <col min="12292" max="12292" width="11.7109375" style="377" customWidth="1"/>
    <col min="12293" max="12293" width="12.140625" style="377" customWidth="1"/>
    <col min="12294" max="12294" width="11.85546875" style="377" customWidth="1"/>
    <col min="12295" max="12295" width="13.5703125" style="377" customWidth="1"/>
    <col min="12296" max="12544" width="11" style="377"/>
    <col min="12545" max="12545" width="2.42578125" style="377" customWidth="1"/>
    <col min="12546" max="12546" width="2.7109375" style="377" customWidth="1"/>
    <col min="12547" max="12547" width="42.85546875" style="377" customWidth="1"/>
    <col min="12548" max="12548" width="11.7109375" style="377" customWidth="1"/>
    <col min="12549" max="12549" width="12.140625" style="377" customWidth="1"/>
    <col min="12550" max="12550" width="11.85546875" style="377" customWidth="1"/>
    <col min="12551" max="12551" width="13.5703125" style="377" customWidth="1"/>
    <col min="12552" max="12800" width="11" style="377"/>
    <col min="12801" max="12801" width="2.42578125" style="377" customWidth="1"/>
    <col min="12802" max="12802" width="2.7109375" style="377" customWidth="1"/>
    <col min="12803" max="12803" width="42.85546875" style="377" customWidth="1"/>
    <col min="12804" max="12804" width="11.7109375" style="377" customWidth="1"/>
    <col min="12805" max="12805" width="12.140625" style="377" customWidth="1"/>
    <col min="12806" max="12806" width="11.85546875" style="377" customWidth="1"/>
    <col min="12807" max="12807" width="13.5703125" style="377" customWidth="1"/>
    <col min="12808" max="13056" width="11" style="377"/>
    <col min="13057" max="13057" width="2.42578125" style="377" customWidth="1"/>
    <col min="13058" max="13058" width="2.7109375" style="377" customWidth="1"/>
    <col min="13059" max="13059" width="42.85546875" style="377" customWidth="1"/>
    <col min="13060" max="13060" width="11.7109375" style="377" customWidth="1"/>
    <col min="13061" max="13061" width="12.140625" style="377" customWidth="1"/>
    <col min="13062" max="13062" width="11.85546875" style="377" customWidth="1"/>
    <col min="13063" max="13063" width="13.5703125" style="377" customWidth="1"/>
    <col min="13064" max="13312" width="11" style="377"/>
    <col min="13313" max="13313" width="2.42578125" style="377" customWidth="1"/>
    <col min="13314" max="13314" width="2.7109375" style="377" customWidth="1"/>
    <col min="13315" max="13315" width="42.85546875" style="377" customWidth="1"/>
    <col min="13316" max="13316" width="11.7109375" style="377" customWidth="1"/>
    <col min="13317" max="13317" width="12.140625" style="377" customWidth="1"/>
    <col min="13318" max="13318" width="11.85546875" style="377" customWidth="1"/>
    <col min="13319" max="13319" width="13.5703125" style="377" customWidth="1"/>
    <col min="13320" max="13568" width="11" style="377"/>
    <col min="13569" max="13569" width="2.42578125" style="377" customWidth="1"/>
    <col min="13570" max="13570" width="2.7109375" style="377" customWidth="1"/>
    <col min="13571" max="13571" width="42.85546875" style="377" customWidth="1"/>
    <col min="13572" max="13572" width="11.7109375" style="377" customWidth="1"/>
    <col min="13573" max="13573" width="12.140625" style="377" customWidth="1"/>
    <col min="13574" max="13574" width="11.85546875" style="377" customWidth="1"/>
    <col min="13575" max="13575" width="13.5703125" style="377" customWidth="1"/>
    <col min="13576" max="13824" width="11" style="377"/>
    <col min="13825" max="13825" width="2.42578125" style="377" customWidth="1"/>
    <col min="13826" max="13826" width="2.7109375" style="377" customWidth="1"/>
    <col min="13827" max="13827" width="42.85546875" style="377" customWidth="1"/>
    <col min="13828" max="13828" width="11.7109375" style="377" customWidth="1"/>
    <col min="13829" max="13829" width="12.140625" style="377" customWidth="1"/>
    <col min="13830" max="13830" width="11.85546875" style="377" customWidth="1"/>
    <col min="13831" max="13831" width="13.5703125" style="377" customWidth="1"/>
    <col min="13832" max="14080" width="11" style="377"/>
    <col min="14081" max="14081" width="2.42578125" style="377" customWidth="1"/>
    <col min="14082" max="14082" width="2.7109375" style="377" customWidth="1"/>
    <col min="14083" max="14083" width="42.85546875" style="377" customWidth="1"/>
    <col min="14084" max="14084" width="11.7109375" style="377" customWidth="1"/>
    <col min="14085" max="14085" width="12.140625" style="377" customWidth="1"/>
    <col min="14086" max="14086" width="11.85546875" style="377" customWidth="1"/>
    <col min="14087" max="14087" width="13.5703125" style="377" customWidth="1"/>
    <col min="14088" max="14336" width="11" style="377"/>
    <col min="14337" max="14337" width="2.42578125" style="377" customWidth="1"/>
    <col min="14338" max="14338" width="2.7109375" style="377" customWidth="1"/>
    <col min="14339" max="14339" width="42.85546875" style="377" customWidth="1"/>
    <col min="14340" max="14340" width="11.7109375" style="377" customWidth="1"/>
    <col min="14341" max="14341" width="12.140625" style="377" customWidth="1"/>
    <col min="14342" max="14342" width="11.85546875" style="377" customWidth="1"/>
    <col min="14343" max="14343" width="13.5703125" style="377" customWidth="1"/>
    <col min="14344" max="14592" width="11" style="377"/>
    <col min="14593" max="14593" width="2.42578125" style="377" customWidth="1"/>
    <col min="14594" max="14594" width="2.7109375" style="377" customWidth="1"/>
    <col min="14595" max="14595" width="42.85546875" style="377" customWidth="1"/>
    <col min="14596" max="14596" width="11.7109375" style="377" customWidth="1"/>
    <col min="14597" max="14597" width="12.140625" style="377" customWidth="1"/>
    <col min="14598" max="14598" width="11.85546875" style="377" customWidth="1"/>
    <col min="14599" max="14599" width="13.5703125" style="377" customWidth="1"/>
    <col min="14600" max="14848" width="11" style="377"/>
    <col min="14849" max="14849" width="2.42578125" style="377" customWidth="1"/>
    <col min="14850" max="14850" width="2.7109375" style="377" customWidth="1"/>
    <col min="14851" max="14851" width="42.85546875" style="377" customWidth="1"/>
    <col min="14852" max="14852" width="11.7109375" style="377" customWidth="1"/>
    <col min="14853" max="14853" width="12.140625" style="377" customWidth="1"/>
    <col min="14854" max="14854" width="11.85546875" style="377" customWidth="1"/>
    <col min="14855" max="14855" width="13.5703125" style="377" customWidth="1"/>
    <col min="14856" max="15104" width="11" style="377"/>
    <col min="15105" max="15105" width="2.42578125" style="377" customWidth="1"/>
    <col min="15106" max="15106" width="2.7109375" style="377" customWidth="1"/>
    <col min="15107" max="15107" width="42.85546875" style="377" customWidth="1"/>
    <col min="15108" max="15108" width="11.7109375" style="377" customWidth="1"/>
    <col min="15109" max="15109" width="12.140625" style="377" customWidth="1"/>
    <col min="15110" max="15110" width="11.85546875" style="377" customWidth="1"/>
    <col min="15111" max="15111" width="13.5703125" style="377" customWidth="1"/>
    <col min="15112" max="15360" width="11" style="377"/>
    <col min="15361" max="15361" width="2.42578125" style="377" customWidth="1"/>
    <col min="15362" max="15362" width="2.7109375" style="377" customWidth="1"/>
    <col min="15363" max="15363" width="42.85546875" style="377" customWidth="1"/>
    <col min="15364" max="15364" width="11.7109375" style="377" customWidth="1"/>
    <col min="15365" max="15365" width="12.140625" style="377" customWidth="1"/>
    <col min="15366" max="15366" width="11.85546875" style="377" customWidth="1"/>
    <col min="15367" max="15367" width="13.5703125" style="377" customWidth="1"/>
    <col min="15368" max="15616" width="11" style="377"/>
    <col min="15617" max="15617" width="2.42578125" style="377" customWidth="1"/>
    <col min="15618" max="15618" width="2.7109375" style="377" customWidth="1"/>
    <col min="15619" max="15619" width="42.85546875" style="377" customWidth="1"/>
    <col min="15620" max="15620" width="11.7109375" style="377" customWidth="1"/>
    <col min="15621" max="15621" width="12.140625" style="377" customWidth="1"/>
    <col min="15622" max="15622" width="11.85546875" style="377" customWidth="1"/>
    <col min="15623" max="15623" width="13.5703125" style="377" customWidth="1"/>
    <col min="15624" max="15872" width="11" style="377"/>
    <col min="15873" max="15873" width="2.42578125" style="377" customWidth="1"/>
    <col min="15874" max="15874" width="2.7109375" style="377" customWidth="1"/>
    <col min="15875" max="15875" width="42.85546875" style="377" customWidth="1"/>
    <col min="15876" max="15876" width="11.7109375" style="377" customWidth="1"/>
    <col min="15877" max="15877" width="12.140625" style="377" customWidth="1"/>
    <col min="15878" max="15878" width="11.85546875" style="377" customWidth="1"/>
    <col min="15879" max="15879" width="13.5703125" style="377" customWidth="1"/>
    <col min="15880" max="16128" width="11" style="377"/>
    <col min="16129" max="16129" width="2.42578125" style="377" customWidth="1"/>
    <col min="16130" max="16130" width="2.7109375" style="377" customWidth="1"/>
    <col min="16131" max="16131" width="42.85546875" style="377" customWidth="1"/>
    <col min="16132" max="16132" width="11.7109375" style="377" customWidth="1"/>
    <col min="16133" max="16133" width="12.140625" style="377" customWidth="1"/>
    <col min="16134" max="16134" width="11.85546875" style="377" customWidth="1"/>
    <col min="16135" max="16135" width="13.5703125" style="377" customWidth="1"/>
    <col min="16136" max="16384" width="11" style="377"/>
  </cols>
  <sheetData>
    <row r="1" spans="1:7" x14ac:dyDescent="0.25">
      <c r="C1" s="979" t="s">
        <v>1459</v>
      </c>
      <c r="D1" s="979"/>
      <c r="E1" s="979"/>
      <c r="F1" s="979"/>
      <c r="G1" s="979"/>
    </row>
    <row r="2" spans="1:7" x14ac:dyDescent="0.25">
      <c r="C2" s="979" t="s">
        <v>1431</v>
      </c>
      <c r="D2" s="979"/>
      <c r="E2" s="979"/>
      <c r="F2" s="979"/>
      <c r="G2" s="979"/>
    </row>
    <row r="3" spans="1:7" x14ac:dyDescent="0.25">
      <c r="C3" s="378"/>
      <c r="D3" s="378"/>
      <c r="E3" s="378"/>
      <c r="F3" s="378"/>
      <c r="G3" s="378"/>
    </row>
    <row r="4" spans="1:7" x14ac:dyDescent="0.25">
      <c r="A4" s="980" t="s">
        <v>1</v>
      </c>
      <c r="B4" s="981"/>
      <c r="C4" s="981"/>
      <c r="D4" s="982">
        <v>2016</v>
      </c>
      <c r="E4" s="982"/>
      <c r="F4" s="982"/>
      <c r="G4" s="982"/>
    </row>
    <row r="5" spans="1:7" x14ac:dyDescent="0.25">
      <c r="A5" s="981"/>
      <c r="B5" s="981"/>
      <c r="C5" s="981"/>
      <c r="D5" s="379" t="s">
        <v>1460</v>
      </c>
      <c r="E5" s="380" t="s">
        <v>1461</v>
      </c>
      <c r="F5" s="380" t="s">
        <v>1462</v>
      </c>
      <c r="G5" s="380" t="s">
        <v>1463</v>
      </c>
    </row>
    <row r="6" spans="1:7" ht="12.75" x14ac:dyDescent="0.25">
      <c r="A6" s="381"/>
      <c r="B6" s="382"/>
      <c r="C6" s="383"/>
      <c r="D6" s="384"/>
      <c r="E6" s="385"/>
      <c r="F6" s="385"/>
      <c r="G6" s="385"/>
    </row>
    <row r="7" spans="1:7" x14ac:dyDescent="0.25">
      <c r="A7" s="386"/>
      <c r="C7" s="387" t="s">
        <v>1435</v>
      </c>
      <c r="D7" s="388">
        <v>4496019642.6499996</v>
      </c>
      <c r="E7" s="388">
        <v>8989496928.2999992</v>
      </c>
      <c r="F7" s="388">
        <v>4924545027.1700001</v>
      </c>
      <c r="G7" s="388">
        <v>18410061598.119999</v>
      </c>
    </row>
    <row r="8" spans="1:7" x14ac:dyDescent="0.25">
      <c r="A8" s="386"/>
      <c r="C8" s="387"/>
      <c r="D8" s="389"/>
      <c r="E8" s="389"/>
      <c r="F8" s="389"/>
      <c r="G8" s="389"/>
    </row>
    <row r="9" spans="1:7" s="394" customFormat="1" x14ac:dyDescent="0.25">
      <c r="A9" s="390" t="s">
        <v>1436</v>
      </c>
      <c r="B9" s="391"/>
      <c r="C9" s="392"/>
      <c r="D9" s="393">
        <v>3988279665.1300001</v>
      </c>
      <c r="E9" s="393">
        <v>6762311423.7600002</v>
      </c>
      <c r="F9" s="393">
        <v>3183390002.6900001</v>
      </c>
      <c r="G9" s="393">
        <v>13933981091.58</v>
      </c>
    </row>
    <row r="10" spans="1:7" x14ac:dyDescent="0.25">
      <c r="A10" s="386"/>
      <c r="B10" s="395" t="s">
        <v>1437</v>
      </c>
      <c r="C10" s="396"/>
      <c r="D10" s="397">
        <v>1832735177.24</v>
      </c>
      <c r="E10" s="397">
        <v>15049007.880000001</v>
      </c>
      <c r="F10" s="397">
        <v>609165331.90999997</v>
      </c>
      <c r="G10" s="397">
        <v>2456949517.0300002</v>
      </c>
    </row>
    <row r="11" spans="1:7" x14ac:dyDescent="0.25">
      <c r="A11" s="386"/>
      <c r="C11" s="398" t="s">
        <v>1438</v>
      </c>
      <c r="D11" s="389">
        <v>745519250.32000005</v>
      </c>
      <c r="E11" s="389">
        <v>0</v>
      </c>
      <c r="F11" s="389">
        <v>413625871.35000002</v>
      </c>
      <c r="G11" s="389">
        <v>1159145121.6700001</v>
      </c>
    </row>
    <row r="12" spans="1:7" x14ac:dyDescent="0.25">
      <c r="A12" s="386"/>
      <c r="C12" s="398" t="s">
        <v>1439</v>
      </c>
      <c r="D12" s="389">
        <v>143746694.24000001</v>
      </c>
      <c r="E12" s="389">
        <v>5225209.71</v>
      </c>
      <c r="F12" s="389">
        <v>2879870.08</v>
      </c>
      <c r="G12" s="389">
        <v>151851774.03</v>
      </c>
    </row>
    <row r="13" spans="1:7" x14ac:dyDescent="0.25">
      <c r="A13" s="386"/>
      <c r="C13" s="398" t="s">
        <v>1440</v>
      </c>
      <c r="D13" s="389">
        <v>471428125.32999998</v>
      </c>
      <c r="E13" s="389">
        <v>9823798.1699999999</v>
      </c>
      <c r="F13" s="389">
        <v>192659590.47999999</v>
      </c>
      <c r="G13" s="389">
        <v>673911513.98000002</v>
      </c>
    </row>
    <row r="14" spans="1:7" x14ac:dyDescent="0.25">
      <c r="A14" s="386"/>
      <c r="C14" s="398" t="s">
        <v>1441</v>
      </c>
      <c r="D14" s="389">
        <v>130083475</v>
      </c>
      <c r="E14" s="389">
        <v>0</v>
      </c>
      <c r="F14" s="389">
        <v>0</v>
      </c>
      <c r="G14" s="389">
        <v>130083475</v>
      </c>
    </row>
    <row r="15" spans="1:7" x14ac:dyDescent="0.25">
      <c r="A15" s="386"/>
      <c r="C15" s="398" t="s">
        <v>1442</v>
      </c>
      <c r="D15" s="389">
        <v>341957632.35000002</v>
      </c>
      <c r="E15" s="389">
        <v>0</v>
      </c>
      <c r="F15" s="389">
        <v>0</v>
      </c>
      <c r="G15" s="389">
        <v>341957632.35000002</v>
      </c>
    </row>
    <row r="16" spans="1:7" x14ac:dyDescent="0.25">
      <c r="A16" s="386"/>
      <c r="B16" s="395" t="s">
        <v>1443</v>
      </c>
      <c r="C16" s="396"/>
      <c r="D16" s="397">
        <v>2155544487.8899999</v>
      </c>
      <c r="E16" s="397">
        <v>6747262415.8800001</v>
      </c>
      <c r="F16" s="397">
        <v>2574224670.7800002</v>
      </c>
      <c r="G16" s="397">
        <v>11477031574.549999</v>
      </c>
    </row>
    <row r="17" spans="1:7" x14ac:dyDescent="0.25">
      <c r="A17" s="386"/>
      <c r="C17" s="398" t="s">
        <v>1444</v>
      </c>
      <c r="D17" s="389">
        <v>2155544487.8899999</v>
      </c>
      <c r="E17" s="389">
        <v>6237229868.8800001</v>
      </c>
      <c r="F17" s="389">
        <v>2573990985.7800002</v>
      </c>
      <c r="G17" s="389">
        <v>10966765342.549999</v>
      </c>
    </row>
    <row r="18" spans="1:7" x14ac:dyDescent="0.25">
      <c r="A18" s="386"/>
      <c r="C18" s="398" t="s">
        <v>1445</v>
      </c>
      <c r="D18" s="389">
        <v>0</v>
      </c>
      <c r="E18" s="389">
        <v>510032547</v>
      </c>
      <c r="F18" s="389">
        <v>233685</v>
      </c>
      <c r="G18" s="389">
        <v>510266232</v>
      </c>
    </row>
    <row r="19" spans="1:7" x14ac:dyDescent="0.25">
      <c r="A19" s="386"/>
      <c r="C19" s="396"/>
      <c r="D19" s="399"/>
      <c r="E19" s="399"/>
      <c r="F19" s="399"/>
      <c r="G19" s="399"/>
    </row>
    <row r="20" spans="1:7" s="394" customFormat="1" x14ac:dyDescent="0.25">
      <c r="A20" s="390" t="s">
        <v>1446</v>
      </c>
      <c r="B20" s="391"/>
      <c r="C20" s="392"/>
      <c r="D20" s="393">
        <v>342695980.93000001</v>
      </c>
      <c r="E20" s="393">
        <v>1880028701.6900001</v>
      </c>
      <c r="F20" s="393">
        <v>390428101.60000002</v>
      </c>
      <c r="G20" s="393">
        <v>2613152784.2199998</v>
      </c>
    </row>
    <row r="21" spans="1:7" x14ac:dyDescent="0.25">
      <c r="A21" s="386"/>
      <c r="B21" s="395" t="s">
        <v>1447</v>
      </c>
      <c r="C21" s="396"/>
      <c r="D21" s="397">
        <v>342695980.93000001</v>
      </c>
      <c r="E21" s="397">
        <v>295168397.69</v>
      </c>
      <c r="F21" s="397">
        <v>390428101.60000002</v>
      </c>
      <c r="G21" s="397">
        <v>1028292480.22</v>
      </c>
    </row>
    <row r="22" spans="1:7" x14ac:dyDescent="0.25">
      <c r="A22" s="386"/>
      <c r="C22" s="398" t="s">
        <v>1448</v>
      </c>
      <c r="D22" s="389">
        <v>35335265.700000003</v>
      </c>
      <c r="E22" s="389">
        <v>8582204.3000000007</v>
      </c>
      <c r="F22" s="389">
        <v>42400534.780000001</v>
      </c>
      <c r="G22" s="389">
        <v>86318004.780000001</v>
      </c>
    </row>
    <row r="23" spans="1:7" x14ac:dyDescent="0.25">
      <c r="A23" s="386"/>
      <c r="C23" s="398" t="s">
        <v>1449</v>
      </c>
      <c r="D23" s="389">
        <v>240599027.22999999</v>
      </c>
      <c r="E23" s="389">
        <v>282155204.10000002</v>
      </c>
      <c r="F23" s="389">
        <v>317309423.01999998</v>
      </c>
      <c r="G23" s="389">
        <v>840063654.35000002</v>
      </c>
    </row>
    <row r="24" spans="1:7" x14ac:dyDescent="0.25">
      <c r="A24" s="386"/>
      <c r="C24" s="398" t="s">
        <v>1450</v>
      </c>
      <c r="D24" s="389">
        <v>19104661</v>
      </c>
      <c r="E24" s="389">
        <v>4163150</v>
      </c>
      <c r="F24" s="389">
        <v>9265664.2100000009</v>
      </c>
      <c r="G24" s="389">
        <v>32533475.210000001</v>
      </c>
    </row>
    <row r="25" spans="1:7" x14ac:dyDescent="0.25">
      <c r="A25" s="386"/>
      <c r="C25" s="398" t="s">
        <v>1451</v>
      </c>
      <c r="D25" s="389">
        <v>47657027</v>
      </c>
      <c r="E25" s="389">
        <v>267839.28999999998</v>
      </c>
      <c r="F25" s="389">
        <v>21452479.59</v>
      </c>
      <c r="G25" s="389">
        <v>69377345.879999995</v>
      </c>
    </row>
    <row r="26" spans="1:7" x14ac:dyDescent="0.25">
      <c r="A26" s="386"/>
      <c r="C26" s="396"/>
      <c r="D26" s="399"/>
      <c r="E26" s="399"/>
      <c r="F26" s="399"/>
      <c r="G26" s="399"/>
    </row>
    <row r="27" spans="1:7" x14ac:dyDescent="0.25">
      <c r="A27" s="386"/>
      <c r="B27" s="395" t="s">
        <v>1452</v>
      </c>
      <c r="C27" s="396"/>
      <c r="D27" s="397">
        <v>0</v>
      </c>
      <c r="E27" s="397">
        <v>1584860304</v>
      </c>
      <c r="F27" s="397">
        <v>0</v>
      </c>
      <c r="G27" s="397">
        <v>1584860304</v>
      </c>
    </row>
    <row r="28" spans="1:7" x14ac:dyDescent="0.25">
      <c r="A28" s="386"/>
      <c r="C28" s="396"/>
      <c r="D28" s="399"/>
      <c r="E28" s="399"/>
      <c r="F28" s="399"/>
      <c r="G28" s="399"/>
    </row>
    <row r="29" spans="1:7" s="394" customFormat="1" x14ac:dyDescent="0.25">
      <c r="A29" s="390" t="s">
        <v>1453</v>
      </c>
      <c r="B29" s="391"/>
      <c r="C29" s="392"/>
      <c r="D29" s="393">
        <v>134542423.02000001</v>
      </c>
      <c r="E29" s="393">
        <v>303322171.25</v>
      </c>
      <c r="F29" s="393">
        <v>235006638</v>
      </c>
      <c r="G29" s="393">
        <v>672871232.26999998</v>
      </c>
    </row>
    <row r="30" spans="1:7" x14ac:dyDescent="0.25">
      <c r="A30" s="386"/>
      <c r="C30" s="398" t="s">
        <v>1454</v>
      </c>
      <c r="D30" s="389">
        <v>134516032.02000001</v>
      </c>
      <c r="E30" s="389">
        <v>303322171.25</v>
      </c>
      <c r="F30" s="389">
        <v>235000000</v>
      </c>
      <c r="G30" s="389">
        <v>672838203.26999998</v>
      </c>
    </row>
    <row r="31" spans="1:7" x14ac:dyDescent="0.25">
      <c r="A31" s="386"/>
      <c r="C31" s="398" t="s">
        <v>1455</v>
      </c>
      <c r="D31" s="389">
        <v>26391</v>
      </c>
      <c r="E31" s="389">
        <v>0</v>
      </c>
      <c r="F31" s="389">
        <v>6638</v>
      </c>
      <c r="G31" s="389">
        <v>33029</v>
      </c>
    </row>
    <row r="32" spans="1:7" x14ac:dyDescent="0.25">
      <c r="A32" s="386"/>
      <c r="C32" s="396"/>
      <c r="D32" s="399"/>
      <c r="E32" s="399"/>
      <c r="F32" s="399"/>
      <c r="G32" s="399"/>
    </row>
    <row r="33" spans="1:7" s="394" customFormat="1" x14ac:dyDescent="0.25">
      <c r="A33" s="390" t="s">
        <v>1456</v>
      </c>
      <c r="B33" s="391"/>
      <c r="C33" s="392"/>
      <c r="D33" s="393">
        <v>30501573.57</v>
      </c>
      <c r="E33" s="393">
        <v>43834631.600000001</v>
      </c>
      <c r="F33" s="393">
        <v>14476082.08</v>
      </c>
      <c r="G33" s="393">
        <v>88812287.25</v>
      </c>
    </row>
    <row r="34" spans="1:7" x14ac:dyDescent="0.25">
      <c r="A34" s="386"/>
      <c r="C34" s="398" t="s">
        <v>1438</v>
      </c>
      <c r="D34" s="389">
        <v>17696176.199999999</v>
      </c>
      <c r="E34" s="389">
        <v>43834631.600000001</v>
      </c>
      <c r="F34" s="389">
        <v>8933299.8499999996</v>
      </c>
      <c r="G34" s="389">
        <v>70464107.650000006</v>
      </c>
    </row>
    <row r="35" spans="1:7" x14ac:dyDescent="0.25">
      <c r="A35" s="386"/>
      <c r="C35" s="398" t="s">
        <v>1457</v>
      </c>
      <c r="D35" s="389">
        <v>12805397.369999999</v>
      </c>
      <c r="E35" s="389">
        <v>0</v>
      </c>
      <c r="F35" s="389">
        <v>5542782.2300000004</v>
      </c>
      <c r="G35" s="389">
        <v>18348179.600000001</v>
      </c>
    </row>
    <row r="36" spans="1:7" ht="10.5" customHeight="1" x14ac:dyDescent="0.25">
      <c r="A36" s="386"/>
      <c r="C36" s="396"/>
      <c r="D36" s="399"/>
      <c r="E36" s="399"/>
      <c r="F36" s="399"/>
      <c r="G36" s="399"/>
    </row>
    <row r="37" spans="1:7" s="394" customFormat="1" x14ac:dyDescent="0.25">
      <c r="A37" s="390" t="s">
        <v>88</v>
      </c>
      <c r="B37" s="391"/>
      <c r="C37" s="392"/>
      <c r="D37" s="393">
        <v>0</v>
      </c>
      <c r="E37" s="393">
        <v>0</v>
      </c>
      <c r="F37" s="393">
        <v>1101244202.8</v>
      </c>
      <c r="G37" s="393">
        <v>1101244202.8</v>
      </c>
    </row>
    <row r="38" spans="1:7" x14ac:dyDescent="0.25">
      <c r="A38" s="386"/>
      <c r="C38" s="398" t="s">
        <v>1445</v>
      </c>
      <c r="D38" s="389">
        <v>0</v>
      </c>
      <c r="E38" s="389">
        <v>0</v>
      </c>
      <c r="F38" s="389">
        <v>1101244202.8</v>
      </c>
      <c r="G38" s="389">
        <v>1101244202.8</v>
      </c>
    </row>
    <row r="39" spans="1:7" x14ac:dyDescent="0.25">
      <c r="A39" s="400"/>
      <c r="B39" s="401"/>
      <c r="C39" s="402"/>
      <c r="D39" s="403"/>
      <c r="E39" s="403"/>
      <c r="F39" s="403"/>
      <c r="G39" s="403"/>
    </row>
  </sheetData>
  <mergeCells count="4">
    <mergeCell ref="C1:G1"/>
    <mergeCell ref="C2:G2"/>
    <mergeCell ref="A4:C5"/>
    <mergeCell ref="D4:G4"/>
  </mergeCells>
  <pageMargins left="0.39370078740157477" right="0.19719757252565651" top="0.39370078740157477" bottom="0.19719757252565651" header="1.1126239316962329E-308" footer="0.19719757252565651"/>
  <pageSetup fitToHeight="0" orientation="portrait" errors="NA"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election activeCell="C48" sqref="C48"/>
    </sheetView>
  </sheetViews>
  <sheetFormatPr baseColWidth="10" defaultRowHeight="11.25" x14ac:dyDescent="0.25"/>
  <cols>
    <col min="1" max="1" width="44.42578125" style="377" bestFit="1" customWidth="1"/>
    <col min="2" max="2" width="14.85546875" style="377" bestFit="1" customWidth="1"/>
    <col min="3" max="3" width="13.85546875" style="377" bestFit="1" customWidth="1"/>
    <col min="4" max="4" width="14.85546875" style="377" bestFit="1" customWidth="1"/>
    <col min="5" max="5" width="3.7109375" style="377" customWidth="1"/>
    <col min="6" max="256" width="11" style="377"/>
    <col min="257" max="257" width="44.42578125" style="377" bestFit="1" customWidth="1"/>
    <col min="258" max="258" width="14.85546875" style="377" bestFit="1" customWidth="1"/>
    <col min="259" max="259" width="13.85546875" style="377" bestFit="1" customWidth="1"/>
    <col min="260" max="260" width="14.85546875" style="377" bestFit="1" customWidth="1"/>
    <col min="261" max="261" width="3.7109375" style="377" customWidth="1"/>
    <col min="262" max="512" width="11" style="377"/>
    <col min="513" max="513" width="44.42578125" style="377" bestFit="1" customWidth="1"/>
    <col min="514" max="514" width="14.85546875" style="377" bestFit="1" customWidth="1"/>
    <col min="515" max="515" width="13.85546875" style="377" bestFit="1" customWidth="1"/>
    <col min="516" max="516" width="14.85546875" style="377" bestFit="1" customWidth="1"/>
    <col min="517" max="517" width="3.7109375" style="377" customWidth="1"/>
    <col min="518" max="768" width="11" style="377"/>
    <col min="769" max="769" width="44.42578125" style="377" bestFit="1" customWidth="1"/>
    <col min="770" max="770" width="14.85546875" style="377" bestFit="1" customWidth="1"/>
    <col min="771" max="771" width="13.85546875" style="377" bestFit="1" customWidth="1"/>
    <col min="772" max="772" width="14.85546875" style="377" bestFit="1" customWidth="1"/>
    <col min="773" max="773" width="3.7109375" style="377" customWidth="1"/>
    <col min="774" max="1024" width="11" style="377"/>
    <col min="1025" max="1025" width="44.42578125" style="377" bestFit="1" customWidth="1"/>
    <col min="1026" max="1026" width="14.85546875" style="377" bestFit="1" customWidth="1"/>
    <col min="1027" max="1027" width="13.85546875" style="377" bestFit="1" customWidth="1"/>
    <col min="1028" max="1028" width="14.85546875" style="377" bestFit="1" customWidth="1"/>
    <col min="1029" max="1029" width="3.7109375" style="377" customWidth="1"/>
    <col min="1030" max="1280" width="11" style="377"/>
    <col min="1281" max="1281" width="44.42578125" style="377" bestFit="1" customWidth="1"/>
    <col min="1282" max="1282" width="14.85546875" style="377" bestFit="1" customWidth="1"/>
    <col min="1283" max="1283" width="13.85546875" style="377" bestFit="1" customWidth="1"/>
    <col min="1284" max="1284" width="14.85546875" style="377" bestFit="1" customWidth="1"/>
    <col min="1285" max="1285" width="3.7109375" style="377" customWidth="1"/>
    <col min="1286" max="1536" width="11" style="377"/>
    <col min="1537" max="1537" width="44.42578125" style="377" bestFit="1" customWidth="1"/>
    <col min="1538" max="1538" width="14.85546875" style="377" bestFit="1" customWidth="1"/>
    <col min="1539" max="1539" width="13.85546875" style="377" bestFit="1" customWidth="1"/>
    <col min="1540" max="1540" width="14.85546875" style="377" bestFit="1" customWidth="1"/>
    <col min="1541" max="1541" width="3.7109375" style="377" customWidth="1"/>
    <col min="1542" max="1792" width="11" style="377"/>
    <col min="1793" max="1793" width="44.42578125" style="377" bestFit="1" customWidth="1"/>
    <col min="1794" max="1794" width="14.85546875" style="377" bestFit="1" customWidth="1"/>
    <col min="1795" max="1795" width="13.85546875" style="377" bestFit="1" customWidth="1"/>
    <col min="1796" max="1796" width="14.85546875" style="377" bestFit="1" customWidth="1"/>
    <col min="1797" max="1797" width="3.7109375" style="377" customWidth="1"/>
    <col min="1798" max="2048" width="11" style="377"/>
    <col min="2049" max="2049" width="44.42578125" style="377" bestFit="1" customWidth="1"/>
    <col min="2050" max="2050" width="14.85546875" style="377" bestFit="1" customWidth="1"/>
    <col min="2051" max="2051" width="13.85546875" style="377" bestFit="1" customWidth="1"/>
    <col min="2052" max="2052" width="14.85546875" style="377" bestFit="1" customWidth="1"/>
    <col min="2053" max="2053" width="3.7109375" style="377" customWidth="1"/>
    <col min="2054" max="2304" width="11" style="377"/>
    <col min="2305" max="2305" width="44.42578125" style="377" bestFit="1" customWidth="1"/>
    <col min="2306" max="2306" width="14.85546875" style="377" bestFit="1" customWidth="1"/>
    <col min="2307" max="2307" width="13.85546875" style="377" bestFit="1" customWidth="1"/>
    <col min="2308" max="2308" width="14.85546875" style="377" bestFit="1" customWidth="1"/>
    <col min="2309" max="2309" width="3.7109375" style="377" customWidth="1"/>
    <col min="2310" max="2560" width="11" style="377"/>
    <col min="2561" max="2561" width="44.42578125" style="377" bestFit="1" customWidth="1"/>
    <col min="2562" max="2562" width="14.85546875" style="377" bestFit="1" customWidth="1"/>
    <col min="2563" max="2563" width="13.85546875" style="377" bestFit="1" customWidth="1"/>
    <col min="2564" max="2564" width="14.85546875" style="377" bestFit="1" customWidth="1"/>
    <col min="2565" max="2565" width="3.7109375" style="377" customWidth="1"/>
    <col min="2566" max="2816" width="11" style="377"/>
    <col min="2817" max="2817" width="44.42578125" style="377" bestFit="1" customWidth="1"/>
    <col min="2818" max="2818" width="14.85546875" style="377" bestFit="1" customWidth="1"/>
    <col min="2819" max="2819" width="13.85546875" style="377" bestFit="1" customWidth="1"/>
    <col min="2820" max="2820" width="14.85546875" style="377" bestFit="1" customWidth="1"/>
    <col min="2821" max="2821" width="3.7109375" style="377" customWidth="1"/>
    <col min="2822" max="3072" width="11" style="377"/>
    <col min="3073" max="3073" width="44.42578125" style="377" bestFit="1" customWidth="1"/>
    <col min="3074" max="3074" width="14.85546875" style="377" bestFit="1" customWidth="1"/>
    <col min="3075" max="3075" width="13.85546875" style="377" bestFit="1" customWidth="1"/>
    <col min="3076" max="3076" width="14.85546875" style="377" bestFit="1" customWidth="1"/>
    <col min="3077" max="3077" width="3.7109375" style="377" customWidth="1"/>
    <col min="3078" max="3328" width="11" style="377"/>
    <col min="3329" max="3329" width="44.42578125" style="377" bestFit="1" customWidth="1"/>
    <col min="3330" max="3330" width="14.85546875" style="377" bestFit="1" customWidth="1"/>
    <col min="3331" max="3331" width="13.85546875" style="377" bestFit="1" customWidth="1"/>
    <col min="3332" max="3332" width="14.85546875" style="377" bestFit="1" customWidth="1"/>
    <col min="3333" max="3333" width="3.7109375" style="377" customWidth="1"/>
    <col min="3334" max="3584" width="11" style="377"/>
    <col min="3585" max="3585" width="44.42578125" style="377" bestFit="1" customWidth="1"/>
    <col min="3586" max="3586" width="14.85546875" style="377" bestFit="1" customWidth="1"/>
    <col min="3587" max="3587" width="13.85546875" style="377" bestFit="1" customWidth="1"/>
    <col min="3588" max="3588" width="14.85546875" style="377" bestFit="1" customWidth="1"/>
    <col min="3589" max="3589" width="3.7109375" style="377" customWidth="1"/>
    <col min="3590" max="3840" width="11" style="377"/>
    <col min="3841" max="3841" width="44.42578125" style="377" bestFit="1" customWidth="1"/>
    <col min="3842" max="3842" width="14.85546875" style="377" bestFit="1" customWidth="1"/>
    <col min="3843" max="3843" width="13.85546875" style="377" bestFit="1" customWidth="1"/>
    <col min="3844" max="3844" width="14.85546875" style="377" bestFit="1" customWidth="1"/>
    <col min="3845" max="3845" width="3.7109375" style="377" customWidth="1"/>
    <col min="3846" max="4096" width="11" style="377"/>
    <col min="4097" max="4097" width="44.42578125" style="377" bestFit="1" customWidth="1"/>
    <col min="4098" max="4098" width="14.85546875" style="377" bestFit="1" customWidth="1"/>
    <col min="4099" max="4099" width="13.85546875" style="377" bestFit="1" customWidth="1"/>
    <col min="4100" max="4100" width="14.85546875" style="377" bestFit="1" customWidth="1"/>
    <col min="4101" max="4101" width="3.7109375" style="377" customWidth="1"/>
    <col min="4102" max="4352" width="11" style="377"/>
    <col min="4353" max="4353" width="44.42578125" style="377" bestFit="1" customWidth="1"/>
    <col min="4354" max="4354" width="14.85546875" style="377" bestFit="1" customWidth="1"/>
    <col min="4355" max="4355" width="13.85546875" style="377" bestFit="1" customWidth="1"/>
    <col min="4356" max="4356" width="14.85546875" style="377" bestFit="1" customWidth="1"/>
    <col min="4357" max="4357" width="3.7109375" style="377" customWidth="1"/>
    <col min="4358" max="4608" width="11" style="377"/>
    <col min="4609" max="4609" width="44.42578125" style="377" bestFit="1" customWidth="1"/>
    <col min="4610" max="4610" width="14.85546875" style="377" bestFit="1" customWidth="1"/>
    <col min="4611" max="4611" width="13.85546875" style="377" bestFit="1" customWidth="1"/>
    <col min="4612" max="4612" width="14.85546875" style="377" bestFit="1" customWidth="1"/>
    <col min="4613" max="4613" width="3.7109375" style="377" customWidth="1"/>
    <col min="4614" max="4864" width="11" style="377"/>
    <col min="4865" max="4865" width="44.42578125" style="377" bestFit="1" customWidth="1"/>
    <col min="4866" max="4866" width="14.85546875" style="377" bestFit="1" customWidth="1"/>
    <col min="4867" max="4867" width="13.85546875" style="377" bestFit="1" customWidth="1"/>
    <col min="4868" max="4868" width="14.85546875" style="377" bestFit="1" customWidth="1"/>
    <col min="4869" max="4869" width="3.7109375" style="377" customWidth="1"/>
    <col min="4870" max="5120" width="11" style="377"/>
    <col min="5121" max="5121" width="44.42578125" style="377" bestFit="1" customWidth="1"/>
    <col min="5122" max="5122" width="14.85546875" style="377" bestFit="1" customWidth="1"/>
    <col min="5123" max="5123" width="13.85546875" style="377" bestFit="1" customWidth="1"/>
    <col min="5124" max="5124" width="14.85546875" style="377" bestFit="1" customWidth="1"/>
    <col min="5125" max="5125" width="3.7109375" style="377" customWidth="1"/>
    <col min="5126" max="5376" width="11" style="377"/>
    <col min="5377" max="5377" width="44.42578125" style="377" bestFit="1" customWidth="1"/>
    <col min="5378" max="5378" width="14.85546875" style="377" bestFit="1" customWidth="1"/>
    <col min="5379" max="5379" width="13.85546875" style="377" bestFit="1" customWidth="1"/>
    <col min="5380" max="5380" width="14.85546875" style="377" bestFit="1" customWidth="1"/>
    <col min="5381" max="5381" width="3.7109375" style="377" customWidth="1"/>
    <col min="5382" max="5632" width="11" style="377"/>
    <col min="5633" max="5633" width="44.42578125" style="377" bestFit="1" customWidth="1"/>
    <col min="5634" max="5634" width="14.85546875" style="377" bestFit="1" customWidth="1"/>
    <col min="5635" max="5635" width="13.85546875" style="377" bestFit="1" customWidth="1"/>
    <col min="5636" max="5636" width="14.85546875" style="377" bestFit="1" customWidth="1"/>
    <col min="5637" max="5637" width="3.7109375" style="377" customWidth="1"/>
    <col min="5638" max="5888" width="11" style="377"/>
    <col min="5889" max="5889" width="44.42578125" style="377" bestFit="1" customWidth="1"/>
    <col min="5890" max="5890" width="14.85546875" style="377" bestFit="1" customWidth="1"/>
    <col min="5891" max="5891" width="13.85546875" style="377" bestFit="1" customWidth="1"/>
    <col min="5892" max="5892" width="14.85546875" style="377" bestFit="1" customWidth="1"/>
    <col min="5893" max="5893" width="3.7109375" style="377" customWidth="1"/>
    <col min="5894" max="6144" width="11" style="377"/>
    <col min="6145" max="6145" width="44.42578125" style="377" bestFit="1" customWidth="1"/>
    <col min="6146" max="6146" width="14.85546875" style="377" bestFit="1" customWidth="1"/>
    <col min="6147" max="6147" width="13.85546875" style="377" bestFit="1" customWidth="1"/>
    <col min="6148" max="6148" width="14.85546875" style="377" bestFit="1" customWidth="1"/>
    <col min="6149" max="6149" width="3.7109375" style="377" customWidth="1"/>
    <col min="6150" max="6400" width="11" style="377"/>
    <col min="6401" max="6401" width="44.42578125" style="377" bestFit="1" customWidth="1"/>
    <col min="6402" max="6402" width="14.85546875" style="377" bestFit="1" customWidth="1"/>
    <col min="6403" max="6403" width="13.85546875" style="377" bestFit="1" customWidth="1"/>
    <col min="6404" max="6404" width="14.85546875" style="377" bestFit="1" customWidth="1"/>
    <col min="6405" max="6405" width="3.7109375" style="377" customWidth="1"/>
    <col min="6406" max="6656" width="11" style="377"/>
    <col min="6657" max="6657" width="44.42578125" style="377" bestFit="1" customWidth="1"/>
    <col min="6658" max="6658" width="14.85546875" style="377" bestFit="1" customWidth="1"/>
    <col min="6659" max="6659" width="13.85546875" style="377" bestFit="1" customWidth="1"/>
    <col min="6660" max="6660" width="14.85546875" style="377" bestFit="1" customWidth="1"/>
    <col min="6661" max="6661" width="3.7109375" style="377" customWidth="1"/>
    <col min="6662" max="6912" width="11" style="377"/>
    <col min="6913" max="6913" width="44.42578125" style="377" bestFit="1" customWidth="1"/>
    <col min="6914" max="6914" width="14.85546875" style="377" bestFit="1" customWidth="1"/>
    <col min="6915" max="6915" width="13.85546875" style="377" bestFit="1" customWidth="1"/>
    <col min="6916" max="6916" width="14.85546875" style="377" bestFit="1" customWidth="1"/>
    <col min="6917" max="6917" width="3.7109375" style="377" customWidth="1"/>
    <col min="6918" max="7168" width="11" style="377"/>
    <col min="7169" max="7169" width="44.42578125" style="377" bestFit="1" customWidth="1"/>
    <col min="7170" max="7170" width="14.85546875" style="377" bestFit="1" customWidth="1"/>
    <col min="7171" max="7171" width="13.85546875" style="377" bestFit="1" customWidth="1"/>
    <col min="7172" max="7172" width="14.85546875" style="377" bestFit="1" customWidth="1"/>
    <col min="7173" max="7173" width="3.7109375" style="377" customWidth="1"/>
    <col min="7174" max="7424" width="11" style="377"/>
    <col min="7425" max="7425" width="44.42578125" style="377" bestFit="1" customWidth="1"/>
    <col min="7426" max="7426" width="14.85546875" style="377" bestFit="1" customWidth="1"/>
    <col min="7427" max="7427" width="13.85546875" style="377" bestFit="1" customWidth="1"/>
    <col min="7428" max="7428" width="14.85546875" style="377" bestFit="1" customWidth="1"/>
    <col min="7429" max="7429" width="3.7109375" style="377" customWidth="1"/>
    <col min="7430" max="7680" width="11" style="377"/>
    <col min="7681" max="7681" width="44.42578125" style="377" bestFit="1" customWidth="1"/>
    <col min="7682" max="7682" width="14.85546875" style="377" bestFit="1" customWidth="1"/>
    <col min="7683" max="7683" width="13.85546875" style="377" bestFit="1" customWidth="1"/>
    <col min="7684" max="7684" width="14.85546875" style="377" bestFit="1" customWidth="1"/>
    <col min="7685" max="7685" width="3.7109375" style="377" customWidth="1"/>
    <col min="7686" max="7936" width="11" style="377"/>
    <col min="7937" max="7937" width="44.42578125" style="377" bestFit="1" customWidth="1"/>
    <col min="7938" max="7938" width="14.85546875" style="377" bestFit="1" customWidth="1"/>
    <col min="7939" max="7939" width="13.85546875" style="377" bestFit="1" customWidth="1"/>
    <col min="7940" max="7940" width="14.85546875" style="377" bestFit="1" customWidth="1"/>
    <col min="7941" max="7941" width="3.7109375" style="377" customWidth="1"/>
    <col min="7942" max="8192" width="11" style="377"/>
    <col min="8193" max="8193" width="44.42578125" style="377" bestFit="1" customWidth="1"/>
    <col min="8194" max="8194" width="14.85546875" style="377" bestFit="1" customWidth="1"/>
    <col min="8195" max="8195" width="13.85546875" style="377" bestFit="1" customWidth="1"/>
    <col min="8196" max="8196" width="14.85546875" style="377" bestFit="1" customWidth="1"/>
    <col min="8197" max="8197" width="3.7109375" style="377" customWidth="1"/>
    <col min="8198" max="8448" width="11" style="377"/>
    <col min="8449" max="8449" width="44.42578125" style="377" bestFit="1" customWidth="1"/>
    <col min="8450" max="8450" width="14.85546875" style="377" bestFit="1" customWidth="1"/>
    <col min="8451" max="8451" width="13.85546875" style="377" bestFit="1" customWidth="1"/>
    <col min="8452" max="8452" width="14.85546875" style="377" bestFit="1" customWidth="1"/>
    <col min="8453" max="8453" width="3.7109375" style="377" customWidth="1"/>
    <col min="8454" max="8704" width="11" style="377"/>
    <col min="8705" max="8705" width="44.42578125" style="377" bestFit="1" customWidth="1"/>
    <col min="8706" max="8706" width="14.85546875" style="377" bestFit="1" customWidth="1"/>
    <col min="8707" max="8707" width="13.85546875" style="377" bestFit="1" customWidth="1"/>
    <col min="8708" max="8708" width="14.85546875" style="377" bestFit="1" customWidth="1"/>
    <col min="8709" max="8709" width="3.7109375" style="377" customWidth="1"/>
    <col min="8710" max="8960" width="11" style="377"/>
    <col min="8961" max="8961" width="44.42578125" style="377" bestFit="1" customWidth="1"/>
    <col min="8962" max="8962" width="14.85546875" style="377" bestFit="1" customWidth="1"/>
    <col min="8963" max="8963" width="13.85546875" style="377" bestFit="1" customWidth="1"/>
    <col min="8964" max="8964" width="14.85546875" style="377" bestFit="1" customWidth="1"/>
    <col min="8965" max="8965" width="3.7109375" style="377" customWidth="1"/>
    <col min="8966" max="9216" width="11" style="377"/>
    <col min="9217" max="9217" width="44.42578125" style="377" bestFit="1" customWidth="1"/>
    <col min="9218" max="9218" width="14.85546875" style="377" bestFit="1" customWidth="1"/>
    <col min="9219" max="9219" width="13.85546875" style="377" bestFit="1" customWidth="1"/>
    <col min="9220" max="9220" width="14.85546875" style="377" bestFit="1" customWidth="1"/>
    <col min="9221" max="9221" width="3.7109375" style="377" customWidth="1"/>
    <col min="9222" max="9472" width="11" style="377"/>
    <col min="9473" max="9473" width="44.42578125" style="377" bestFit="1" customWidth="1"/>
    <col min="9474" max="9474" width="14.85546875" style="377" bestFit="1" customWidth="1"/>
    <col min="9475" max="9475" width="13.85546875" style="377" bestFit="1" customWidth="1"/>
    <col min="9476" max="9476" width="14.85546875" style="377" bestFit="1" customWidth="1"/>
    <col min="9477" max="9477" width="3.7109375" style="377" customWidth="1"/>
    <col min="9478" max="9728" width="11" style="377"/>
    <col min="9729" max="9729" width="44.42578125" style="377" bestFit="1" customWidth="1"/>
    <col min="9730" max="9730" width="14.85546875" style="377" bestFit="1" customWidth="1"/>
    <col min="9731" max="9731" width="13.85546875" style="377" bestFit="1" customWidth="1"/>
    <col min="9732" max="9732" width="14.85546875" style="377" bestFit="1" customWidth="1"/>
    <col min="9733" max="9733" width="3.7109375" style="377" customWidth="1"/>
    <col min="9734" max="9984" width="11" style="377"/>
    <col min="9985" max="9985" width="44.42578125" style="377" bestFit="1" customWidth="1"/>
    <col min="9986" max="9986" width="14.85546875" style="377" bestFit="1" customWidth="1"/>
    <col min="9987" max="9987" width="13.85546875" style="377" bestFit="1" customWidth="1"/>
    <col min="9988" max="9988" width="14.85546875" style="377" bestFit="1" customWidth="1"/>
    <col min="9989" max="9989" width="3.7109375" style="377" customWidth="1"/>
    <col min="9990" max="10240" width="11" style="377"/>
    <col min="10241" max="10241" width="44.42578125" style="377" bestFit="1" customWidth="1"/>
    <col min="10242" max="10242" width="14.85546875" style="377" bestFit="1" customWidth="1"/>
    <col min="10243" max="10243" width="13.85546875" style="377" bestFit="1" customWidth="1"/>
    <col min="10244" max="10244" width="14.85546875" style="377" bestFit="1" customWidth="1"/>
    <col min="10245" max="10245" width="3.7109375" style="377" customWidth="1"/>
    <col min="10246" max="10496" width="11" style="377"/>
    <col min="10497" max="10497" width="44.42578125" style="377" bestFit="1" customWidth="1"/>
    <col min="10498" max="10498" width="14.85546875" style="377" bestFit="1" customWidth="1"/>
    <col min="10499" max="10499" width="13.85546875" style="377" bestFit="1" customWidth="1"/>
    <col min="10500" max="10500" width="14.85546875" style="377" bestFit="1" customWidth="1"/>
    <col min="10501" max="10501" width="3.7109375" style="377" customWidth="1"/>
    <col min="10502" max="10752" width="11" style="377"/>
    <col min="10753" max="10753" width="44.42578125" style="377" bestFit="1" customWidth="1"/>
    <col min="10754" max="10754" width="14.85546875" style="377" bestFit="1" customWidth="1"/>
    <col min="10755" max="10755" width="13.85546875" style="377" bestFit="1" customWidth="1"/>
    <col min="10756" max="10756" width="14.85546875" style="377" bestFit="1" customWidth="1"/>
    <col min="10757" max="10757" width="3.7109375" style="377" customWidth="1"/>
    <col min="10758" max="11008" width="11" style="377"/>
    <col min="11009" max="11009" width="44.42578125" style="377" bestFit="1" customWidth="1"/>
    <col min="11010" max="11010" width="14.85546875" style="377" bestFit="1" customWidth="1"/>
    <col min="11011" max="11011" width="13.85546875" style="377" bestFit="1" customWidth="1"/>
    <col min="11012" max="11012" width="14.85546875" style="377" bestFit="1" customWidth="1"/>
    <col min="11013" max="11013" width="3.7109375" style="377" customWidth="1"/>
    <col min="11014" max="11264" width="11" style="377"/>
    <col min="11265" max="11265" width="44.42578125" style="377" bestFit="1" customWidth="1"/>
    <col min="11266" max="11266" width="14.85546875" style="377" bestFit="1" customWidth="1"/>
    <col min="11267" max="11267" width="13.85546875" style="377" bestFit="1" customWidth="1"/>
    <col min="11268" max="11268" width="14.85546875" style="377" bestFit="1" customWidth="1"/>
    <col min="11269" max="11269" width="3.7109375" style="377" customWidth="1"/>
    <col min="11270" max="11520" width="11" style="377"/>
    <col min="11521" max="11521" width="44.42578125" style="377" bestFit="1" customWidth="1"/>
    <col min="11522" max="11522" width="14.85546875" style="377" bestFit="1" customWidth="1"/>
    <col min="11523" max="11523" width="13.85546875" style="377" bestFit="1" customWidth="1"/>
    <col min="11524" max="11524" width="14.85546875" style="377" bestFit="1" customWidth="1"/>
    <col min="11525" max="11525" width="3.7109375" style="377" customWidth="1"/>
    <col min="11526" max="11776" width="11" style="377"/>
    <col min="11777" max="11777" width="44.42578125" style="377" bestFit="1" customWidth="1"/>
    <col min="11778" max="11778" width="14.85546875" style="377" bestFit="1" customWidth="1"/>
    <col min="11779" max="11779" width="13.85546875" style="377" bestFit="1" customWidth="1"/>
    <col min="11780" max="11780" width="14.85546875" style="377" bestFit="1" customWidth="1"/>
    <col min="11781" max="11781" width="3.7109375" style="377" customWidth="1"/>
    <col min="11782" max="12032" width="11" style="377"/>
    <col min="12033" max="12033" width="44.42578125" style="377" bestFit="1" customWidth="1"/>
    <col min="12034" max="12034" width="14.85546875" style="377" bestFit="1" customWidth="1"/>
    <col min="12035" max="12035" width="13.85546875" style="377" bestFit="1" customWidth="1"/>
    <col min="12036" max="12036" width="14.85546875" style="377" bestFit="1" customWidth="1"/>
    <col min="12037" max="12037" width="3.7109375" style="377" customWidth="1"/>
    <col min="12038" max="12288" width="11" style="377"/>
    <col min="12289" max="12289" width="44.42578125" style="377" bestFit="1" customWidth="1"/>
    <col min="12290" max="12290" width="14.85546875" style="377" bestFit="1" customWidth="1"/>
    <col min="12291" max="12291" width="13.85546875" style="377" bestFit="1" customWidth="1"/>
    <col min="12292" max="12292" width="14.85546875" style="377" bestFit="1" customWidth="1"/>
    <col min="12293" max="12293" width="3.7109375" style="377" customWidth="1"/>
    <col min="12294" max="12544" width="11" style="377"/>
    <col min="12545" max="12545" width="44.42578125" style="377" bestFit="1" customWidth="1"/>
    <col min="12546" max="12546" width="14.85546875" style="377" bestFit="1" customWidth="1"/>
    <col min="12547" max="12547" width="13.85546875" style="377" bestFit="1" customWidth="1"/>
    <col min="12548" max="12548" width="14.85546875" style="377" bestFit="1" customWidth="1"/>
    <col min="12549" max="12549" width="3.7109375" style="377" customWidth="1"/>
    <col min="12550" max="12800" width="11" style="377"/>
    <col min="12801" max="12801" width="44.42578125" style="377" bestFit="1" customWidth="1"/>
    <col min="12802" max="12802" width="14.85546875" style="377" bestFit="1" customWidth="1"/>
    <col min="12803" max="12803" width="13.85546875" style="377" bestFit="1" customWidth="1"/>
    <col min="12804" max="12804" width="14.85546875" style="377" bestFit="1" customWidth="1"/>
    <col min="12805" max="12805" width="3.7109375" style="377" customWidth="1"/>
    <col min="12806" max="13056" width="11" style="377"/>
    <col min="13057" max="13057" width="44.42578125" style="377" bestFit="1" customWidth="1"/>
    <col min="13058" max="13058" width="14.85546875" style="377" bestFit="1" customWidth="1"/>
    <col min="13059" max="13059" width="13.85546875" style="377" bestFit="1" customWidth="1"/>
    <col min="13060" max="13060" width="14.85546875" style="377" bestFit="1" customWidth="1"/>
    <col min="13061" max="13061" width="3.7109375" style="377" customWidth="1"/>
    <col min="13062" max="13312" width="11" style="377"/>
    <col min="13313" max="13313" width="44.42578125" style="377" bestFit="1" customWidth="1"/>
    <col min="13314" max="13314" width="14.85546875" style="377" bestFit="1" customWidth="1"/>
    <col min="13315" max="13315" width="13.85546875" style="377" bestFit="1" customWidth="1"/>
    <col min="13316" max="13316" width="14.85546875" style="377" bestFit="1" customWidth="1"/>
    <col min="13317" max="13317" width="3.7109375" style="377" customWidth="1"/>
    <col min="13318" max="13568" width="11" style="377"/>
    <col min="13569" max="13569" width="44.42578125" style="377" bestFit="1" customWidth="1"/>
    <col min="13570" max="13570" width="14.85546875" style="377" bestFit="1" customWidth="1"/>
    <col min="13571" max="13571" width="13.85546875" style="377" bestFit="1" customWidth="1"/>
    <col min="13572" max="13572" width="14.85546875" style="377" bestFit="1" customWidth="1"/>
    <col min="13573" max="13573" width="3.7109375" style="377" customWidth="1"/>
    <col min="13574" max="13824" width="11" style="377"/>
    <col min="13825" max="13825" width="44.42578125" style="377" bestFit="1" customWidth="1"/>
    <col min="13826" max="13826" width="14.85546875" style="377" bestFit="1" customWidth="1"/>
    <col min="13827" max="13827" width="13.85546875" style="377" bestFit="1" customWidth="1"/>
    <col min="13828" max="13828" width="14.85546875" style="377" bestFit="1" customWidth="1"/>
    <col min="13829" max="13829" width="3.7109375" style="377" customWidth="1"/>
    <col min="13830" max="14080" width="11" style="377"/>
    <col min="14081" max="14081" width="44.42578125" style="377" bestFit="1" customWidth="1"/>
    <col min="14082" max="14082" width="14.85546875" style="377" bestFit="1" customWidth="1"/>
    <col min="14083" max="14083" width="13.85546875" style="377" bestFit="1" customWidth="1"/>
    <col min="14084" max="14084" width="14.85546875" style="377" bestFit="1" customWidth="1"/>
    <col min="14085" max="14085" width="3.7109375" style="377" customWidth="1"/>
    <col min="14086" max="14336" width="11" style="377"/>
    <col min="14337" max="14337" width="44.42578125" style="377" bestFit="1" customWidth="1"/>
    <col min="14338" max="14338" width="14.85546875" style="377" bestFit="1" customWidth="1"/>
    <col min="14339" max="14339" width="13.85546875" style="377" bestFit="1" customWidth="1"/>
    <col min="14340" max="14340" width="14.85546875" style="377" bestFit="1" customWidth="1"/>
    <col min="14341" max="14341" width="3.7109375" style="377" customWidth="1"/>
    <col min="14342" max="14592" width="11" style="377"/>
    <col min="14593" max="14593" width="44.42578125" style="377" bestFit="1" customWidth="1"/>
    <col min="14594" max="14594" width="14.85546875" style="377" bestFit="1" customWidth="1"/>
    <col min="14595" max="14595" width="13.85546875" style="377" bestFit="1" customWidth="1"/>
    <col min="14596" max="14596" width="14.85546875" style="377" bestFit="1" customWidth="1"/>
    <col min="14597" max="14597" width="3.7109375" style="377" customWidth="1"/>
    <col min="14598" max="14848" width="11" style="377"/>
    <col min="14849" max="14849" width="44.42578125" style="377" bestFit="1" customWidth="1"/>
    <col min="14850" max="14850" width="14.85546875" style="377" bestFit="1" customWidth="1"/>
    <col min="14851" max="14851" width="13.85546875" style="377" bestFit="1" customWidth="1"/>
    <col min="14852" max="14852" width="14.85546875" style="377" bestFit="1" customWidth="1"/>
    <col min="14853" max="14853" width="3.7109375" style="377" customWidth="1"/>
    <col min="14854" max="15104" width="11" style="377"/>
    <col min="15105" max="15105" width="44.42578125" style="377" bestFit="1" customWidth="1"/>
    <col min="15106" max="15106" width="14.85546875" style="377" bestFit="1" customWidth="1"/>
    <col min="15107" max="15107" width="13.85546875" style="377" bestFit="1" customWidth="1"/>
    <col min="15108" max="15108" width="14.85546875" style="377" bestFit="1" customWidth="1"/>
    <col min="15109" max="15109" width="3.7109375" style="377" customWidth="1"/>
    <col min="15110" max="15360" width="11" style="377"/>
    <col min="15361" max="15361" width="44.42578125" style="377" bestFit="1" customWidth="1"/>
    <col min="15362" max="15362" width="14.85546875" style="377" bestFit="1" customWidth="1"/>
    <col min="15363" max="15363" width="13.85546875" style="377" bestFit="1" customWidth="1"/>
    <col min="15364" max="15364" width="14.85546875" style="377" bestFit="1" customWidth="1"/>
    <col min="15365" max="15365" width="3.7109375" style="377" customWidth="1"/>
    <col min="15366" max="15616" width="11" style="377"/>
    <col min="15617" max="15617" width="44.42578125" style="377" bestFit="1" customWidth="1"/>
    <col min="15618" max="15618" width="14.85546875" style="377" bestFit="1" customWidth="1"/>
    <col min="15619" max="15619" width="13.85546875" style="377" bestFit="1" customWidth="1"/>
    <col min="15620" max="15620" width="14.85546875" style="377" bestFit="1" customWidth="1"/>
    <col min="15621" max="15621" width="3.7109375" style="377" customWidth="1"/>
    <col min="15622" max="15872" width="11" style="377"/>
    <col min="15873" max="15873" width="44.42578125" style="377" bestFit="1" customWidth="1"/>
    <col min="15874" max="15874" width="14.85546875" style="377" bestFit="1" customWidth="1"/>
    <col min="15875" max="15875" width="13.85546875" style="377" bestFit="1" customWidth="1"/>
    <col min="15876" max="15876" width="14.85546875" style="377" bestFit="1" customWidth="1"/>
    <col min="15877" max="15877" width="3.7109375" style="377" customWidth="1"/>
    <col min="15878" max="16128" width="11" style="377"/>
    <col min="16129" max="16129" width="44.42578125" style="377" bestFit="1" customWidth="1"/>
    <col min="16130" max="16130" width="14.85546875" style="377" bestFit="1" customWidth="1"/>
    <col min="16131" max="16131" width="13.85546875" style="377" bestFit="1" customWidth="1"/>
    <col min="16132" max="16132" width="14.85546875" style="377" bestFit="1" customWidth="1"/>
    <col min="16133" max="16133" width="3.7109375" style="377" customWidth="1"/>
    <col min="16134" max="16384" width="11" style="377"/>
  </cols>
  <sheetData>
    <row r="1" spans="1:5" x14ac:dyDescent="0.25">
      <c r="A1" s="983" t="s">
        <v>1464</v>
      </c>
      <c r="B1" s="983"/>
      <c r="C1" s="983"/>
      <c r="D1" s="983"/>
      <c r="E1" s="983"/>
    </row>
    <row r="2" spans="1:5" x14ac:dyDescent="0.25">
      <c r="A2" s="983" t="s">
        <v>1431</v>
      </c>
      <c r="B2" s="983"/>
      <c r="C2" s="983"/>
      <c r="D2" s="983"/>
      <c r="E2" s="983"/>
    </row>
    <row r="3" spans="1:5" ht="12.75" x14ac:dyDescent="0.25">
      <c r="A3" s="404"/>
      <c r="B3" s="404"/>
      <c r="C3" s="404"/>
      <c r="D3" s="404"/>
      <c r="E3" s="404"/>
    </row>
    <row r="4" spans="1:5" ht="12.75" x14ac:dyDescent="0.25">
      <c r="A4" s="984" t="s">
        <v>1465</v>
      </c>
      <c r="B4" s="405">
        <v>2015</v>
      </c>
      <c r="C4" s="984">
        <v>2016</v>
      </c>
      <c r="D4" s="984"/>
      <c r="E4" s="984"/>
    </row>
    <row r="5" spans="1:5" ht="12.75" x14ac:dyDescent="0.25">
      <c r="A5" s="984"/>
      <c r="B5" s="405" t="s">
        <v>1432</v>
      </c>
      <c r="C5" s="405" t="s">
        <v>1433</v>
      </c>
      <c r="D5" s="984" t="s">
        <v>1432</v>
      </c>
      <c r="E5" s="984"/>
    </row>
    <row r="6" spans="1:5" ht="9" customHeight="1" x14ac:dyDescent="0.25">
      <c r="A6" s="406"/>
      <c r="B6" s="406"/>
      <c r="C6" s="406"/>
      <c r="D6" s="406"/>
      <c r="E6" s="406"/>
    </row>
    <row r="7" spans="1:5" ht="12.75" x14ac:dyDescent="0.25">
      <c r="A7" s="407" t="s">
        <v>1435</v>
      </c>
      <c r="B7" s="408">
        <v>19128497399.23</v>
      </c>
      <c r="C7" s="408">
        <v>8962099992.7600002</v>
      </c>
      <c r="D7" s="408">
        <v>18410061598.119999</v>
      </c>
      <c r="E7" s="409" t="s">
        <v>8</v>
      </c>
    </row>
    <row r="8" spans="1:5" ht="12" customHeight="1" x14ac:dyDescent="0.25">
      <c r="A8" s="407"/>
      <c r="B8" s="408"/>
      <c r="C8" s="408"/>
      <c r="D8" s="408"/>
      <c r="E8" s="409"/>
    </row>
    <row r="9" spans="1:5" x14ac:dyDescent="0.25">
      <c r="A9" s="410" t="s">
        <v>1466</v>
      </c>
      <c r="B9" s="389">
        <v>2387735349.9200001</v>
      </c>
      <c r="C9" s="389">
        <v>1677234118.3499999</v>
      </c>
      <c r="D9" s="389">
        <v>2584148641.98</v>
      </c>
      <c r="E9" s="411">
        <f>+D9/D7*100</f>
        <v>14.036610514349873</v>
      </c>
    </row>
    <row r="10" spans="1:5" x14ac:dyDescent="0.25">
      <c r="A10" s="410" t="s">
        <v>1467</v>
      </c>
      <c r="B10" s="389">
        <v>12655722593.24</v>
      </c>
      <c r="C10" s="389">
        <v>6740547532.1099997</v>
      </c>
      <c r="D10" s="389">
        <v>10924960090.67</v>
      </c>
      <c r="E10" s="411">
        <f>+D10/D7*100</f>
        <v>59.342333171691486</v>
      </c>
    </row>
    <row r="11" spans="1:5" x14ac:dyDescent="0.25">
      <c r="A11" s="410" t="s">
        <v>1468</v>
      </c>
      <c r="B11" s="389">
        <v>736998765.97000003</v>
      </c>
      <c r="C11" s="389">
        <v>255151736.30000001</v>
      </c>
      <c r="D11" s="389">
        <v>985556890.64999998</v>
      </c>
      <c r="E11" s="411">
        <v>6</v>
      </c>
    </row>
    <row r="12" spans="1:5" x14ac:dyDescent="0.25">
      <c r="A12" s="410" t="s">
        <v>1469</v>
      </c>
      <c r="B12" s="389">
        <v>3348040690.0999999</v>
      </c>
      <c r="C12" s="389">
        <v>289166606</v>
      </c>
      <c r="D12" s="389">
        <v>3915395974.8200002</v>
      </c>
      <c r="E12" s="411">
        <f>+D12/D7*100</f>
        <v>21.267696221178493</v>
      </c>
    </row>
    <row r="13" spans="1:5" x14ac:dyDescent="0.25">
      <c r="A13" s="412"/>
      <c r="B13" s="403"/>
      <c r="C13" s="403"/>
      <c r="D13" s="403"/>
      <c r="E13" s="403"/>
    </row>
    <row r="21" spans="1:3" x14ac:dyDescent="0.25">
      <c r="A21" s="410" t="s">
        <v>1466</v>
      </c>
      <c r="B21" s="389">
        <v>1677234118.3499999</v>
      </c>
      <c r="C21" s="389">
        <v>2584148641.98</v>
      </c>
    </row>
    <row r="22" spans="1:3" x14ac:dyDescent="0.25">
      <c r="A22" s="410" t="s">
        <v>1467</v>
      </c>
      <c r="B22" s="389">
        <v>6740547532.1099997</v>
      </c>
      <c r="C22" s="389">
        <v>10924960090.67</v>
      </c>
    </row>
    <row r="23" spans="1:3" x14ac:dyDescent="0.25">
      <c r="A23" s="410" t="s">
        <v>1468</v>
      </c>
      <c r="B23" s="389">
        <v>255151736.30000001</v>
      </c>
      <c r="C23" s="389">
        <v>985556890.64999998</v>
      </c>
    </row>
    <row r="24" spans="1:3" x14ac:dyDescent="0.25">
      <c r="A24" s="410" t="s">
        <v>1469</v>
      </c>
      <c r="B24" s="389">
        <v>289166606</v>
      </c>
      <c r="C24" s="389">
        <v>3915395974.8200002</v>
      </c>
    </row>
  </sheetData>
  <mergeCells count="5">
    <mergeCell ref="A1:E1"/>
    <mergeCell ref="A2:E2"/>
    <mergeCell ref="A4:A5"/>
    <mergeCell ref="C4:E4"/>
    <mergeCell ref="D5:E5"/>
  </mergeCells>
  <pageMargins left="0.19719757252565651" right="0.19719757252565651" top="0.39370078740157477" bottom="0.19719757252565651" header="1.1126239316962329E-308" footer="0.19719757252565651"/>
  <pageSetup orientation="portrait" errors="NA"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7"/>
  <sheetViews>
    <sheetView showGridLines="0" topLeftCell="A19" zoomScale="80" zoomScaleNormal="80" workbookViewId="0">
      <selection activeCell="C48" sqref="C48"/>
    </sheetView>
  </sheetViews>
  <sheetFormatPr baseColWidth="10" defaultRowHeight="11.25" x14ac:dyDescent="0.2"/>
  <cols>
    <col min="1" max="1" width="52.42578125" style="413" customWidth="1"/>
    <col min="2" max="2" width="16.28515625" style="413" bestFit="1" customWidth="1"/>
    <col min="3" max="3" width="15.28515625" style="413" bestFit="1" customWidth="1"/>
    <col min="4" max="4" width="16.28515625" style="413" bestFit="1" customWidth="1"/>
    <col min="5" max="5" width="4.5703125" style="413" bestFit="1" customWidth="1"/>
    <col min="6" max="256" width="11" style="413"/>
    <col min="257" max="257" width="52.42578125" style="413" customWidth="1"/>
    <col min="258" max="258" width="16.28515625" style="413" bestFit="1" customWidth="1"/>
    <col min="259" max="259" width="15.28515625" style="413" bestFit="1" customWidth="1"/>
    <col min="260" max="260" width="16.28515625" style="413" bestFit="1" customWidth="1"/>
    <col min="261" max="261" width="4.5703125" style="413" bestFit="1" customWidth="1"/>
    <col min="262" max="512" width="11" style="413"/>
    <col min="513" max="513" width="52.42578125" style="413" customWidth="1"/>
    <col min="514" max="514" width="16.28515625" style="413" bestFit="1" customWidth="1"/>
    <col min="515" max="515" width="15.28515625" style="413" bestFit="1" customWidth="1"/>
    <col min="516" max="516" width="16.28515625" style="413" bestFit="1" customWidth="1"/>
    <col min="517" max="517" width="4.5703125" style="413" bestFit="1" customWidth="1"/>
    <col min="518" max="768" width="11" style="413"/>
    <col min="769" max="769" width="52.42578125" style="413" customWidth="1"/>
    <col min="770" max="770" width="16.28515625" style="413" bestFit="1" customWidth="1"/>
    <col min="771" max="771" width="15.28515625" style="413" bestFit="1" customWidth="1"/>
    <col min="772" max="772" width="16.28515625" style="413" bestFit="1" customWidth="1"/>
    <col min="773" max="773" width="4.5703125" style="413" bestFit="1" customWidth="1"/>
    <col min="774" max="1024" width="11" style="413"/>
    <col min="1025" max="1025" width="52.42578125" style="413" customWidth="1"/>
    <col min="1026" max="1026" width="16.28515625" style="413" bestFit="1" customWidth="1"/>
    <col min="1027" max="1027" width="15.28515625" style="413" bestFit="1" customWidth="1"/>
    <col min="1028" max="1028" width="16.28515625" style="413" bestFit="1" customWidth="1"/>
    <col min="1029" max="1029" width="4.5703125" style="413" bestFit="1" customWidth="1"/>
    <col min="1030" max="1280" width="11" style="413"/>
    <col min="1281" max="1281" width="52.42578125" style="413" customWidth="1"/>
    <col min="1282" max="1282" width="16.28515625" style="413" bestFit="1" customWidth="1"/>
    <col min="1283" max="1283" width="15.28515625" style="413" bestFit="1" customWidth="1"/>
    <col min="1284" max="1284" width="16.28515625" style="413" bestFit="1" customWidth="1"/>
    <col min="1285" max="1285" width="4.5703125" style="413" bestFit="1" customWidth="1"/>
    <col min="1286" max="1536" width="11" style="413"/>
    <col min="1537" max="1537" width="52.42578125" style="413" customWidth="1"/>
    <col min="1538" max="1538" width="16.28515625" style="413" bestFit="1" customWidth="1"/>
    <col min="1539" max="1539" width="15.28515625" style="413" bestFit="1" customWidth="1"/>
    <col min="1540" max="1540" width="16.28515625" style="413" bestFit="1" customWidth="1"/>
    <col min="1541" max="1541" width="4.5703125" style="413" bestFit="1" customWidth="1"/>
    <col min="1542" max="1792" width="11" style="413"/>
    <col min="1793" max="1793" width="52.42578125" style="413" customWidth="1"/>
    <col min="1794" max="1794" width="16.28515625" style="413" bestFit="1" customWidth="1"/>
    <col min="1795" max="1795" width="15.28515625" style="413" bestFit="1" customWidth="1"/>
    <col min="1796" max="1796" width="16.28515625" style="413" bestFit="1" customWidth="1"/>
    <col min="1797" max="1797" width="4.5703125" style="413" bestFit="1" customWidth="1"/>
    <col min="1798" max="2048" width="11" style="413"/>
    <col min="2049" max="2049" width="52.42578125" style="413" customWidth="1"/>
    <col min="2050" max="2050" width="16.28515625" style="413" bestFit="1" customWidth="1"/>
    <col min="2051" max="2051" width="15.28515625" style="413" bestFit="1" customWidth="1"/>
    <col min="2052" max="2052" width="16.28515625" style="413" bestFit="1" customWidth="1"/>
    <col min="2053" max="2053" width="4.5703125" style="413" bestFit="1" customWidth="1"/>
    <col min="2054" max="2304" width="11" style="413"/>
    <col min="2305" max="2305" width="52.42578125" style="413" customWidth="1"/>
    <col min="2306" max="2306" width="16.28515625" style="413" bestFit="1" customWidth="1"/>
    <col min="2307" max="2307" width="15.28515625" style="413" bestFit="1" customWidth="1"/>
    <col min="2308" max="2308" width="16.28515625" style="413" bestFit="1" customWidth="1"/>
    <col min="2309" max="2309" width="4.5703125" style="413" bestFit="1" customWidth="1"/>
    <col min="2310" max="2560" width="11" style="413"/>
    <col min="2561" max="2561" width="52.42578125" style="413" customWidth="1"/>
    <col min="2562" max="2562" width="16.28515625" style="413" bestFit="1" customWidth="1"/>
    <col min="2563" max="2563" width="15.28515625" style="413" bestFit="1" customWidth="1"/>
    <col min="2564" max="2564" width="16.28515625" style="413" bestFit="1" customWidth="1"/>
    <col min="2565" max="2565" width="4.5703125" style="413" bestFit="1" customWidth="1"/>
    <col min="2566" max="2816" width="11" style="413"/>
    <col min="2817" max="2817" width="52.42578125" style="413" customWidth="1"/>
    <col min="2818" max="2818" width="16.28515625" style="413" bestFit="1" customWidth="1"/>
    <col min="2819" max="2819" width="15.28515625" style="413" bestFit="1" customWidth="1"/>
    <col min="2820" max="2820" width="16.28515625" style="413" bestFit="1" customWidth="1"/>
    <col min="2821" max="2821" width="4.5703125" style="413" bestFit="1" customWidth="1"/>
    <col min="2822" max="3072" width="11" style="413"/>
    <col min="3073" max="3073" width="52.42578125" style="413" customWidth="1"/>
    <col min="3074" max="3074" width="16.28515625" style="413" bestFit="1" customWidth="1"/>
    <col min="3075" max="3075" width="15.28515625" style="413" bestFit="1" customWidth="1"/>
    <col min="3076" max="3076" width="16.28515625" style="413" bestFit="1" customWidth="1"/>
    <col min="3077" max="3077" width="4.5703125" style="413" bestFit="1" customWidth="1"/>
    <col min="3078" max="3328" width="11" style="413"/>
    <col min="3329" max="3329" width="52.42578125" style="413" customWidth="1"/>
    <col min="3330" max="3330" width="16.28515625" style="413" bestFit="1" customWidth="1"/>
    <col min="3331" max="3331" width="15.28515625" style="413" bestFit="1" customWidth="1"/>
    <col min="3332" max="3332" width="16.28515625" style="413" bestFit="1" customWidth="1"/>
    <col min="3333" max="3333" width="4.5703125" style="413" bestFit="1" customWidth="1"/>
    <col min="3334" max="3584" width="11" style="413"/>
    <col min="3585" max="3585" width="52.42578125" style="413" customWidth="1"/>
    <col min="3586" max="3586" width="16.28515625" style="413" bestFit="1" customWidth="1"/>
    <col min="3587" max="3587" width="15.28515625" style="413" bestFit="1" customWidth="1"/>
    <col min="3588" max="3588" width="16.28515625" style="413" bestFit="1" customWidth="1"/>
    <col min="3589" max="3589" width="4.5703125" style="413" bestFit="1" customWidth="1"/>
    <col min="3590" max="3840" width="11" style="413"/>
    <col min="3841" max="3841" width="52.42578125" style="413" customWidth="1"/>
    <col min="3842" max="3842" width="16.28515625" style="413" bestFit="1" customWidth="1"/>
    <col min="3843" max="3843" width="15.28515625" style="413" bestFit="1" customWidth="1"/>
    <col min="3844" max="3844" width="16.28515625" style="413" bestFit="1" customWidth="1"/>
    <col min="3845" max="3845" width="4.5703125" style="413" bestFit="1" customWidth="1"/>
    <col min="3846" max="4096" width="11" style="413"/>
    <col min="4097" max="4097" width="52.42578125" style="413" customWidth="1"/>
    <col min="4098" max="4098" width="16.28515625" style="413" bestFit="1" customWidth="1"/>
    <col min="4099" max="4099" width="15.28515625" style="413" bestFit="1" customWidth="1"/>
    <col min="4100" max="4100" width="16.28515625" style="413" bestFit="1" customWidth="1"/>
    <col min="4101" max="4101" width="4.5703125" style="413" bestFit="1" customWidth="1"/>
    <col min="4102" max="4352" width="11" style="413"/>
    <col min="4353" max="4353" width="52.42578125" style="413" customWidth="1"/>
    <col min="4354" max="4354" width="16.28515625" style="413" bestFit="1" customWidth="1"/>
    <col min="4355" max="4355" width="15.28515625" style="413" bestFit="1" customWidth="1"/>
    <col min="4356" max="4356" width="16.28515625" style="413" bestFit="1" customWidth="1"/>
    <col min="4357" max="4357" width="4.5703125" style="413" bestFit="1" customWidth="1"/>
    <col min="4358" max="4608" width="11" style="413"/>
    <col min="4609" max="4609" width="52.42578125" style="413" customWidth="1"/>
    <col min="4610" max="4610" width="16.28515625" style="413" bestFit="1" customWidth="1"/>
    <col min="4611" max="4611" width="15.28515625" style="413" bestFit="1" customWidth="1"/>
    <col min="4612" max="4612" width="16.28515625" style="413" bestFit="1" customWidth="1"/>
    <col min="4613" max="4613" width="4.5703125" style="413" bestFit="1" customWidth="1"/>
    <col min="4614" max="4864" width="11" style="413"/>
    <col min="4865" max="4865" width="52.42578125" style="413" customWidth="1"/>
    <col min="4866" max="4866" width="16.28515625" style="413" bestFit="1" customWidth="1"/>
    <col min="4867" max="4867" width="15.28515625" style="413" bestFit="1" customWidth="1"/>
    <col min="4868" max="4868" width="16.28515625" style="413" bestFit="1" customWidth="1"/>
    <col min="4869" max="4869" width="4.5703125" style="413" bestFit="1" customWidth="1"/>
    <col min="4870" max="5120" width="11" style="413"/>
    <col min="5121" max="5121" width="52.42578125" style="413" customWidth="1"/>
    <col min="5122" max="5122" width="16.28515625" style="413" bestFit="1" customWidth="1"/>
    <col min="5123" max="5123" width="15.28515625" style="413" bestFit="1" customWidth="1"/>
    <col min="5124" max="5124" width="16.28515625" style="413" bestFit="1" customWidth="1"/>
    <col min="5125" max="5125" width="4.5703125" style="413" bestFit="1" customWidth="1"/>
    <col min="5126" max="5376" width="11" style="413"/>
    <col min="5377" max="5377" width="52.42578125" style="413" customWidth="1"/>
    <col min="5378" max="5378" width="16.28515625" style="413" bestFit="1" customWidth="1"/>
    <col min="5379" max="5379" width="15.28515625" style="413" bestFit="1" customWidth="1"/>
    <col min="5380" max="5380" width="16.28515625" style="413" bestFit="1" customWidth="1"/>
    <col min="5381" max="5381" width="4.5703125" style="413" bestFit="1" customWidth="1"/>
    <col min="5382" max="5632" width="11" style="413"/>
    <col min="5633" max="5633" width="52.42578125" style="413" customWidth="1"/>
    <col min="5634" max="5634" width="16.28515625" style="413" bestFit="1" customWidth="1"/>
    <col min="5635" max="5635" width="15.28515625" style="413" bestFit="1" customWidth="1"/>
    <col min="5636" max="5636" width="16.28515625" style="413" bestFit="1" customWidth="1"/>
    <col min="5637" max="5637" width="4.5703125" style="413" bestFit="1" customWidth="1"/>
    <col min="5638" max="5888" width="11" style="413"/>
    <col min="5889" max="5889" width="52.42578125" style="413" customWidth="1"/>
    <col min="5890" max="5890" width="16.28515625" style="413" bestFit="1" customWidth="1"/>
    <col min="5891" max="5891" width="15.28515625" style="413" bestFit="1" customWidth="1"/>
    <col min="5892" max="5892" width="16.28515625" style="413" bestFit="1" customWidth="1"/>
    <col min="5893" max="5893" width="4.5703125" style="413" bestFit="1" customWidth="1"/>
    <col min="5894" max="6144" width="11" style="413"/>
    <col min="6145" max="6145" width="52.42578125" style="413" customWidth="1"/>
    <col min="6146" max="6146" width="16.28515625" style="413" bestFit="1" customWidth="1"/>
    <col min="6147" max="6147" width="15.28515625" style="413" bestFit="1" customWidth="1"/>
    <col min="6148" max="6148" width="16.28515625" style="413" bestFit="1" customWidth="1"/>
    <col min="6149" max="6149" width="4.5703125" style="413" bestFit="1" customWidth="1"/>
    <col min="6150" max="6400" width="11" style="413"/>
    <col min="6401" max="6401" width="52.42578125" style="413" customWidth="1"/>
    <col min="6402" max="6402" width="16.28515625" style="413" bestFit="1" customWidth="1"/>
    <col min="6403" max="6403" width="15.28515625" style="413" bestFit="1" customWidth="1"/>
    <col min="6404" max="6404" width="16.28515625" style="413" bestFit="1" customWidth="1"/>
    <col min="6405" max="6405" width="4.5703125" style="413" bestFit="1" customWidth="1"/>
    <col min="6406" max="6656" width="11" style="413"/>
    <col min="6657" max="6657" width="52.42578125" style="413" customWidth="1"/>
    <col min="6658" max="6658" width="16.28515625" style="413" bestFit="1" customWidth="1"/>
    <col min="6659" max="6659" width="15.28515625" style="413" bestFit="1" customWidth="1"/>
    <col min="6660" max="6660" width="16.28515625" style="413" bestFit="1" customWidth="1"/>
    <col min="6661" max="6661" width="4.5703125" style="413" bestFit="1" customWidth="1"/>
    <col min="6662" max="6912" width="11" style="413"/>
    <col min="6913" max="6913" width="52.42578125" style="413" customWidth="1"/>
    <col min="6914" max="6914" width="16.28515625" style="413" bestFit="1" customWidth="1"/>
    <col min="6915" max="6915" width="15.28515625" style="413" bestFit="1" customWidth="1"/>
    <col min="6916" max="6916" width="16.28515625" style="413" bestFit="1" customWidth="1"/>
    <col min="6917" max="6917" width="4.5703125" style="413" bestFit="1" customWidth="1"/>
    <col min="6918" max="7168" width="11" style="413"/>
    <col min="7169" max="7169" width="52.42578125" style="413" customWidth="1"/>
    <col min="7170" max="7170" width="16.28515625" style="413" bestFit="1" customWidth="1"/>
    <col min="7171" max="7171" width="15.28515625" style="413" bestFit="1" customWidth="1"/>
    <col min="7172" max="7172" width="16.28515625" style="413" bestFit="1" customWidth="1"/>
    <col min="7173" max="7173" width="4.5703125" style="413" bestFit="1" customWidth="1"/>
    <col min="7174" max="7424" width="11" style="413"/>
    <col min="7425" max="7425" width="52.42578125" style="413" customWidth="1"/>
    <col min="7426" max="7426" width="16.28515625" style="413" bestFit="1" customWidth="1"/>
    <col min="7427" max="7427" width="15.28515625" style="413" bestFit="1" customWidth="1"/>
    <col min="7428" max="7428" width="16.28515625" style="413" bestFit="1" customWidth="1"/>
    <col min="7429" max="7429" width="4.5703125" style="413" bestFit="1" customWidth="1"/>
    <col min="7430" max="7680" width="11" style="413"/>
    <col min="7681" max="7681" width="52.42578125" style="413" customWidth="1"/>
    <col min="7682" max="7682" width="16.28515625" style="413" bestFit="1" customWidth="1"/>
    <col min="7683" max="7683" width="15.28515625" style="413" bestFit="1" customWidth="1"/>
    <col min="7684" max="7684" width="16.28515625" style="413" bestFit="1" customWidth="1"/>
    <col min="7685" max="7685" width="4.5703125" style="413" bestFit="1" customWidth="1"/>
    <col min="7686" max="7936" width="11" style="413"/>
    <col min="7937" max="7937" width="52.42578125" style="413" customWidth="1"/>
    <col min="7938" max="7938" width="16.28515625" style="413" bestFit="1" customWidth="1"/>
    <col min="7939" max="7939" width="15.28515625" style="413" bestFit="1" customWidth="1"/>
    <col min="7940" max="7940" width="16.28515625" style="413" bestFit="1" customWidth="1"/>
    <col min="7941" max="7941" width="4.5703125" style="413" bestFit="1" customWidth="1"/>
    <col min="7942" max="8192" width="11" style="413"/>
    <col min="8193" max="8193" width="52.42578125" style="413" customWidth="1"/>
    <col min="8194" max="8194" width="16.28515625" style="413" bestFit="1" customWidth="1"/>
    <col min="8195" max="8195" width="15.28515625" style="413" bestFit="1" customWidth="1"/>
    <col min="8196" max="8196" width="16.28515625" style="413" bestFit="1" customWidth="1"/>
    <col min="8197" max="8197" width="4.5703125" style="413" bestFit="1" customWidth="1"/>
    <col min="8198" max="8448" width="11" style="413"/>
    <col min="8449" max="8449" width="52.42578125" style="413" customWidth="1"/>
    <col min="8450" max="8450" width="16.28515625" style="413" bestFit="1" customWidth="1"/>
    <col min="8451" max="8451" width="15.28515625" style="413" bestFit="1" customWidth="1"/>
    <col min="8452" max="8452" width="16.28515625" style="413" bestFit="1" customWidth="1"/>
    <col min="8453" max="8453" width="4.5703125" style="413" bestFit="1" customWidth="1"/>
    <col min="8454" max="8704" width="11" style="413"/>
    <col min="8705" max="8705" width="52.42578125" style="413" customWidth="1"/>
    <col min="8706" max="8706" width="16.28515625" style="413" bestFit="1" customWidth="1"/>
    <col min="8707" max="8707" width="15.28515625" style="413" bestFit="1" customWidth="1"/>
    <col min="8708" max="8708" width="16.28515625" style="413" bestFit="1" customWidth="1"/>
    <col min="8709" max="8709" width="4.5703125" style="413" bestFit="1" customWidth="1"/>
    <col min="8710" max="8960" width="11" style="413"/>
    <col min="8961" max="8961" width="52.42578125" style="413" customWidth="1"/>
    <col min="8962" max="8962" width="16.28515625" style="413" bestFit="1" customWidth="1"/>
    <col min="8963" max="8963" width="15.28515625" style="413" bestFit="1" customWidth="1"/>
    <col min="8964" max="8964" width="16.28515625" style="413" bestFit="1" customWidth="1"/>
    <col min="8965" max="8965" width="4.5703125" style="413" bestFit="1" customWidth="1"/>
    <col min="8966" max="9216" width="11" style="413"/>
    <col min="9217" max="9217" width="52.42578125" style="413" customWidth="1"/>
    <col min="9218" max="9218" width="16.28515625" style="413" bestFit="1" customWidth="1"/>
    <col min="9219" max="9219" width="15.28515625" style="413" bestFit="1" customWidth="1"/>
    <col min="9220" max="9220" width="16.28515625" style="413" bestFit="1" customWidth="1"/>
    <col min="9221" max="9221" width="4.5703125" style="413" bestFit="1" customWidth="1"/>
    <col min="9222" max="9472" width="11" style="413"/>
    <col min="9473" max="9473" width="52.42578125" style="413" customWidth="1"/>
    <col min="9474" max="9474" width="16.28515625" style="413" bestFit="1" customWidth="1"/>
    <col min="9475" max="9475" width="15.28515625" style="413" bestFit="1" customWidth="1"/>
    <col min="9476" max="9476" width="16.28515625" style="413" bestFit="1" customWidth="1"/>
    <col min="9477" max="9477" width="4.5703125" style="413" bestFit="1" customWidth="1"/>
    <col min="9478" max="9728" width="11" style="413"/>
    <col min="9729" max="9729" width="52.42578125" style="413" customWidth="1"/>
    <col min="9730" max="9730" width="16.28515625" style="413" bestFit="1" customWidth="1"/>
    <col min="9731" max="9731" width="15.28515625" style="413" bestFit="1" customWidth="1"/>
    <col min="9732" max="9732" width="16.28515625" style="413" bestFit="1" customWidth="1"/>
    <col min="9733" max="9733" width="4.5703125" style="413" bestFit="1" customWidth="1"/>
    <col min="9734" max="9984" width="11" style="413"/>
    <col min="9985" max="9985" width="52.42578125" style="413" customWidth="1"/>
    <col min="9986" max="9986" width="16.28515625" style="413" bestFit="1" customWidth="1"/>
    <col min="9987" max="9987" width="15.28515625" style="413" bestFit="1" customWidth="1"/>
    <col min="9988" max="9988" width="16.28515625" style="413" bestFit="1" customWidth="1"/>
    <col min="9989" max="9989" width="4.5703125" style="413" bestFit="1" customWidth="1"/>
    <col min="9990" max="10240" width="11" style="413"/>
    <col min="10241" max="10241" width="52.42578125" style="413" customWidth="1"/>
    <col min="10242" max="10242" width="16.28515625" style="413" bestFit="1" customWidth="1"/>
    <col min="10243" max="10243" width="15.28515625" style="413" bestFit="1" customWidth="1"/>
    <col min="10244" max="10244" width="16.28515625" style="413" bestFit="1" customWidth="1"/>
    <col min="10245" max="10245" width="4.5703125" style="413" bestFit="1" customWidth="1"/>
    <col min="10246" max="10496" width="11" style="413"/>
    <col min="10497" max="10497" width="52.42578125" style="413" customWidth="1"/>
    <col min="10498" max="10498" width="16.28515625" style="413" bestFit="1" customWidth="1"/>
    <col min="10499" max="10499" width="15.28515625" style="413" bestFit="1" customWidth="1"/>
    <col min="10500" max="10500" width="16.28515625" style="413" bestFit="1" customWidth="1"/>
    <col min="10501" max="10501" width="4.5703125" style="413" bestFit="1" customWidth="1"/>
    <col min="10502" max="10752" width="11" style="413"/>
    <col min="10753" max="10753" width="52.42578125" style="413" customWidth="1"/>
    <col min="10754" max="10754" width="16.28515625" style="413" bestFit="1" customWidth="1"/>
    <col min="10755" max="10755" width="15.28515625" style="413" bestFit="1" customWidth="1"/>
    <col min="10756" max="10756" width="16.28515625" style="413" bestFit="1" customWidth="1"/>
    <col min="10757" max="10757" width="4.5703125" style="413" bestFit="1" customWidth="1"/>
    <col min="10758" max="11008" width="11" style="413"/>
    <col min="11009" max="11009" width="52.42578125" style="413" customWidth="1"/>
    <col min="11010" max="11010" width="16.28515625" style="413" bestFit="1" customWidth="1"/>
    <col min="11011" max="11011" width="15.28515625" style="413" bestFit="1" customWidth="1"/>
    <col min="11012" max="11012" width="16.28515625" style="413" bestFit="1" customWidth="1"/>
    <col min="11013" max="11013" width="4.5703125" style="413" bestFit="1" customWidth="1"/>
    <col min="11014" max="11264" width="11" style="413"/>
    <col min="11265" max="11265" width="52.42578125" style="413" customWidth="1"/>
    <col min="11266" max="11266" width="16.28515625" style="413" bestFit="1" customWidth="1"/>
    <col min="11267" max="11267" width="15.28515625" style="413" bestFit="1" customWidth="1"/>
    <col min="11268" max="11268" width="16.28515625" style="413" bestFit="1" customWidth="1"/>
    <col min="11269" max="11269" width="4.5703125" style="413" bestFit="1" customWidth="1"/>
    <col min="11270" max="11520" width="11" style="413"/>
    <col min="11521" max="11521" width="52.42578125" style="413" customWidth="1"/>
    <col min="11522" max="11522" width="16.28515625" style="413" bestFit="1" customWidth="1"/>
    <col min="11523" max="11523" width="15.28515625" style="413" bestFit="1" customWidth="1"/>
    <col min="11524" max="11524" width="16.28515625" style="413" bestFit="1" customWidth="1"/>
    <col min="11525" max="11525" width="4.5703125" style="413" bestFit="1" customWidth="1"/>
    <col min="11526" max="11776" width="11" style="413"/>
    <col min="11777" max="11777" width="52.42578125" style="413" customWidth="1"/>
    <col min="11778" max="11778" width="16.28515625" style="413" bestFit="1" customWidth="1"/>
    <col min="11779" max="11779" width="15.28515625" style="413" bestFit="1" customWidth="1"/>
    <col min="11780" max="11780" width="16.28515625" style="413" bestFit="1" customWidth="1"/>
    <col min="11781" max="11781" width="4.5703125" style="413" bestFit="1" customWidth="1"/>
    <col min="11782" max="12032" width="11" style="413"/>
    <col min="12033" max="12033" width="52.42578125" style="413" customWidth="1"/>
    <col min="12034" max="12034" width="16.28515625" style="413" bestFit="1" customWidth="1"/>
    <col min="12035" max="12035" width="15.28515625" style="413" bestFit="1" customWidth="1"/>
    <col min="12036" max="12036" width="16.28515625" style="413" bestFit="1" customWidth="1"/>
    <col min="12037" max="12037" width="4.5703125" style="413" bestFit="1" customWidth="1"/>
    <col min="12038" max="12288" width="11" style="413"/>
    <col min="12289" max="12289" width="52.42578125" style="413" customWidth="1"/>
    <col min="12290" max="12290" width="16.28515625" style="413" bestFit="1" customWidth="1"/>
    <col min="12291" max="12291" width="15.28515625" style="413" bestFit="1" customWidth="1"/>
    <col min="12292" max="12292" width="16.28515625" style="413" bestFit="1" customWidth="1"/>
    <col min="12293" max="12293" width="4.5703125" style="413" bestFit="1" customWidth="1"/>
    <col min="12294" max="12544" width="11" style="413"/>
    <col min="12545" max="12545" width="52.42578125" style="413" customWidth="1"/>
    <col min="12546" max="12546" width="16.28515625" style="413" bestFit="1" customWidth="1"/>
    <col min="12547" max="12547" width="15.28515625" style="413" bestFit="1" customWidth="1"/>
    <col min="12548" max="12548" width="16.28515625" style="413" bestFit="1" customWidth="1"/>
    <col min="12549" max="12549" width="4.5703125" style="413" bestFit="1" customWidth="1"/>
    <col min="12550" max="12800" width="11" style="413"/>
    <col min="12801" max="12801" width="52.42578125" style="413" customWidth="1"/>
    <col min="12802" max="12802" width="16.28515625" style="413" bestFit="1" customWidth="1"/>
    <col min="12803" max="12803" width="15.28515625" style="413" bestFit="1" customWidth="1"/>
    <col min="12804" max="12804" width="16.28515625" style="413" bestFit="1" customWidth="1"/>
    <col min="12805" max="12805" width="4.5703125" style="413" bestFit="1" customWidth="1"/>
    <col min="12806" max="13056" width="11" style="413"/>
    <col min="13057" max="13057" width="52.42578125" style="413" customWidth="1"/>
    <col min="13058" max="13058" width="16.28515625" style="413" bestFit="1" customWidth="1"/>
    <col min="13059" max="13059" width="15.28515625" style="413" bestFit="1" customWidth="1"/>
    <col min="13060" max="13060" width="16.28515625" style="413" bestFit="1" customWidth="1"/>
    <col min="13061" max="13061" width="4.5703125" style="413" bestFit="1" customWidth="1"/>
    <col min="13062" max="13312" width="11" style="413"/>
    <col min="13313" max="13313" width="52.42578125" style="413" customWidth="1"/>
    <col min="13314" max="13314" width="16.28515625" style="413" bestFit="1" customWidth="1"/>
    <col min="13315" max="13315" width="15.28515625" style="413" bestFit="1" customWidth="1"/>
    <col min="13316" max="13316" width="16.28515625" style="413" bestFit="1" customWidth="1"/>
    <col min="13317" max="13317" width="4.5703125" style="413" bestFit="1" customWidth="1"/>
    <col min="13318" max="13568" width="11" style="413"/>
    <col min="13569" max="13569" width="52.42578125" style="413" customWidth="1"/>
    <col min="13570" max="13570" width="16.28515625" style="413" bestFit="1" customWidth="1"/>
    <col min="13571" max="13571" width="15.28515625" style="413" bestFit="1" customWidth="1"/>
    <col min="13572" max="13572" width="16.28515625" style="413" bestFit="1" customWidth="1"/>
    <col min="13573" max="13573" width="4.5703125" style="413" bestFit="1" customWidth="1"/>
    <col min="13574" max="13824" width="11" style="413"/>
    <col min="13825" max="13825" width="52.42578125" style="413" customWidth="1"/>
    <col min="13826" max="13826" width="16.28515625" style="413" bestFit="1" customWidth="1"/>
    <col min="13827" max="13827" width="15.28515625" style="413" bestFit="1" customWidth="1"/>
    <col min="13828" max="13828" width="16.28515625" style="413" bestFit="1" customWidth="1"/>
    <col min="13829" max="13829" width="4.5703125" style="413" bestFit="1" customWidth="1"/>
    <col min="13830" max="14080" width="11" style="413"/>
    <col min="14081" max="14081" width="52.42578125" style="413" customWidth="1"/>
    <col min="14082" max="14082" width="16.28515625" style="413" bestFit="1" customWidth="1"/>
    <col min="14083" max="14083" width="15.28515625" style="413" bestFit="1" customWidth="1"/>
    <col min="14084" max="14084" width="16.28515625" style="413" bestFit="1" customWidth="1"/>
    <col min="14085" max="14085" width="4.5703125" style="413" bestFit="1" customWidth="1"/>
    <col min="14086" max="14336" width="11" style="413"/>
    <col min="14337" max="14337" width="52.42578125" style="413" customWidth="1"/>
    <col min="14338" max="14338" width="16.28515625" style="413" bestFit="1" customWidth="1"/>
    <col min="14339" max="14339" width="15.28515625" style="413" bestFit="1" customWidth="1"/>
    <col min="14340" max="14340" width="16.28515625" style="413" bestFit="1" customWidth="1"/>
    <col min="14341" max="14341" width="4.5703125" style="413" bestFit="1" customWidth="1"/>
    <col min="14342" max="14592" width="11" style="413"/>
    <col min="14593" max="14593" width="52.42578125" style="413" customWidth="1"/>
    <col min="14594" max="14594" width="16.28515625" style="413" bestFit="1" customWidth="1"/>
    <col min="14595" max="14595" width="15.28515625" style="413" bestFit="1" customWidth="1"/>
    <col min="14596" max="14596" width="16.28515625" style="413" bestFit="1" customWidth="1"/>
    <col min="14597" max="14597" width="4.5703125" style="413" bestFit="1" customWidth="1"/>
    <col min="14598" max="14848" width="11" style="413"/>
    <col min="14849" max="14849" width="52.42578125" style="413" customWidth="1"/>
    <col min="14850" max="14850" width="16.28515625" style="413" bestFit="1" customWidth="1"/>
    <col min="14851" max="14851" width="15.28515625" style="413" bestFit="1" customWidth="1"/>
    <col min="14852" max="14852" width="16.28515625" style="413" bestFit="1" customWidth="1"/>
    <col min="14853" max="14853" width="4.5703125" style="413" bestFit="1" customWidth="1"/>
    <col min="14854" max="15104" width="11" style="413"/>
    <col min="15105" max="15105" width="52.42578125" style="413" customWidth="1"/>
    <col min="15106" max="15106" width="16.28515625" style="413" bestFit="1" customWidth="1"/>
    <col min="15107" max="15107" width="15.28515625" style="413" bestFit="1" customWidth="1"/>
    <col min="15108" max="15108" width="16.28515625" style="413" bestFit="1" customWidth="1"/>
    <col min="15109" max="15109" width="4.5703125" style="413" bestFit="1" customWidth="1"/>
    <col min="15110" max="15360" width="11" style="413"/>
    <col min="15361" max="15361" width="52.42578125" style="413" customWidth="1"/>
    <col min="15362" max="15362" width="16.28515625" style="413" bestFit="1" customWidth="1"/>
    <col min="15363" max="15363" width="15.28515625" style="413" bestFit="1" customWidth="1"/>
    <col min="15364" max="15364" width="16.28515625" style="413" bestFit="1" customWidth="1"/>
    <col min="15365" max="15365" width="4.5703125" style="413" bestFit="1" customWidth="1"/>
    <col min="15366" max="15616" width="11" style="413"/>
    <col min="15617" max="15617" width="52.42578125" style="413" customWidth="1"/>
    <col min="15618" max="15618" width="16.28515625" style="413" bestFit="1" customWidth="1"/>
    <col min="15619" max="15619" width="15.28515625" style="413" bestFit="1" customWidth="1"/>
    <col min="15620" max="15620" width="16.28515625" style="413" bestFit="1" customWidth="1"/>
    <col min="15621" max="15621" width="4.5703125" style="413" bestFit="1" customWidth="1"/>
    <col min="15622" max="15872" width="11" style="413"/>
    <col min="15873" max="15873" width="52.42578125" style="413" customWidth="1"/>
    <col min="15874" max="15874" width="16.28515625" style="413" bestFit="1" customWidth="1"/>
    <col min="15875" max="15875" width="15.28515625" style="413" bestFit="1" customWidth="1"/>
    <col min="15876" max="15876" width="16.28515625" style="413" bestFit="1" customWidth="1"/>
    <col min="15877" max="15877" width="4.5703125" style="413" bestFit="1" customWidth="1"/>
    <col min="15878" max="16128" width="11" style="413"/>
    <col min="16129" max="16129" width="52.42578125" style="413" customWidth="1"/>
    <col min="16130" max="16130" width="16.28515625" style="413" bestFit="1" customWidth="1"/>
    <col min="16131" max="16131" width="15.28515625" style="413" bestFit="1" customWidth="1"/>
    <col min="16132" max="16132" width="16.28515625" style="413" bestFit="1" customWidth="1"/>
    <col min="16133" max="16133" width="4.5703125" style="413" bestFit="1" customWidth="1"/>
    <col min="16134" max="16384" width="11" style="413"/>
  </cols>
  <sheetData>
    <row r="1" spans="1:5" x14ac:dyDescent="0.2">
      <c r="A1" s="985" t="s">
        <v>1470</v>
      </c>
      <c r="B1" s="985"/>
      <c r="C1" s="985"/>
      <c r="D1" s="985"/>
      <c r="E1" s="985"/>
    </row>
    <row r="2" spans="1:5" x14ac:dyDescent="0.2">
      <c r="A2" s="985" t="s">
        <v>1431</v>
      </c>
      <c r="B2" s="985"/>
      <c r="C2" s="985"/>
      <c r="D2" s="985"/>
      <c r="E2" s="985"/>
    </row>
    <row r="3" spans="1:5" x14ac:dyDescent="0.2">
      <c r="A3" s="986"/>
      <c r="B3" s="986"/>
      <c r="C3" s="986"/>
      <c r="D3" s="986"/>
      <c r="E3" s="986"/>
    </row>
    <row r="4" spans="1:5" x14ac:dyDescent="0.2">
      <c r="A4" s="980" t="s">
        <v>1466</v>
      </c>
      <c r="B4" s="379">
        <v>2015</v>
      </c>
      <c r="C4" s="982">
        <v>2016</v>
      </c>
      <c r="D4" s="982"/>
      <c r="E4" s="982"/>
    </row>
    <row r="5" spans="1:5" x14ac:dyDescent="0.2">
      <c r="A5" s="980"/>
      <c r="B5" s="414" t="s">
        <v>1432</v>
      </c>
      <c r="C5" s="380" t="s">
        <v>1433</v>
      </c>
      <c r="D5" s="987" t="s">
        <v>1463</v>
      </c>
      <c r="E5" s="987"/>
    </row>
    <row r="6" spans="1:5" x14ac:dyDescent="0.2">
      <c r="A6" s="384"/>
      <c r="B6" s="415"/>
      <c r="C6" s="385"/>
      <c r="D6" s="385"/>
      <c r="E6" s="385"/>
    </row>
    <row r="7" spans="1:5" x14ac:dyDescent="0.2">
      <c r="A7" s="416" t="s">
        <v>10</v>
      </c>
      <c r="B7" s="417">
        <v>2387735349.9200001</v>
      </c>
      <c r="C7" s="417">
        <v>1677234118.3499999</v>
      </c>
      <c r="D7" s="417">
        <v>2584148641.98</v>
      </c>
      <c r="E7" s="418" t="s">
        <v>8</v>
      </c>
    </row>
    <row r="8" spans="1:5" x14ac:dyDescent="0.2">
      <c r="A8" s="419"/>
      <c r="B8" s="420"/>
      <c r="C8" s="420"/>
      <c r="D8" s="420"/>
      <c r="E8" s="384"/>
    </row>
    <row r="9" spans="1:5" x14ac:dyDescent="0.2">
      <c r="A9" s="410" t="s">
        <v>1471</v>
      </c>
      <c r="B9" s="389">
        <v>244960679.37</v>
      </c>
      <c r="C9" s="389">
        <v>163140211.16</v>
      </c>
      <c r="D9" s="389">
        <v>210223461.22999999</v>
      </c>
      <c r="E9" s="421">
        <v>9</v>
      </c>
    </row>
    <row r="10" spans="1:5" x14ac:dyDescent="0.2">
      <c r="A10" s="410" t="s">
        <v>1472</v>
      </c>
      <c r="B10" s="389">
        <v>406251088.48000002</v>
      </c>
      <c r="C10" s="389">
        <v>370620144.31999999</v>
      </c>
      <c r="D10" s="389">
        <v>554207108.28999996</v>
      </c>
      <c r="E10" s="421">
        <f>+D10/D7*100</f>
        <v>21.44640982669484</v>
      </c>
    </row>
    <row r="11" spans="1:5" x14ac:dyDescent="0.2">
      <c r="A11" s="410" t="s">
        <v>1473</v>
      </c>
      <c r="B11" s="389">
        <v>360165394.19</v>
      </c>
      <c r="C11" s="389">
        <v>314130018</v>
      </c>
      <c r="D11" s="389">
        <v>519220299.76999998</v>
      </c>
      <c r="E11" s="421">
        <f>+D11/D7*100</f>
        <v>20.092509050569486</v>
      </c>
    </row>
    <row r="12" spans="1:5" x14ac:dyDescent="0.2">
      <c r="A12" s="410" t="s">
        <v>1474</v>
      </c>
      <c r="B12" s="389">
        <v>434002777.88</v>
      </c>
      <c r="C12" s="389">
        <v>204232443.56</v>
      </c>
      <c r="D12" s="389">
        <v>576554629.85000002</v>
      </c>
      <c r="E12" s="421">
        <f>+D12/D7*100</f>
        <v>22.311202246022436</v>
      </c>
    </row>
    <row r="13" spans="1:5" x14ac:dyDescent="0.2">
      <c r="A13" s="410" t="s">
        <v>1475</v>
      </c>
      <c r="B13" s="389">
        <v>362379890.68000001</v>
      </c>
      <c r="C13" s="389">
        <v>254867984.41</v>
      </c>
      <c r="D13" s="389">
        <v>414310151.87</v>
      </c>
      <c r="E13" s="421">
        <f>+D13/D7*100</f>
        <v>16.032752340149887</v>
      </c>
    </row>
    <row r="14" spans="1:5" x14ac:dyDescent="0.2">
      <c r="A14" s="410" t="s">
        <v>1476</v>
      </c>
      <c r="B14" s="389">
        <v>579975519.32000005</v>
      </c>
      <c r="C14" s="389">
        <v>370243316.89999998</v>
      </c>
      <c r="D14" s="389">
        <v>309632990.97000003</v>
      </c>
      <c r="E14" s="421">
        <f>+D14/D7*100</f>
        <v>11.982011635861481</v>
      </c>
    </row>
    <row r="15" spans="1:5" x14ac:dyDescent="0.2">
      <c r="A15" s="422"/>
      <c r="B15" s="422"/>
      <c r="C15" s="422"/>
      <c r="D15" s="422"/>
      <c r="E15" s="422"/>
    </row>
    <row r="17" spans="1:5" x14ac:dyDescent="0.2">
      <c r="A17" s="985" t="s">
        <v>1477</v>
      </c>
      <c r="B17" s="985"/>
      <c r="C17" s="985"/>
      <c r="D17" s="985"/>
      <c r="E17" s="985"/>
    </row>
    <row r="18" spans="1:5" x14ac:dyDescent="0.2">
      <c r="A18" s="985" t="s">
        <v>1431</v>
      </c>
      <c r="B18" s="985"/>
      <c r="C18" s="985"/>
      <c r="D18" s="985"/>
      <c r="E18" s="985"/>
    </row>
    <row r="19" spans="1:5" x14ac:dyDescent="0.2">
      <c r="A19" s="986"/>
      <c r="B19" s="986"/>
      <c r="C19" s="986"/>
      <c r="D19" s="986"/>
      <c r="E19" s="986"/>
    </row>
    <row r="20" spans="1:5" x14ac:dyDescent="0.2">
      <c r="A20" s="980" t="s">
        <v>1467</v>
      </c>
      <c r="B20" s="379">
        <v>2015</v>
      </c>
      <c r="C20" s="982">
        <v>2016</v>
      </c>
      <c r="D20" s="982"/>
      <c r="E20" s="982"/>
    </row>
    <row r="21" spans="1:5" x14ac:dyDescent="0.2">
      <c r="A21" s="980"/>
      <c r="B21" s="414" t="s">
        <v>1432</v>
      </c>
      <c r="C21" s="380" t="s">
        <v>1433</v>
      </c>
      <c r="D21" s="987" t="s">
        <v>1463</v>
      </c>
      <c r="E21" s="987"/>
    </row>
    <row r="22" spans="1:5" x14ac:dyDescent="0.2">
      <c r="A22" s="384"/>
      <c r="B22" s="415"/>
      <c r="C22" s="385"/>
      <c r="D22" s="385"/>
      <c r="E22" s="385"/>
    </row>
    <row r="23" spans="1:5" x14ac:dyDescent="0.2">
      <c r="A23" s="416" t="s">
        <v>10</v>
      </c>
      <c r="B23" s="417">
        <v>12655722593.24</v>
      </c>
      <c r="C23" s="417">
        <v>6740547532.1099997</v>
      </c>
      <c r="D23" s="417">
        <v>10924960090.67</v>
      </c>
      <c r="E23" s="418" t="s">
        <v>8</v>
      </c>
    </row>
    <row r="24" spans="1:5" x14ac:dyDescent="0.2">
      <c r="A24" s="419"/>
      <c r="B24" s="420"/>
      <c r="C24" s="420"/>
      <c r="D24" s="420"/>
      <c r="E24" s="384"/>
    </row>
    <row r="25" spans="1:5" x14ac:dyDescent="0.2">
      <c r="A25" s="410" t="s">
        <v>1478</v>
      </c>
      <c r="B25" s="389">
        <v>173597631.58000001</v>
      </c>
      <c r="C25" s="389">
        <v>3432130.23</v>
      </c>
      <c r="D25" s="389">
        <v>80211465.849999994</v>
      </c>
      <c r="E25" s="421">
        <f>+D25/D23*100</f>
        <v>0.73420374247866771</v>
      </c>
    </row>
    <row r="26" spans="1:5" x14ac:dyDescent="0.2">
      <c r="A26" s="410" t="s">
        <v>1479</v>
      </c>
      <c r="B26" s="389">
        <v>870651860.12</v>
      </c>
      <c r="C26" s="389">
        <v>161284675.18000001</v>
      </c>
      <c r="D26" s="389">
        <v>1246437212.47</v>
      </c>
      <c r="E26" s="421">
        <f>+D26/D23*100</f>
        <v>11.409077947428541</v>
      </c>
    </row>
    <row r="27" spans="1:5" x14ac:dyDescent="0.2">
      <c r="A27" s="410" t="s">
        <v>1480</v>
      </c>
      <c r="B27" s="389">
        <v>1295613605.96</v>
      </c>
      <c r="C27" s="389">
        <v>1293703247.3199999</v>
      </c>
      <c r="D27" s="389">
        <v>1831417596.5899999</v>
      </c>
      <c r="E27" s="421">
        <f>+D27/D23*100</f>
        <v>16.763609032805938</v>
      </c>
    </row>
    <row r="28" spans="1:5" x14ac:dyDescent="0.2">
      <c r="A28" s="410" t="s">
        <v>1481</v>
      </c>
      <c r="B28" s="389">
        <v>292842949.70999998</v>
      </c>
      <c r="C28" s="389">
        <v>53366087.100000001</v>
      </c>
      <c r="D28" s="389">
        <v>394812574.39999998</v>
      </c>
      <c r="E28" s="421">
        <v>3</v>
      </c>
    </row>
    <row r="29" spans="1:5" x14ac:dyDescent="0.2">
      <c r="A29" s="410" t="s">
        <v>1482</v>
      </c>
      <c r="B29" s="389">
        <v>9784270721.3700008</v>
      </c>
      <c r="C29" s="389">
        <v>5142513604.3199997</v>
      </c>
      <c r="D29" s="389">
        <v>6946048018.3400002</v>
      </c>
      <c r="E29" s="421">
        <f>+D29/D23*100</f>
        <v>63.579619153684398</v>
      </c>
    </row>
    <row r="30" spans="1:5" x14ac:dyDescent="0.2">
      <c r="A30" s="410" t="s">
        <v>1483</v>
      </c>
      <c r="B30" s="389">
        <v>210623995.90000001</v>
      </c>
      <c r="C30" s="389">
        <v>77580182.959999993</v>
      </c>
      <c r="D30" s="389">
        <v>414426928.44999999</v>
      </c>
      <c r="E30" s="421">
        <f>+D30/D23*100</f>
        <v>3.7933953534889686</v>
      </c>
    </row>
    <row r="31" spans="1:5" x14ac:dyDescent="0.2">
      <c r="A31" s="410" t="s">
        <v>1484</v>
      </c>
      <c r="B31" s="389">
        <v>28121828.600000001</v>
      </c>
      <c r="C31" s="389">
        <v>8667605</v>
      </c>
      <c r="D31" s="389">
        <v>11606294.57</v>
      </c>
      <c r="E31" s="421">
        <f>+D31/D23*100</f>
        <v>0.10623649398876858</v>
      </c>
    </row>
    <row r="32" spans="1:5" x14ac:dyDescent="0.2">
      <c r="A32" s="423"/>
      <c r="B32" s="424"/>
      <c r="C32" s="424"/>
      <c r="D32" s="424"/>
      <c r="E32" s="425"/>
    </row>
    <row r="33" spans="1:5" x14ac:dyDescent="0.2">
      <c r="A33" s="426"/>
      <c r="B33" s="427"/>
      <c r="C33" s="427"/>
      <c r="D33" s="427"/>
      <c r="E33" s="428"/>
    </row>
    <row r="34" spans="1:5" x14ac:dyDescent="0.2">
      <c r="A34" s="985" t="s">
        <v>1485</v>
      </c>
      <c r="B34" s="985"/>
      <c r="C34" s="985"/>
      <c r="D34" s="985"/>
      <c r="E34" s="985"/>
    </row>
    <row r="35" spans="1:5" x14ac:dyDescent="0.2">
      <c r="A35" s="985" t="s">
        <v>1431</v>
      </c>
      <c r="B35" s="985"/>
      <c r="C35" s="985"/>
      <c r="D35" s="985"/>
      <c r="E35" s="985"/>
    </row>
    <row r="36" spans="1:5" x14ac:dyDescent="0.2">
      <c r="A36" s="986"/>
      <c r="B36" s="986"/>
      <c r="C36" s="986"/>
      <c r="D36" s="986"/>
      <c r="E36" s="986"/>
    </row>
    <row r="37" spans="1:5" x14ac:dyDescent="0.2">
      <c r="A37" s="980" t="s">
        <v>1468</v>
      </c>
      <c r="B37" s="379">
        <v>2015</v>
      </c>
      <c r="C37" s="982">
        <v>2016</v>
      </c>
      <c r="D37" s="982"/>
      <c r="E37" s="982"/>
    </row>
    <row r="38" spans="1:5" x14ac:dyDescent="0.2">
      <c r="A38" s="980"/>
      <c r="B38" s="414" t="s">
        <v>1432</v>
      </c>
      <c r="C38" s="380" t="s">
        <v>1433</v>
      </c>
      <c r="D38" s="987" t="s">
        <v>1463</v>
      </c>
      <c r="E38" s="987"/>
    </row>
    <row r="39" spans="1:5" x14ac:dyDescent="0.2">
      <c r="A39" s="384"/>
      <c r="B39" s="415"/>
      <c r="C39" s="385"/>
      <c r="D39" s="385"/>
      <c r="E39" s="385"/>
    </row>
    <row r="40" spans="1:5" x14ac:dyDescent="0.2">
      <c r="A40" s="416" t="s">
        <v>10</v>
      </c>
      <c r="B40" s="417">
        <v>736998765.97000003</v>
      </c>
      <c r="C40" s="417">
        <v>255151736.30000001</v>
      </c>
      <c r="D40" s="417">
        <v>985556890.64999998</v>
      </c>
      <c r="E40" s="418" t="s">
        <v>8</v>
      </c>
    </row>
    <row r="41" spans="1:5" x14ac:dyDescent="0.2">
      <c r="A41" s="419"/>
      <c r="B41" s="420"/>
      <c r="C41" s="420"/>
      <c r="D41" s="420"/>
      <c r="E41" s="384"/>
    </row>
    <row r="42" spans="1:5" x14ac:dyDescent="0.2">
      <c r="A42" s="410" t="s">
        <v>1486</v>
      </c>
      <c r="B42" s="389">
        <v>101194952.38</v>
      </c>
      <c r="C42" s="389">
        <v>47704363.520000003</v>
      </c>
      <c r="D42" s="389">
        <v>82010712.290000007</v>
      </c>
      <c r="E42" s="421">
        <v>9</v>
      </c>
    </row>
    <row r="43" spans="1:5" x14ac:dyDescent="0.2">
      <c r="A43" s="410" t="s">
        <v>1487</v>
      </c>
      <c r="B43" s="389">
        <v>236550361</v>
      </c>
      <c r="C43" s="389">
        <v>48931574</v>
      </c>
      <c r="D43" s="389">
        <v>260788560.65000001</v>
      </c>
      <c r="E43" s="421">
        <f>+D43/D40*100</f>
        <v>26.461035697087286</v>
      </c>
    </row>
    <row r="44" spans="1:5" x14ac:dyDescent="0.2">
      <c r="A44" s="410" t="s">
        <v>1488</v>
      </c>
      <c r="B44" s="389">
        <v>7504509.71</v>
      </c>
      <c r="C44" s="389">
        <v>0</v>
      </c>
      <c r="D44" s="389">
        <v>102895359.95</v>
      </c>
      <c r="E44" s="421">
        <f>+D44/D40*100</f>
        <v>10.440326776279539</v>
      </c>
    </row>
    <row r="45" spans="1:5" x14ac:dyDescent="0.2">
      <c r="A45" s="410" t="s">
        <v>1489</v>
      </c>
      <c r="B45" s="389">
        <v>2876900.62</v>
      </c>
      <c r="C45" s="389">
        <v>0</v>
      </c>
      <c r="D45" s="389">
        <v>0</v>
      </c>
      <c r="E45" s="421">
        <f>+D45/D40*100</f>
        <v>0</v>
      </c>
    </row>
    <row r="46" spans="1:5" x14ac:dyDescent="0.2">
      <c r="A46" s="410" t="s">
        <v>1490</v>
      </c>
      <c r="B46" s="389">
        <v>345476250.00999999</v>
      </c>
      <c r="C46" s="389">
        <v>65105641.619999997</v>
      </c>
      <c r="D46" s="389">
        <v>287941309.16000003</v>
      </c>
      <c r="E46" s="421">
        <f>+D46/D40*100</f>
        <v>29.216102275952366</v>
      </c>
    </row>
    <row r="47" spans="1:5" x14ac:dyDescent="0.2">
      <c r="A47" s="410" t="s">
        <v>1491</v>
      </c>
      <c r="B47" s="389">
        <v>0</v>
      </c>
      <c r="C47" s="389">
        <v>11654104.039999999</v>
      </c>
      <c r="D47" s="389">
        <v>21114248.68</v>
      </c>
      <c r="E47" s="421">
        <v>3</v>
      </c>
    </row>
    <row r="48" spans="1:5" x14ac:dyDescent="0.2">
      <c r="A48" s="410" t="s">
        <v>1492</v>
      </c>
      <c r="B48" s="389">
        <v>31364529.960000001</v>
      </c>
      <c r="C48" s="389">
        <v>35089876.240000002</v>
      </c>
      <c r="D48" s="389">
        <v>180582665.72999999</v>
      </c>
      <c r="E48" s="421">
        <f>+D48/D40*100</f>
        <v>18.322906312480967</v>
      </c>
    </row>
    <row r="49" spans="1:5" x14ac:dyDescent="0.2">
      <c r="A49" s="410" t="s">
        <v>1493</v>
      </c>
      <c r="B49" s="389">
        <v>8268618.1600000001</v>
      </c>
      <c r="C49" s="389">
        <v>46666176.880000003</v>
      </c>
      <c r="D49" s="389">
        <v>50224034.189999998</v>
      </c>
      <c r="E49" s="421">
        <f>+D49/D40*100</f>
        <v>5.0960055849110812</v>
      </c>
    </row>
    <row r="50" spans="1:5" x14ac:dyDescent="0.2">
      <c r="A50" s="410" t="s">
        <v>1494</v>
      </c>
      <c r="B50" s="389">
        <v>3762644.13</v>
      </c>
      <c r="C50" s="389">
        <v>0</v>
      </c>
      <c r="D50" s="389">
        <v>0</v>
      </c>
      <c r="E50" s="421">
        <f>+D50/D40*100</f>
        <v>0</v>
      </c>
    </row>
    <row r="51" spans="1:5" x14ac:dyDescent="0.2">
      <c r="A51" s="422"/>
      <c r="B51" s="424"/>
      <c r="C51" s="422"/>
      <c r="D51" s="422"/>
      <c r="E51" s="422"/>
    </row>
    <row r="52" spans="1:5" x14ac:dyDescent="0.2">
      <c r="B52" s="427"/>
    </row>
    <row r="53" spans="1:5" x14ac:dyDescent="0.2">
      <c r="A53" s="985" t="s">
        <v>1495</v>
      </c>
      <c r="B53" s="985"/>
      <c r="C53" s="985"/>
      <c r="D53" s="985"/>
      <c r="E53" s="985"/>
    </row>
    <row r="54" spans="1:5" x14ac:dyDescent="0.2">
      <c r="A54" s="985" t="s">
        <v>1431</v>
      </c>
      <c r="B54" s="985"/>
      <c r="C54" s="985"/>
      <c r="D54" s="985"/>
      <c r="E54" s="985"/>
    </row>
    <row r="55" spans="1:5" x14ac:dyDescent="0.2">
      <c r="A55" s="986"/>
      <c r="B55" s="986"/>
      <c r="C55" s="986"/>
      <c r="D55" s="986"/>
      <c r="E55" s="986"/>
    </row>
    <row r="56" spans="1:5" x14ac:dyDescent="0.2">
      <c r="A56" s="980" t="s">
        <v>1469</v>
      </c>
      <c r="B56" s="379">
        <v>2015</v>
      </c>
      <c r="C56" s="982">
        <v>2016</v>
      </c>
      <c r="D56" s="982"/>
      <c r="E56" s="982"/>
    </row>
    <row r="57" spans="1:5" x14ac:dyDescent="0.2">
      <c r="A57" s="980"/>
      <c r="B57" s="414" t="s">
        <v>1432</v>
      </c>
      <c r="C57" s="380" t="s">
        <v>1433</v>
      </c>
      <c r="D57" s="987" t="s">
        <v>1463</v>
      </c>
      <c r="E57" s="987"/>
    </row>
    <row r="58" spans="1:5" x14ac:dyDescent="0.2">
      <c r="A58" s="384"/>
      <c r="B58" s="415"/>
      <c r="C58" s="385"/>
      <c r="D58" s="385"/>
      <c r="E58" s="385"/>
    </row>
    <row r="59" spans="1:5" x14ac:dyDescent="0.2">
      <c r="A59" s="416" t="s">
        <v>10</v>
      </c>
      <c r="B59" s="417">
        <v>3348040690.0999999</v>
      </c>
      <c r="C59" s="417">
        <v>289166606</v>
      </c>
      <c r="D59" s="417">
        <v>3915395974.8200002</v>
      </c>
      <c r="E59" s="418" t="s">
        <v>8</v>
      </c>
    </row>
    <row r="60" spans="1:5" x14ac:dyDescent="0.2">
      <c r="A60" s="419"/>
      <c r="B60" s="420"/>
      <c r="C60" s="420"/>
      <c r="D60" s="420"/>
      <c r="E60" s="384"/>
    </row>
    <row r="61" spans="1:5" x14ac:dyDescent="0.2">
      <c r="A61" s="410" t="s">
        <v>1496</v>
      </c>
      <c r="B61" s="389">
        <v>304471855.56999999</v>
      </c>
      <c r="C61" s="389">
        <v>289166606</v>
      </c>
      <c r="D61" s="389">
        <v>672838203.26999998</v>
      </c>
      <c r="E61" s="421">
        <f>+D61/D59*100</f>
        <v>17.184422919087559</v>
      </c>
    </row>
    <row r="62" spans="1:5" ht="22.5" x14ac:dyDescent="0.2">
      <c r="A62" s="429" t="s">
        <v>1497</v>
      </c>
      <c r="B62" s="389">
        <v>3043490463.5999999</v>
      </c>
      <c r="C62" s="389">
        <v>0</v>
      </c>
      <c r="D62" s="389">
        <v>3242524742.5500002</v>
      </c>
      <c r="E62" s="421">
        <f>+D62/D59*100</f>
        <v>82.814733513615224</v>
      </c>
    </row>
    <row r="63" spans="1:5" x14ac:dyDescent="0.2">
      <c r="A63" s="410" t="s">
        <v>1498</v>
      </c>
      <c r="B63" s="389">
        <v>78370.929999999993</v>
      </c>
      <c r="C63" s="389">
        <v>0</v>
      </c>
      <c r="D63" s="389">
        <v>33029</v>
      </c>
      <c r="E63" s="421">
        <f>+D63/D59*100</f>
        <v>8.4356729721362137E-4</v>
      </c>
    </row>
    <row r="64" spans="1:5" x14ac:dyDescent="0.2">
      <c r="A64" s="423"/>
      <c r="B64" s="424"/>
      <c r="C64" s="424"/>
      <c r="D64" s="424"/>
      <c r="E64" s="425"/>
    </row>
    <row r="65" spans="1:5" x14ac:dyDescent="0.2">
      <c r="A65" s="426"/>
      <c r="B65" s="427"/>
      <c r="C65" s="427"/>
      <c r="D65" s="427"/>
      <c r="E65" s="428"/>
    </row>
    <row r="66" spans="1:5" x14ac:dyDescent="0.2">
      <c r="A66" s="426"/>
      <c r="B66" s="427"/>
      <c r="C66" s="427"/>
      <c r="D66" s="427"/>
      <c r="E66" s="428"/>
    </row>
    <row r="67" spans="1:5" x14ac:dyDescent="0.2">
      <c r="A67" s="426"/>
      <c r="B67" s="427"/>
      <c r="C67" s="427"/>
      <c r="D67" s="427"/>
      <c r="E67" s="428"/>
    </row>
  </sheetData>
  <mergeCells count="24">
    <mergeCell ref="A53:E53"/>
    <mergeCell ref="A54:E54"/>
    <mergeCell ref="A55:E55"/>
    <mergeCell ref="A56:A57"/>
    <mergeCell ref="C56:E56"/>
    <mergeCell ref="D57:E57"/>
    <mergeCell ref="A34:E34"/>
    <mergeCell ref="A35:E35"/>
    <mergeCell ref="A36:E36"/>
    <mergeCell ref="A37:A38"/>
    <mergeCell ref="C37:E37"/>
    <mergeCell ref="D38:E38"/>
    <mergeCell ref="A17:E17"/>
    <mergeCell ref="A18:E18"/>
    <mergeCell ref="A19:E19"/>
    <mergeCell ref="A20:A21"/>
    <mergeCell ref="C20:E20"/>
    <mergeCell ref="D21:E21"/>
    <mergeCell ref="A1:E1"/>
    <mergeCell ref="A2:E2"/>
    <mergeCell ref="A3:E3"/>
    <mergeCell ref="A4:A5"/>
    <mergeCell ref="C4:E4"/>
    <mergeCell ref="D5:E5"/>
  </mergeCells>
  <pageMargins left="0.19719757252565651" right="0.19719757252565651" top="0.39370078740157477" bottom="0.19719757252565651" header="1.1126239316962329E-308" footer="0.19719757252565651"/>
  <pageSetup scale="84" fitToHeight="0" orientation="portrait" errors="NA"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61"/>
  <sheetViews>
    <sheetView showGridLines="0" tabSelected="1" topLeftCell="A41" workbookViewId="0">
      <selection activeCell="D51" sqref="D51"/>
    </sheetView>
  </sheetViews>
  <sheetFormatPr baseColWidth="10" defaultRowHeight="12.75" x14ac:dyDescent="0.2"/>
  <cols>
    <col min="1" max="1" width="62.140625" style="1" customWidth="1"/>
    <col min="2" max="2" width="12" style="1" customWidth="1"/>
    <col min="3" max="3" width="7.7109375" style="1" customWidth="1"/>
    <col min="4" max="4" width="12" style="29" bestFit="1" customWidth="1"/>
    <col min="5" max="5" width="23.42578125" style="1" customWidth="1"/>
    <col min="6" max="8" width="11" style="1"/>
    <col min="9" max="9" width="26.42578125" style="1" customWidth="1"/>
    <col min="10" max="12" width="11" style="1"/>
    <col min="13" max="13" width="36.42578125" style="1" customWidth="1"/>
    <col min="14" max="16" width="11" style="1"/>
    <col min="17" max="17" width="27.42578125" style="1" customWidth="1"/>
    <col min="18" max="19" width="11" style="1"/>
    <col min="20" max="20" width="13.7109375" style="1" customWidth="1"/>
    <col min="21" max="256" width="11" style="1"/>
    <col min="257" max="257" width="62.140625" style="1" customWidth="1"/>
    <col min="258" max="258" width="12" style="1" bestFit="1" customWidth="1"/>
    <col min="259" max="259" width="7.7109375" style="1" customWidth="1"/>
    <col min="260" max="260" width="12" style="1" bestFit="1" customWidth="1"/>
    <col min="261" max="261" width="23.42578125" style="1" customWidth="1"/>
    <col min="262" max="264" width="11" style="1"/>
    <col min="265" max="265" width="26.42578125" style="1" customWidth="1"/>
    <col min="266" max="268" width="11" style="1"/>
    <col min="269" max="269" width="36.42578125" style="1" customWidth="1"/>
    <col min="270" max="272" width="11" style="1"/>
    <col min="273" max="273" width="27.42578125" style="1" customWidth="1"/>
    <col min="274" max="275" width="11" style="1"/>
    <col min="276" max="276" width="13.7109375" style="1" customWidth="1"/>
    <col min="277" max="512" width="11" style="1"/>
    <col min="513" max="513" width="62.140625" style="1" customWidth="1"/>
    <col min="514" max="514" width="12" style="1" bestFit="1" customWidth="1"/>
    <col min="515" max="515" width="7.7109375" style="1" customWidth="1"/>
    <col min="516" max="516" width="12" style="1" bestFit="1" customWidth="1"/>
    <col min="517" max="517" width="23.42578125" style="1" customWidth="1"/>
    <col min="518" max="520" width="11" style="1"/>
    <col min="521" max="521" width="26.42578125" style="1" customWidth="1"/>
    <col min="522" max="524" width="11" style="1"/>
    <col min="525" max="525" width="36.42578125" style="1" customWidth="1"/>
    <col min="526" max="528" width="11" style="1"/>
    <col min="529" max="529" width="27.42578125" style="1" customWidth="1"/>
    <col min="530" max="531" width="11" style="1"/>
    <col min="532" max="532" width="13.7109375" style="1" customWidth="1"/>
    <col min="533" max="768" width="11" style="1"/>
    <col min="769" max="769" width="62.140625" style="1" customWidth="1"/>
    <col min="770" max="770" width="12" style="1" bestFit="1" customWidth="1"/>
    <col min="771" max="771" width="7.7109375" style="1" customWidth="1"/>
    <col min="772" max="772" width="12" style="1" bestFit="1" customWidth="1"/>
    <col min="773" max="773" width="23.42578125" style="1" customWidth="1"/>
    <col min="774" max="776" width="11" style="1"/>
    <col min="777" max="777" width="26.42578125" style="1" customWidth="1"/>
    <col min="778" max="780" width="11" style="1"/>
    <col min="781" max="781" width="36.42578125" style="1" customWidth="1"/>
    <col min="782" max="784" width="11" style="1"/>
    <col min="785" max="785" width="27.42578125" style="1" customWidth="1"/>
    <col min="786" max="787" width="11" style="1"/>
    <col min="788" max="788" width="13.7109375" style="1" customWidth="1"/>
    <col min="789" max="1024" width="11" style="1"/>
    <col min="1025" max="1025" width="62.140625" style="1" customWidth="1"/>
    <col min="1026" max="1026" width="12" style="1" bestFit="1" customWidth="1"/>
    <col min="1027" max="1027" width="7.7109375" style="1" customWidth="1"/>
    <col min="1028" max="1028" width="12" style="1" bestFit="1" customWidth="1"/>
    <col min="1029" max="1029" width="23.42578125" style="1" customWidth="1"/>
    <col min="1030" max="1032" width="11" style="1"/>
    <col min="1033" max="1033" width="26.42578125" style="1" customWidth="1"/>
    <col min="1034" max="1036" width="11" style="1"/>
    <col min="1037" max="1037" width="36.42578125" style="1" customWidth="1"/>
    <col min="1038" max="1040" width="11" style="1"/>
    <col min="1041" max="1041" width="27.42578125" style="1" customWidth="1"/>
    <col min="1042" max="1043" width="11" style="1"/>
    <col min="1044" max="1044" width="13.7109375" style="1" customWidth="1"/>
    <col min="1045" max="1280" width="11" style="1"/>
    <col min="1281" max="1281" width="62.140625" style="1" customWidth="1"/>
    <col min="1282" max="1282" width="12" style="1" bestFit="1" customWidth="1"/>
    <col min="1283" max="1283" width="7.7109375" style="1" customWidth="1"/>
    <col min="1284" max="1284" width="12" style="1" bestFit="1" customWidth="1"/>
    <col min="1285" max="1285" width="23.42578125" style="1" customWidth="1"/>
    <col min="1286" max="1288" width="11" style="1"/>
    <col min="1289" max="1289" width="26.42578125" style="1" customWidth="1"/>
    <col min="1290" max="1292" width="11" style="1"/>
    <col min="1293" max="1293" width="36.42578125" style="1" customWidth="1"/>
    <col min="1294" max="1296" width="11" style="1"/>
    <col min="1297" max="1297" width="27.42578125" style="1" customWidth="1"/>
    <col min="1298" max="1299" width="11" style="1"/>
    <col min="1300" max="1300" width="13.7109375" style="1" customWidth="1"/>
    <col min="1301" max="1536" width="11" style="1"/>
    <col min="1537" max="1537" width="62.140625" style="1" customWidth="1"/>
    <col min="1538" max="1538" width="12" style="1" bestFit="1" customWidth="1"/>
    <col min="1539" max="1539" width="7.7109375" style="1" customWidth="1"/>
    <col min="1540" max="1540" width="12" style="1" bestFit="1" customWidth="1"/>
    <col min="1541" max="1541" width="23.42578125" style="1" customWidth="1"/>
    <col min="1542" max="1544" width="11" style="1"/>
    <col min="1545" max="1545" width="26.42578125" style="1" customWidth="1"/>
    <col min="1546" max="1548" width="11" style="1"/>
    <col min="1549" max="1549" width="36.42578125" style="1" customWidth="1"/>
    <col min="1550" max="1552" width="11" style="1"/>
    <col min="1553" max="1553" width="27.42578125" style="1" customWidth="1"/>
    <col min="1554" max="1555" width="11" style="1"/>
    <col min="1556" max="1556" width="13.7109375" style="1" customWidth="1"/>
    <col min="1557" max="1792" width="11" style="1"/>
    <col min="1793" max="1793" width="62.140625" style="1" customWidth="1"/>
    <col min="1794" max="1794" width="12" style="1" bestFit="1" customWidth="1"/>
    <col min="1795" max="1795" width="7.7109375" style="1" customWidth="1"/>
    <col min="1796" max="1796" width="12" style="1" bestFit="1" customWidth="1"/>
    <col min="1797" max="1797" width="23.42578125" style="1" customWidth="1"/>
    <col min="1798" max="1800" width="11" style="1"/>
    <col min="1801" max="1801" width="26.42578125" style="1" customWidth="1"/>
    <col min="1802" max="1804" width="11" style="1"/>
    <col min="1805" max="1805" width="36.42578125" style="1" customWidth="1"/>
    <col min="1806" max="1808" width="11" style="1"/>
    <col min="1809" max="1809" width="27.42578125" style="1" customWidth="1"/>
    <col min="1810" max="1811" width="11" style="1"/>
    <col min="1812" max="1812" width="13.7109375" style="1" customWidth="1"/>
    <col min="1813" max="2048" width="11" style="1"/>
    <col min="2049" max="2049" width="62.140625" style="1" customWidth="1"/>
    <col min="2050" max="2050" width="12" style="1" bestFit="1" customWidth="1"/>
    <col min="2051" max="2051" width="7.7109375" style="1" customWidth="1"/>
    <col min="2052" max="2052" width="12" style="1" bestFit="1" customWidth="1"/>
    <col min="2053" max="2053" width="23.42578125" style="1" customWidth="1"/>
    <col min="2054" max="2056" width="11" style="1"/>
    <col min="2057" max="2057" width="26.42578125" style="1" customWidth="1"/>
    <col min="2058" max="2060" width="11" style="1"/>
    <col min="2061" max="2061" width="36.42578125" style="1" customWidth="1"/>
    <col min="2062" max="2064" width="11" style="1"/>
    <col min="2065" max="2065" width="27.42578125" style="1" customWidth="1"/>
    <col min="2066" max="2067" width="11" style="1"/>
    <col min="2068" max="2068" width="13.7109375" style="1" customWidth="1"/>
    <col min="2069" max="2304" width="11" style="1"/>
    <col min="2305" max="2305" width="62.140625" style="1" customWidth="1"/>
    <col min="2306" max="2306" width="12" style="1" bestFit="1" customWidth="1"/>
    <col min="2307" max="2307" width="7.7109375" style="1" customWidth="1"/>
    <col min="2308" max="2308" width="12" style="1" bestFit="1" customWidth="1"/>
    <col min="2309" max="2309" width="23.42578125" style="1" customWidth="1"/>
    <col min="2310" max="2312" width="11" style="1"/>
    <col min="2313" max="2313" width="26.42578125" style="1" customWidth="1"/>
    <col min="2314" max="2316" width="11" style="1"/>
    <col min="2317" max="2317" width="36.42578125" style="1" customWidth="1"/>
    <col min="2318" max="2320" width="11" style="1"/>
    <col min="2321" max="2321" width="27.42578125" style="1" customWidth="1"/>
    <col min="2322" max="2323" width="11" style="1"/>
    <col min="2324" max="2324" width="13.7109375" style="1" customWidth="1"/>
    <col min="2325" max="2560" width="11" style="1"/>
    <col min="2561" max="2561" width="62.140625" style="1" customWidth="1"/>
    <col min="2562" max="2562" width="12" style="1" bestFit="1" customWidth="1"/>
    <col min="2563" max="2563" width="7.7109375" style="1" customWidth="1"/>
    <col min="2564" max="2564" width="12" style="1" bestFit="1" customWidth="1"/>
    <col min="2565" max="2565" width="23.42578125" style="1" customWidth="1"/>
    <col min="2566" max="2568" width="11" style="1"/>
    <col min="2569" max="2569" width="26.42578125" style="1" customWidth="1"/>
    <col min="2570" max="2572" width="11" style="1"/>
    <col min="2573" max="2573" width="36.42578125" style="1" customWidth="1"/>
    <col min="2574" max="2576" width="11" style="1"/>
    <col min="2577" max="2577" width="27.42578125" style="1" customWidth="1"/>
    <col min="2578" max="2579" width="11" style="1"/>
    <col min="2580" max="2580" width="13.7109375" style="1" customWidth="1"/>
    <col min="2581" max="2816" width="11" style="1"/>
    <col min="2817" max="2817" width="62.140625" style="1" customWidth="1"/>
    <col min="2818" max="2818" width="12" style="1" bestFit="1" customWidth="1"/>
    <col min="2819" max="2819" width="7.7109375" style="1" customWidth="1"/>
    <col min="2820" max="2820" width="12" style="1" bestFit="1" customWidth="1"/>
    <col min="2821" max="2821" width="23.42578125" style="1" customWidth="1"/>
    <col min="2822" max="2824" width="11" style="1"/>
    <col min="2825" max="2825" width="26.42578125" style="1" customWidth="1"/>
    <col min="2826" max="2828" width="11" style="1"/>
    <col min="2829" max="2829" width="36.42578125" style="1" customWidth="1"/>
    <col min="2830" max="2832" width="11" style="1"/>
    <col min="2833" max="2833" width="27.42578125" style="1" customWidth="1"/>
    <col min="2834" max="2835" width="11" style="1"/>
    <col min="2836" max="2836" width="13.7109375" style="1" customWidth="1"/>
    <col min="2837" max="3072" width="11" style="1"/>
    <col min="3073" max="3073" width="62.140625" style="1" customWidth="1"/>
    <col min="3074" max="3074" width="12" style="1" bestFit="1" customWidth="1"/>
    <col min="3075" max="3075" width="7.7109375" style="1" customWidth="1"/>
    <col min="3076" max="3076" width="12" style="1" bestFit="1" customWidth="1"/>
    <col min="3077" max="3077" width="23.42578125" style="1" customWidth="1"/>
    <col min="3078" max="3080" width="11" style="1"/>
    <col min="3081" max="3081" width="26.42578125" style="1" customWidth="1"/>
    <col min="3082" max="3084" width="11" style="1"/>
    <col min="3085" max="3085" width="36.42578125" style="1" customWidth="1"/>
    <col min="3086" max="3088" width="11" style="1"/>
    <col min="3089" max="3089" width="27.42578125" style="1" customWidth="1"/>
    <col min="3090" max="3091" width="11" style="1"/>
    <col min="3092" max="3092" width="13.7109375" style="1" customWidth="1"/>
    <col min="3093" max="3328" width="11" style="1"/>
    <col min="3329" max="3329" width="62.140625" style="1" customWidth="1"/>
    <col min="3330" max="3330" width="12" style="1" bestFit="1" customWidth="1"/>
    <col min="3331" max="3331" width="7.7109375" style="1" customWidth="1"/>
    <col min="3332" max="3332" width="12" style="1" bestFit="1" customWidth="1"/>
    <col min="3333" max="3333" width="23.42578125" style="1" customWidth="1"/>
    <col min="3334" max="3336" width="11" style="1"/>
    <col min="3337" max="3337" width="26.42578125" style="1" customWidth="1"/>
    <col min="3338" max="3340" width="11" style="1"/>
    <col min="3341" max="3341" width="36.42578125" style="1" customWidth="1"/>
    <col min="3342" max="3344" width="11" style="1"/>
    <col min="3345" max="3345" width="27.42578125" style="1" customWidth="1"/>
    <col min="3346" max="3347" width="11" style="1"/>
    <col min="3348" max="3348" width="13.7109375" style="1" customWidth="1"/>
    <col min="3349" max="3584" width="11" style="1"/>
    <col min="3585" max="3585" width="62.140625" style="1" customWidth="1"/>
    <col min="3586" max="3586" width="12" style="1" bestFit="1" customWidth="1"/>
    <col min="3587" max="3587" width="7.7109375" style="1" customWidth="1"/>
    <col min="3588" max="3588" width="12" style="1" bestFit="1" customWidth="1"/>
    <col min="3589" max="3589" width="23.42578125" style="1" customWidth="1"/>
    <col min="3590" max="3592" width="11" style="1"/>
    <col min="3593" max="3593" width="26.42578125" style="1" customWidth="1"/>
    <col min="3594" max="3596" width="11" style="1"/>
    <col min="3597" max="3597" width="36.42578125" style="1" customWidth="1"/>
    <col min="3598" max="3600" width="11" style="1"/>
    <col min="3601" max="3601" width="27.42578125" style="1" customWidth="1"/>
    <col min="3602" max="3603" width="11" style="1"/>
    <col min="3604" max="3604" width="13.7109375" style="1" customWidth="1"/>
    <col min="3605" max="3840" width="11" style="1"/>
    <col min="3841" max="3841" width="62.140625" style="1" customWidth="1"/>
    <col min="3842" max="3842" width="12" style="1" bestFit="1" customWidth="1"/>
    <col min="3843" max="3843" width="7.7109375" style="1" customWidth="1"/>
    <col min="3844" max="3844" width="12" style="1" bestFit="1" customWidth="1"/>
    <col min="3845" max="3845" width="23.42578125" style="1" customWidth="1"/>
    <col min="3846" max="3848" width="11" style="1"/>
    <col min="3849" max="3849" width="26.42578125" style="1" customWidth="1"/>
    <col min="3850" max="3852" width="11" style="1"/>
    <col min="3853" max="3853" width="36.42578125" style="1" customWidth="1"/>
    <col min="3854" max="3856" width="11" style="1"/>
    <col min="3857" max="3857" width="27.42578125" style="1" customWidth="1"/>
    <col min="3858" max="3859" width="11" style="1"/>
    <col min="3860" max="3860" width="13.7109375" style="1" customWidth="1"/>
    <col min="3861" max="4096" width="11" style="1"/>
    <col min="4097" max="4097" width="62.140625" style="1" customWidth="1"/>
    <col min="4098" max="4098" width="12" style="1" bestFit="1" customWidth="1"/>
    <col min="4099" max="4099" width="7.7109375" style="1" customWidth="1"/>
    <col min="4100" max="4100" width="12" style="1" bestFit="1" customWidth="1"/>
    <col min="4101" max="4101" width="23.42578125" style="1" customWidth="1"/>
    <col min="4102" max="4104" width="11" style="1"/>
    <col min="4105" max="4105" width="26.42578125" style="1" customWidth="1"/>
    <col min="4106" max="4108" width="11" style="1"/>
    <col min="4109" max="4109" width="36.42578125" style="1" customWidth="1"/>
    <col min="4110" max="4112" width="11" style="1"/>
    <col min="4113" max="4113" width="27.42578125" style="1" customWidth="1"/>
    <col min="4114" max="4115" width="11" style="1"/>
    <col min="4116" max="4116" width="13.7109375" style="1" customWidth="1"/>
    <col min="4117" max="4352" width="11" style="1"/>
    <col min="4353" max="4353" width="62.140625" style="1" customWidth="1"/>
    <col min="4354" max="4354" width="12" style="1" bestFit="1" customWidth="1"/>
    <col min="4355" max="4355" width="7.7109375" style="1" customWidth="1"/>
    <col min="4356" max="4356" width="12" style="1" bestFit="1" customWidth="1"/>
    <col min="4357" max="4357" width="23.42578125" style="1" customWidth="1"/>
    <col min="4358" max="4360" width="11" style="1"/>
    <col min="4361" max="4361" width="26.42578125" style="1" customWidth="1"/>
    <col min="4362" max="4364" width="11" style="1"/>
    <col min="4365" max="4365" width="36.42578125" style="1" customWidth="1"/>
    <col min="4366" max="4368" width="11" style="1"/>
    <col min="4369" max="4369" width="27.42578125" style="1" customWidth="1"/>
    <col min="4370" max="4371" width="11" style="1"/>
    <col min="4372" max="4372" width="13.7109375" style="1" customWidth="1"/>
    <col min="4373" max="4608" width="11" style="1"/>
    <col min="4609" max="4609" width="62.140625" style="1" customWidth="1"/>
    <col min="4610" max="4610" width="12" style="1" bestFit="1" customWidth="1"/>
    <col min="4611" max="4611" width="7.7109375" style="1" customWidth="1"/>
    <col min="4612" max="4612" width="12" style="1" bestFit="1" customWidth="1"/>
    <col min="4613" max="4613" width="23.42578125" style="1" customWidth="1"/>
    <col min="4614" max="4616" width="11" style="1"/>
    <col min="4617" max="4617" width="26.42578125" style="1" customWidth="1"/>
    <col min="4618" max="4620" width="11" style="1"/>
    <col min="4621" max="4621" width="36.42578125" style="1" customWidth="1"/>
    <col min="4622" max="4624" width="11" style="1"/>
    <col min="4625" max="4625" width="27.42578125" style="1" customWidth="1"/>
    <col min="4626" max="4627" width="11" style="1"/>
    <col min="4628" max="4628" width="13.7109375" style="1" customWidth="1"/>
    <col min="4629" max="4864" width="11" style="1"/>
    <col min="4865" max="4865" width="62.140625" style="1" customWidth="1"/>
    <col min="4866" max="4866" width="12" style="1" bestFit="1" customWidth="1"/>
    <col min="4867" max="4867" width="7.7109375" style="1" customWidth="1"/>
    <col min="4868" max="4868" width="12" style="1" bestFit="1" customWidth="1"/>
    <col min="4869" max="4869" width="23.42578125" style="1" customWidth="1"/>
    <col min="4870" max="4872" width="11" style="1"/>
    <col min="4873" max="4873" width="26.42578125" style="1" customWidth="1"/>
    <col min="4874" max="4876" width="11" style="1"/>
    <col min="4877" max="4877" width="36.42578125" style="1" customWidth="1"/>
    <col min="4878" max="4880" width="11" style="1"/>
    <col min="4881" max="4881" width="27.42578125" style="1" customWidth="1"/>
    <col min="4882" max="4883" width="11" style="1"/>
    <col min="4884" max="4884" width="13.7109375" style="1" customWidth="1"/>
    <col min="4885" max="5120" width="11" style="1"/>
    <col min="5121" max="5121" width="62.140625" style="1" customWidth="1"/>
    <col min="5122" max="5122" width="12" style="1" bestFit="1" customWidth="1"/>
    <col min="5123" max="5123" width="7.7109375" style="1" customWidth="1"/>
    <col min="5124" max="5124" width="12" style="1" bestFit="1" customWidth="1"/>
    <col min="5125" max="5125" width="23.42578125" style="1" customWidth="1"/>
    <col min="5126" max="5128" width="11" style="1"/>
    <col min="5129" max="5129" width="26.42578125" style="1" customWidth="1"/>
    <col min="5130" max="5132" width="11" style="1"/>
    <col min="5133" max="5133" width="36.42578125" style="1" customWidth="1"/>
    <col min="5134" max="5136" width="11" style="1"/>
    <col min="5137" max="5137" width="27.42578125" style="1" customWidth="1"/>
    <col min="5138" max="5139" width="11" style="1"/>
    <col min="5140" max="5140" width="13.7109375" style="1" customWidth="1"/>
    <col min="5141" max="5376" width="11" style="1"/>
    <col min="5377" max="5377" width="62.140625" style="1" customWidth="1"/>
    <col min="5378" max="5378" width="12" style="1" bestFit="1" customWidth="1"/>
    <col min="5379" max="5379" width="7.7109375" style="1" customWidth="1"/>
    <col min="5380" max="5380" width="12" style="1" bestFit="1" customWidth="1"/>
    <col min="5381" max="5381" width="23.42578125" style="1" customWidth="1"/>
    <col min="5382" max="5384" width="11" style="1"/>
    <col min="5385" max="5385" width="26.42578125" style="1" customWidth="1"/>
    <col min="5386" max="5388" width="11" style="1"/>
    <col min="5389" max="5389" width="36.42578125" style="1" customWidth="1"/>
    <col min="5390" max="5392" width="11" style="1"/>
    <col min="5393" max="5393" width="27.42578125" style="1" customWidth="1"/>
    <col min="5394" max="5395" width="11" style="1"/>
    <col min="5396" max="5396" width="13.7109375" style="1" customWidth="1"/>
    <col min="5397" max="5632" width="11" style="1"/>
    <col min="5633" max="5633" width="62.140625" style="1" customWidth="1"/>
    <col min="5634" max="5634" width="12" style="1" bestFit="1" customWidth="1"/>
    <col min="5635" max="5635" width="7.7109375" style="1" customWidth="1"/>
    <col min="5636" max="5636" width="12" style="1" bestFit="1" customWidth="1"/>
    <col min="5637" max="5637" width="23.42578125" style="1" customWidth="1"/>
    <col min="5638" max="5640" width="11" style="1"/>
    <col min="5641" max="5641" width="26.42578125" style="1" customWidth="1"/>
    <col min="5642" max="5644" width="11" style="1"/>
    <col min="5645" max="5645" width="36.42578125" style="1" customWidth="1"/>
    <col min="5646" max="5648" width="11" style="1"/>
    <col min="5649" max="5649" width="27.42578125" style="1" customWidth="1"/>
    <col min="5650" max="5651" width="11" style="1"/>
    <col min="5652" max="5652" width="13.7109375" style="1" customWidth="1"/>
    <col min="5653" max="5888" width="11" style="1"/>
    <col min="5889" max="5889" width="62.140625" style="1" customWidth="1"/>
    <col min="5890" max="5890" width="12" style="1" bestFit="1" customWidth="1"/>
    <col min="5891" max="5891" width="7.7109375" style="1" customWidth="1"/>
    <col min="5892" max="5892" width="12" style="1" bestFit="1" customWidth="1"/>
    <col min="5893" max="5893" width="23.42578125" style="1" customWidth="1"/>
    <col min="5894" max="5896" width="11" style="1"/>
    <col min="5897" max="5897" width="26.42578125" style="1" customWidth="1"/>
    <col min="5898" max="5900" width="11" style="1"/>
    <col min="5901" max="5901" width="36.42578125" style="1" customWidth="1"/>
    <col min="5902" max="5904" width="11" style="1"/>
    <col min="5905" max="5905" width="27.42578125" style="1" customWidth="1"/>
    <col min="5906" max="5907" width="11" style="1"/>
    <col min="5908" max="5908" width="13.7109375" style="1" customWidth="1"/>
    <col min="5909" max="6144" width="11" style="1"/>
    <col min="6145" max="6145" width="62.140625" style="1" customWidth="1"/>
    <col min="6146" max="6146" width="12" style="1" bestFit="1" customWidth="1"/>
    <col min="6147" max="6147" width="7.7109375" style="1" customWidth="1"/>
    <col min="6148" max="6148" width="12" style="1" bestFit="1" customWidth="1"/>
    <col min="6149" max="6149" width="23.42578125" style="1" customWidth="1"/>
    <col min="6150" max="6152" width="11" style="1"/>
    <col min="6153" max="6153" width="26.42578125" style="1" customWidth="1"/>
    <col min="6154" max="6156" width="11" style="1"/>
    <col min="6157" max="6157" width="36.42578125" style="1" customWidth="1"/>
    <col min="6158" max="6160" width="11" style="1"/>
    <col min="6161" max="6161" width="27.42578125" style="1" customWidth="1"/>
    <col min="6162" max="6163" width="11" style="1"/>
    <col min="6164" max="6164" width="13.7109375" style="1" customWidth="1"/>
    <col min="6165" max="6400" width="11" style="1"/>
    <col min="6401" max="6401" width="62.140625" style="1" customWidth="1"/>
    <col min="6402" max="6402" width="12" style="1" bestFit="1" customWidth="1"/>
    <col min="6403" max="6403" width="7.7109375" style="1" customWidth="1"/>
    <col min="6404" max="6404" width="12" style="1" bestFit="1" customWidth="1"/>
    <col min="6405" max="6405" width="23.42578125" style="1" customWidth="1"/>
    <col min="6406" max="6408" width="11" style="1"/>
    <col min="6409" max="6409" width="26.42578125" style="1" customWidth="1"/>
    <col min="6410" max="6412" width="11" style="1"/>
    <col min="6413" max="6413" width="36.42578125" style="1" customWidth="1"/>
    <col min="6414" max="6416" width="11" style="1"/>
    <col min="6417" max="6417" width="27.42578125" style="1" customWidth="1"/>
    <col min="6418" max="6419" width="11" style="1"/>
    <col min="6420" max="6420" width="13.7109375" style="1" customWidth="1"/>
    <col min="6421" max="6656" width="11" style="1"/>
    <col min="6657" max="6657" width="62.140625" style="1" customWidth="1"/>
    <col min="6658" max="6658" width="12" style="1" bestFit="1" customWidth="1"/>
    <col min="6659" max="6659" width="7.7109375" style="1" customWidth="1"/>
    <col min="6660" max="6660" width="12" style="1" bestFit="1" customWidth="1"/>
    <col min="6661" max="6661" width="23.42578125" style="1" customWidth="1"/>
    <col min="6662" max="6664" width="11" style="1"/>
    <col min="6665" max="6665" width="26.42578125" style="1" customWidth="1"/>
    <col min="6666" max="6668" width="11" style="1"/>
    <col min="6669" max="6669" width="36.42578125" style="1" customWidth="1"/>
    <col min="6670" max="6672" width="11" style="1"/>
    <col min="6673" max="6673" width="27.42578125" style="1" customWidth="1"/>
    <col min="6674" max="6675" width="11" style="1"/>
    <col min="6676" max="6676" width="13.7109375" style="1" customWidth="1"/>
    <col min="6677" max="6912" width="11" style="1"/>
    <col min="6913" max="6913" width="62.140625" style="1" customWidth="1"/>
    <col min="6914" max="6914" width="12" style="1" bestFit="1" customWidth="1"/>
    <col min="6915" max="6915" width="7.7109375" style="1" customWidth="1"/>
    <col min="6916" max="6916" width="12" style="1" bestFit="1" customWidth="1"/>
    <col min="6917" max="6917" width="23.42578125" style="1" customWidth="1"/>
    <col min="6918" max="6920" width="11" style="1"/>
    <col min="6921" max="6921" width="26.42578125" style="1" customWidth="1"/>
    <col min="6922" max="6924" width="11" style="1"/>
    <col min="6925" max="6925" width="36.42578125" style="1" customWidth="1"/>
    <col min="6926" max="6928" width="11" style="1"/>
    <col min="6929" max="6929" width="27.42578125" style="1" customWidth="1"/>
    <col min="6930" max="6931" width="11" style="1"/>
    <col min="6932" max="6932" width="13.7109375" style="1" customWidth="1"/>
    <col min="6933" max="7168" width="11" style="1"/>
    <col min="7169" max="7169" width="62.140625" style="1" customWidth="1"/>
    <col min="7170" max="7170" width="12" style="1" bestFit="1" customWidth="1"/>
    <col min="7171" max="7171" width="7.7109375" style="1" customWidth="1"/>
    <col min="7172" max="7172" width="12" style="1" bestFit="1" customWidth="1"/>
    <col min="7173" max="7173" width="23.42578125" style="1" customWidth="1"/>
    <col min="7174" max="7176" width="11" style="1"/>
    <col min="7177" max="7177" width="26.42578125" style="1" customWidth="1"/>
    <col min="7178" max="7180" width="11" style="1"/>
    <col min="7181" max="7181" width="36.42578125" style="1" customWidth="1"/>
    <col min="7182" max="7184" width="11" style="1"/>
    <col min="7185" max="7185" width="27.42578125" style="1" customWidth="1"/>
    <col min="7186" max="7187" width="11" style="1"/>
    <col min="7188" max="7188" width="13.7109375" style="1" customWidth="1"/>
    <col min="7189" max="7424" width="11" style="1"/>
    <col min="7425" max="7425" width="62.140625" style="1" customWidth="1"/>
    <col min="7426" max="7426" width="12" style="1" bestFit="1" customWidth="1"/>
    <col min="7427" max="7427" width="7.7109375" style="1" customWidth="1"/>
    <col min="7428" max="7428" width="12" style="1" bestFit="1" customWidth="1"/>
    <col min="7429" max="7429" width="23.42578125" style="1" customWidth="1"/>
    <col min="7430" max="7432" width="11" style="1"/>
    <col min="7433" max="7433" width="26.42578125" style="1" customWidth="1"/>
    <col min="7434" max="7436" width="11" style="1"/>
    <col min="7437" max="7437" width="36.42578125" style="1" customWidth="1"/>
    <col min="7438" max="7440" width="11" style="1"/>
    <col min="7441" max="7441" width="27.42578125" style="1" customWidth="1"/>
    <col min="7442" max="7443" width="11" style="1"/>
    <col min="7444" max="7444" width="13.7109375" style="1" customWidth="1"/>
    <col min="7445" max="7680" width="11" style="1"/>
    <col min="7681" max="7681" width="62.140625" style="1" customWidth="1"/>
    <col min="7682" max="7682" width="12" style="1" bestFit="1" customWidth="1"/>
    <col min="7683" max="7683" width="7.7109375" style="1" customWidth="1"/>
    <col min="7684" max="7684" width="12" style="1" bestFit="1" customWidth="1"/>
    <col min="7685" max="7685" width="23.42578125" style="1" customWidth="1"/>
    <col min="7686" max="7688" width="11" style="1"/>
    <col min="7689" max="7689" width="26.42578125" style="1" customWidth="1"/>
    <col min="7690" max="7692" width="11" style="1"/>
    <col min="7693" max="7693" width="36.42578125" style="1" customWidth="1"/>
    <col min="7694" max="7696" width="11" style="1"/>
    <col min="7697" max="7697" width="27.42578125" style="1" customWidth="1"/>
    <col min="7698" max="7699" width="11" style="1"/>
    <col min="7700" max="7700" width="13.7109375" style="1" customWidth="1"/>
    <col min="7701" max="7936" width="11" style="1"/>
    <col min="7937" max="7937" width="62.140625" style="1" customWidth="1"/>
    <col min="7938" max="7938" width="12" style="1" bestFit="1" customWidth="1"/>
    <col min="7939" max="7939" width="7.7109375" style="1" customWidth="1"/>
    <col min="7940" max="7940" width="12" style="1" bestFit="1" customWidth="1"/>
    <col min="7941" max="7941" width="23.42578125" style="1" customWidth="1"/>
    <col min="7942" max="7944" width="11" style="1"/>
    <col min="7945" max="7945" width="26.42578125" style="1" customWidth="1"/>
    <col min="7946" max="7948" width="11" style="1"/>
    <col min="7949" max="7949" width="36.42578125" style="1" customWidth="1"/>
    <col min="7950" max="7952" width="11" style="1"/>
    <col min="7953" max="7953" width="27.42578125" style="1" customWidth="1"/>
    <col min="7954" max="7955" width="11" style="1"/>
    <col min="7956" max="7956" width="13.7109375" style="1" customWidth="1"/>
    <col min="7957" max="8192" width="11" style="1"/>
    <col min="8193" max="8193" width="62.140625" style="1" customWidth="1"/>
    <col min="8194" max="8194" width="12" style="1" bestFit="1" customWidth="1"/>
    <col min="8195" max="8195" width="7.7109375" style="1" customWidth="1"/>
    <col min="8196" max="8196" width="12" style="1" bestFit="1" customWidth="1"/>
    <col min="8197" max="8197" width="23.42578125" style="1" customWidth="1"/>
    <col min="8198" max="8200" width="11" style="1"/>
    <col min="8201" max="8201" width="26.42578125" style="1" customWidth="1"/>
    <col min="8202" max="8204" width="11" style="1"/>
    <col min="8205" max="8205" width="36.42578125" style="1" customWidth="1"/>
    <col min="8206" max="8208" width="11" style="1"/>
    <col min="8209" max="8209" width="27.42578125" style="1" customWidth="1"/>
    <col min="8210" max="8211" width="11" style="1"/>
    <col min="8212" max="8212" width="13.7109375" style="1" customWidth="1"/>
    <col min="8213" max="8448" width="11" style="1"/>
    <col min="8449" max="8449" width="62.140625" style="1" customWidth="1"/>
    <col min="8450" max="8450" width="12" style="1" bestFit="1" customWidth="1"/>
    <col min="8451" max="8451" width="7.7109375" style="1" customWidth="1"/>
    <col min="8452" max="8452" width="12" style="1" bestFit="1" customWidth="1"/>
    <col min="8453" max="8453" width="23.42578125" style="1" customWidth="1"/>
    <col min="8454" max="8456" width="11" style="1"/>
    <col min="8457" max="8457" width="26.42578125" style="1" customWidth="1"/>
    <col min="8458" max="8460" width="11" style="1"/>
    <col min="8461" max="8461" width="36.42578125" style="1" customWidth="1"/>
    <col min="8462" max="8464" width="11" style="1"/>
    <col min="8465" max="8465" width="27.42578125" style="1" customWidth="1"/>
    <col min="8466" max="8467" width="11" style="1"/>
    <col min="8468" max="8468" width="13.7109375" style="1" customWidth="1"/>
    <col min="8469" max="8704" width="11" style="1"/>
    <col min="8705" max="8705" width="62.140625" style="1" customWidth="1"/>
    <col min="8706" max="8706" width="12" style="1" bestFit="1" customWidth="1"/>
    <col min="8707" max="8707" width="7.7109375" style="1" customWidth="1"/>
    <col min="8708" max="8708" width="12" style="1" bestFit="1" customWidth="1"/>
    <col min="8709" max="8709" width="23.42578125" style="1" customWidth="1"/>
    <col min="8710" max="8712" width="11" style="1"/>
    <col min="8713" max="8713" width="26.42578125" style="1" customWidth="1"/>
    <col min="8714" max="8716" width="11" style="1"/>
    <col min="8717" max="8717" width="36.42578125" style="1" customWidth="1"/>
    <col min="8718" max="8720" width="11" style="1"/>
    <col min="8721" max="8721" width="27.42578125" style="1" customWidth="1"/>
    <col min="8722" max="8723" width="11" style="1"/>
    <col min="8724" max="8724" width="13.7109375" style="1" customWidth="1"/>
    <col min="8725" max="8960" width="11" style="1"/>
    <col min="8961" max="8961" width="62.140625" style="1" customWidth="1"/>
    <col min="8962" max="8962" width="12" style="1" bestFit="1" customWidth="1"/>
    <col min="8963" max="8963" width="7.7109375" style="1" customWidth="1"/>
    <col min="8964" max="8964" width="12" style="1" bestFit="1" customWidth="1"/>
    <col min="8965" max="8965" width="23.42578125" style="1" customWidth="1"/>
    <col min="8966" max="8968" width="11" style="1"/>
    <col min="8969" max="8969" width="26.42578125" style="1" customWidth="1"/>
    <col min="8970" max="8972" width="11" style="1"/>
    <col min="8973" max="8973" width="36.42578125" style="1" customWidth="1"/>
    <col min="8974" max="8976" width="11" style="1"/>
    <col min="8977" max="8977" width="27.42578125" style="1" customWidth="1"/>
    <col min="8978" max="8979" width="11" style="1"/>
    <col min="8980" max="8980" width="13.7109375" style="1" customWidth="1"/>
    <col min="8981" max="9216" width="11" style="1"/>
    <col min="9217" max="9217" width="62.140625" style="1" customWidth="1"/>
    <col min="9218" max="9218" width="12" style="1" bestFit="1" customWidth="1"/>
    <col min="9219" max="9219" width="7.7109375" style="1" customWidth="1"/>
    <col min="9220" max="9220" width="12" style="1" bestFit="1" customWidth="1"/>
    <col min="9221" max="9221" width="23.42578125" style="1" customWidth="1"/>
    <col min="9222" max="9224" width="11" style="1"/>
    <col min="9225" max="9225" width="26.42578125" style="1" customWidth="1"/>
    <col min="9226" max="9228" width="11" style="1"/>
    <col min="9229" max="9229" width="36.42578125" style="1" customWidth="1"/>
    <col min="9230" max="9232" width="11" style="1"/>
    <col min="9233" max="9233" width="27.42578125" style="1" customWidth="1"/>
    <col min="9234" max="9235" width="11" style="1"/>
    <col min="9236" max="9236" width="13.7109375" style="1" customWidth="1"/>
    <col min="9237" max="9472" width="11" style="1"/>
    <col min="9473" max="9473" width="62.140625" style="1" customWidth="1"/>
    <col min="9474" max="9474" width="12" style="1" bestFit="1" customWidth="1"/>
    <col min="9475" max="9475" width="7.7109375" style="1" customWidth="1"/>
    <col min="9476" max="9476" width="12" style="1" bestFit="1" customWidth="1"/>
    <col min="9477" max="9477" width="23.42578125" style="1" customWidth="1"/>
    <col min="9478" max="9480" width="11" style="1"/>
    <col min="9481" max="9481" width="26.42578125" style="1" customWidth="1"/>
    <col min="9482" max="9484" width="11" style="1"/>
    <col min="9485" max="9485" width="36.42578125" style="1" customWidth="1"/>
    <col min="9486" max="9488" width="11" style="1"/>
    <col min="9489" max="9489" width="27.42578125" style="1" customWidth="1"/>
    <col min="9490" max="9491" width="11" style="1"/>
    <col min="9492" max="9492" width="13.7109375" style="1" customWidth="1"/>
    <col min="9493" max="9728" width="11" style="1"/>
    <col min="9729" max="9729" width="62.140625" style="1" customWidth="1"/>
    <col min="9730" max="9730" width="12" style="1" bestFit="1" customWidth="1"/>
    <col min="9731" max="9731" width="7.7109375" style="1" customWidth="1"/>
    <col min="9732" max="9732" width="12" style="1" bestFit="1" customWidth="1"/>
    <col min="9733" max="9733" width="23.42578125" style="1" customWidth="1"/>
    <col min="9734" max="9736" width="11" style="1"/>
    <col min="9737" max="9737" width="26.42578125" style="1" customWidth="1"/>
    <col min="9738" max="9740" width="11" style="1"/>
    <col min="9741" max="9741" width="36.42578125" style="1" customWidth="1"/>
    <col min="9742" max="9744" width="11" style="1"/>
    <col min="9745" max="9745" width="27.42578125" style="1" customWidth="1"/>
    <col min="9746" max="9747" width="11" style="1"/>
    <col min="9748" max="9748" width="13.7109375" style="1" customWidth="1"/>
    <col min="9749" max="9984" width="11" style="1"/>
    <col min="9985" max="9985" width="62.140625" style="1" customWidth="1"/>
    <col min="9986" max="9986" width="12" style="1" bestFit="1" customWidth="1"/>
    <col min="9987" max="9987" width="7.7109375" style="1" customWidth="1"/>
    <col min="9988" max="9988" width="12" style="1" bestFit="1" customWidth="1"/>
    <col min="9989" max="9989" width="23.42578125" style="1" customWidth="1"/>
    <col min="9990" max="9992" width="11" style="1"/>
    <col min="9993" max="9993" width="26.42578125" style="1" customWidth="1"/>
    <col min="9994" max="9996" width="11" style="1"/>
    <col min="9997" max="9997" width="36.42578125" style="1" customWidth="1"/>
    <col min="9998" max="10000" width="11" style="1"/>
    <col min="10001" max="10001" width="27.42578125" style="1" customWidth="1"/>
    <col min="10002" max="10003" width="11" style="1"/>
    <col min="10004" max="10004" width="13.7109375" style="1" customWidth="1"/>
    <col min="10005" max="10240" width="11" style="1"/>
    <col min="10241" max="10241" width="62.140625" style="1" customWidth="1"/>
    <col min="10242" max="10242" width="12" style="1" bestFit="1" customWidth="1"/>
    <col min="10243" max="10243" width="7.7109375" style="1" customWidth="1"/>
    <col min="10244" max="10244" width="12" style="1" bestFit="1" customWidth="1"/>
    <col min="10245" max="10245" width="23.42578125" style="1" customWidth="1"/>
    <col min="10246" max="10248" width="11" style="1"/>
    <col min="10249" max="10249" width="26.42578125" style="1" customWidth="1"/>
    <col min="10250" max="10252" width="11" style="1"/>
    <col min="10253" max="10253" width="36.42578125" style="1" customWidth="1"/>
    <col min="10254" max="10256" width="11" style="1"/>
    <col min="10257" max="10257" width="27.42578125" style="1" customWidth="1"/>
    <col min="10258" max="10259" width="11" style="1"/>
    <col min="10260" max="10260" width="13.7109375" style="1" customWidth="1"/>
    <col min="10261" max="10496" width="11" style="1"/>
    <col min="10497" max="10497" width="62.140625" style="1" customWidth="1"/>
    <col min="10498" max="10498" width="12" style="1" bestFit="1" customWidth="1"/>
    <col min="10499" max="10499" width="7.7109375" style="1" customWidth="1"/>
    <col min="10500" max="10500" width="12" style="1" bestFit="1" customWidth="1"/>
    <col min="10501" max="10501" width="23.42578125" style="1" customWidth="1"/>
    <col min="10502" max="10504" width="11" style="1"/>
    <col min="10505" max="10505" width="26.42578125" style="1" customWidth="1"/>
    <col min="10506" max="10508" width="11" style="1"/>
    <col min="10509" max="10509" width="36.42578125" style="1" customWidth="1"/>
    <col min="10510" max="10512" width="11" style="1"/>
    <col min="10513" max="10513" width="27.42578125" style="1" customWidth="1"/>
    <col min="10514" max="10515" width="11" style="1"/>
    <col min="10516" max="10516" width="13.7109375" style="1" customWidth="1"/>
    <col min="10517" max="10752" width="11" style="1"/>
    <col min="10753" max="10753" width="62.140625" style="1" customWidth="1"/>
    <col min="10754" max="10754" width="12" style="1" bestFit="1" customWidth="1"/>
    <col min="10755" max="10755" width="7.7109375" style="1" customWidth="1"/>
    <col min="10756" max="10756" width="12" style="1" bestFit="1" customWidth="1"/>
    <col min="10757" max="10757" width="23.42578125" style="1" customWidth="1"/>
    <col min="10758" max="10760" width="11" style="1"/>
    <col min="10761" max="10761" width="26.42578125" style="1" customWidth="1"/>
    <col min="10762" max="10764" width="11" style="1"/>
    <col min="10765" max="10765" width="36.42578125" style="1" customWidth="1"/>
    <col min="10766" max="10768" width="11" style="1"/>
    <col min="10769" max="10769" width="27.42578125" style="1" customWidth="1"/>
    <col min="10770" max="10771" width="11" style="1"/>
    <col min="10772" max="10772" width="13.7109375" style="1" customWidth="1"/>
    <col min="10773" max="11008" width="11" style="1"/>
    <col min="11009" max="11009" width="62.140625" style="1" customWidth="1"/>
    <col min="11010" max="11010" width="12" style="1" bestFit="1" customWidth="1"/>
    <col min="11011" max="11011" width="7.7109375" style="1" customWidth="1"/>
    <col min="11012" max="11012" width="12" style="1" bestFit="1" customWidth="1"/>
    <col min="11013" max="11013" width="23.42578125" style="1" customWidth="1"/>
    <col min="11014" max="11016" width="11" style="1"/>
    <col min="11017" max="11017" width="26.42578125" style="1" customWidth="1"/>
    <col min="11018" max="11020" width="11" style="1"/>
    <col min="11021" max="11021" width="36.42578125" style="1" customWidth="1"/>
    <col min="11022" max="11024" width="11" style="1"/>
    <col min="11025" max="11025" width="27.42578125" style="1" customWidth="1"/>
    <col min="11026" max="11027" width="11" style="1"/>
    <col min="11028" max="11028" width="13.7109375" style="1" customWidth="1"/>
    <col min="11029" max="11264" width="11" style="1"/>
    <col min="11265" max="11265" width="62.140625" style="1" customWidth="1"/>
    <col min="11266" max="11266" width="12" style="1" bestFit="1" customWidth="1"/>
    <col min="11267" max="11267" width="7.7109375" style="1" customWidth="1"/>
    <col min="11268" max="11268" width="12" style="1" bestFit="1" customWidth="1"/>
    <col min="11269" max="11269" width="23.42578125" style="1" customWidth="1"/>
    <col min="11270" max="11272" width="11" style="1"/>
    <col min="11273" max="11273" width="26.42578125" style="1" customWidth="1"/>
    <col min="11274" max="11276" width="11" style="1"/>
    <col min="11277" max="11277" width="36.42578125" style="1" customWidth="1"/>
    <col min="11278" max="11280" width="11" style="1"/>
    <col min="11281" max="11281" width="27.42578125" style="1" customWidth="1"/>
    <col min="11282" max="11283" width="11" style="1"/>
    <col min="11284" max="11284" width="13.7109375" style="1" customWidth="1"/>
    <col min="11285" max="11520" width="11" style="1"/>
    <col min="11521" max="11521" width="62.140625" style="1" customWidth="1"/>
    <col min="11522" max="11522" width="12" style="1" bestFit="1" customWidth="1"/>
    <col min="11523" max="11523" width="7.7109375" style="1" customWidth="1"/>
    <col min="11524" max="11524" width="12" style="1" bestFit="1" customWidth="1"/>
    <col min="11525" max="11525" width="23.42578125" style="1" customWidth="1"/>
    <col min="11526" max="11528" width="11" style="1"/>
    <col min="11529" max="11529" width="26.42578125" style="1" customWidth="1"/>
    <col min="11530" max="11532" width="11" style="1"/>
    <col min="11533" max="11533" width="36.42578125" style="1" customWidth="1"/>
    <col min="11534" max="11536" width="11" style="1"/>
    <col min="11537" max="11537" width="27.42578125" style="1" customWidth="1"/>
    <col min="11538" max="11539" width="11" style="1"/>
    <col min="11540" max="11540" width="13.7109375" style="1" customWidth="1"/>
    <col min="11541" max="11776" width="11" style="1"/>
    <col min="11777" max="11777" width="62.140625" style="1" customWidth="1"/>
    <col min="11778" max="11778" width="12" style="1" bestFit="1" customWidth="1"/>
    <col min="11779" max="11779" width="7.7109375" style="1" customWidth="1"/>
    <col min="11780" max="11780" width="12" style="1" bestFit="1" customWidth="1"/>
    <col min="11781" max="11781" width="23.42578125" style="1" customWidth="1"/>
    <col min="11782" max="11784" width="11" style="1"/>
    <col min="11785" max="11785" width="26.42578125" style="1" customWidth="1"/>
    <col min="11786" max="11788" width="11" style="1"/>
    <col min="11789" max="11789" width="36.42578125" style="1" customWidth="1"/>
    <col min="11790" max="11792" width="11" style="1"/>
    <col min="11793" max="11793" width="27.42578125" style="1" customWidth="1"/>
    <col min="11794" max="11795" width="11" style="1"/>
    <col min="11796" max="11796" width="13.7109375" style="1" customWidth="1"/>
    <col min="11797" max="12032" width="11" style="1"/>
    <col min="12033" max="12033" width="62.140625" style="1" customWidth="1"/>
    <col min="12034" max="12034" width="12" style="1" bestFit="1" customWidth="1"/>
    <col min="12035" max="12035" width="7.7109375" style="1" customWidth="1"/>
    <col min="12036" max="12036" width="12" style="1" bestFit="1" customWidth="1"/>
    <col min="12037" max="12037" width="23.42578125" style="1" customWidth="1"/>
    <col min="12038" max="12040" width="11" style="1"/>
    <col min="12041" max="12041" width="26.42578125" style="1" customWidth="1"/>
    <col min="12042" max="12044" width="11" style="1"/>
    <col min="12045" max="12045" width="36.42578125" style="1" customWidth="1"/>
    <col min="12046" max="12048" width="11" style="1"/>
    <col min="12049" max="12049" width="27.42578125" style="1" customWidth="1"/>
    <col min="12050" max="12051" width="11" style="1"/>
    <col min="12052" max="12052" width="13.7109375" style="1" customWidth="1"/>
    <col min="12053" max="12288" width="11" style="1"/>
    <col min="12289" max="12289" width="62.140625" style="1" customWidth="1"/>
    <col min="12290" max="12290" width="12" style="1" bestFit="1" customWidth="1"/>
    <col min="12291" max="12291" width="7.7109375" style="1" customWidth="1"/>
    <col min="12292" max="12292" width="12" style="1" bestFit="1" customWidth="1"/>
    <col min="12293" max="12293" width="23.42578125" style="1" customWidth="1"/>
    <col min="12294" max="12296" width="11" style="1"/>
    <col min="12297" max="12297" width="26.42578125" style="1" customWidth="1"/>
    <col min="12298" max="12300" width="11" style="1"/>
    <col min="12301" max="12301" width="36.42578125" style="1" customWidth="1"/>
    <col min="12302" max="12304" width="11" style="1"/>
    <col min="12305" max="12305" width="27.42578125" style="1" customWidth="1"/>
    <col min="12306" max="12307" width="11" style="1"/>
    <col min="12308" max="12308" width="13.7109375" style="1" customWidth="1"/>
    <col min="12309" max="12544" width="11" style="1"/>
    <col min="12545" max="12545" width="62.140625" style="1" customWidth="1"/>
    <col min="12546" max="12546" width="12" style="1" bestFit="1" customWidth="1"/>
    <col min="12547" max="12547" width="7.7109375" style="1" customWidth="1"/>
    <col min="12548" max="12548" width="12" style="1" bestFit="1" customWidth="1"/>
    <col min="12549" max="12549" width="23.42578125" style="1" customWidth="1"/>
    <col min="12550" max="12552" width="11" style="1"/>
    <col min="12553" max="12553" width="26.42578125" style="1" customWidth="1"/>
    <col min="12554" max="12556" width="11" style="1"/>
    <col min="12557" max="12557" width="36.42578125" style="1" customWidth="1"/>
    <col min="12558" max="12560" width="11" style="1"/>
    <col min="12561" max="12561" width="27.42578125" style="1" customWidth="1"/>
    <col min="12562" max="12563" width="11" style="1"/>
    <col min="12564" max="12564" width="13.7109375" style="1" customWidth="1"/>
    <col min="12565" max="12800" width="11" style="1"/>
    <col min="12801" max="12801" width="62.140625" style="1" customWidth="1"/>
    <col min="12802" max="12802" width="12" style="1" bestFit="1" customWidth="1"/>
    <col min="12803" max="12803" width="7.7109375" style="1" customWidth="1"/>
    <col min="12804" max="12804" width="12" style="1" bestFit="1" customWidth="1"/>
    <col min="12805" max="12805" width="23.42578125" style="1" customWidth="1"/>
    <col min="12806" max="12808" width="11" style="1"/>
    <col min="12809" max="12809" width="26.42578125" style="1" customWidth="1"/>
    <col min="12810" max="12812" width="11" style="1"/>
    <col min="12813" max="12813" width="36.42578125" style="1" customWidth="1"/>
    <col min="12814" max="12816" width="11" style="1"/>
    <col min="12817" max="12817" width="27.42578125" style="1" customWidth="1"/>
    <col min="12818" max="12819" width="11" style="1"/>
    <col min="12820" max="12820" width="13.7109375" style="1" customWidth="1"/>
    <col min="12821" max="13056" width="11" style="1"/>
    <col min="13057" max="13057" width="62.140625" style="1" customWidth="1"/>
    <col min="13058" max="13058" width="12" style="1" bestFit="1" customWidth="1"/>
    <col min="13059" max="13059" width="7.7109375" style="1" customWidth="1"/>
    <col min="13060" max="13060" width="12" style="1" bestFit="1" customWidth="1"/>
    <col min="13061" max="13061" width="23.42578125" style="1" customWidth="1"/>
    <col min="13062" max="13064" width="11" style="1"/>
    <col min="13065" max="13065" width="26.42578125" style="1" customWidth="1"/>
    <col min="13066" max="13068" width="11" style="1"/>
    <col min="13069" max="13069" width="36.42578125" style="1" customWidth="1"/>
    <col min="13070" max="13072" width="11" style="1"/>
    <col min="13073" max="13073" width="27.42578125" style="1" customWidth="1"/>
    <col min="13074" max="13075" width="11" style="1"/>
    <col min="13076" max="13076" width="13.7109375" style="1" customWidth="1"/>
    <col min="13077" max="13312" width="11" style="1"/>
    <col min="13313" max="13313" width="62.140625" style="1" customWidth="1"/>
    <col min="13314" max="13314" width="12" style="1" bestFit="1" customWidth="1"/>
    <col min="13315" max="13315" width="7.7109375" style="1" customWidth="1"/>
    <col min="13316" max="13316" width="12" style="1" bestFit="1" customWidth="1"/>
    <col min="13317" max="13317" width="23.42578125" style="1" customWidth="1"/>
    <col min="13318" max="13320" width="11" style="1"/>
    <col min="13321" max="13321" width="26.42578125" style="1" customWidth="1"/>
    <col min="13322" max="13324" width="11" style="1"/>
    <col min="13325" max="13325" width="36.42578125" style="1" customWidth="1"/>
    <col min="13326" max="13328" width="11" style="1"/>
    <col min="13329" max="13329" width="27.42578125" style="1" customWidth="1"/>
    <col min="13330" max="13331" width="11" style="1"/>
    <col min="13332" max="13332" width="13.7109375" style="1" customWidth="1"/>
    <col min="13333" max="13568" width="11" style="1"/>
    <col min="13569" max="13569" width="62.140625" style="1" customWidth="1"/>
    <col min="13570" max="13570" width="12" style="1" bestFit="1" customWidth="1"/>
    <col min="13571" max="13571" width="7.7109375" style="1" customWidth="1"/>
    <col min="13572" max="13572" width="12" style="1" bestFit="1" customWidth="1"/>
    <col min="13573" max="13573" width="23.42578125" style="1" customWidth="1"/>
    <col min="13574" max="13576" width="11" style="1"/>
    <col min="13577" max="13577" width="26.42578125" style="1" customWidth="1"/>
    <col min="13578" max="13580" width="11" style="1"/>
    <col min="13581" max="13581" width="36.42578125" style="1" customWidth="1"/>
    <col min="13582" max="13584" width="11" style="1"/>
    <col min="13585" max="13585" width="27.42578125" style="1" customWidth="1"/>
    <col min="13586" max="13587" width="11" style="1"/>
    <col min="13588" max="13588" width="13.7109375" style="1" customWidth="1"/>
    <col min="13589" max="13824" width="11" style="1"/>
    <col min="13825" max="13825" width="62.140625" style="1" customWidth="1"/>
    <col min="13826" max="13826" width="12" style="1" bestFit="1" customWidth="1"/>
    <col min="13827" max="13827" width="7.7109375" style="1" customWidth="1"/>
    <col min="13828" max="13828" width="12" style="1" bestFit="1" customWidth="1"/>
    <col min="13829" max="13829" width="23.42578125" style="1" customWidth="1"/>
    <col min="13830" max="13832" width="11" style="1"/>
    <col min="13833" max="13833" width="26.42578125" style="1" customWidth="1"/>
    <col min="13834" max="13836" width="11" style="1"/>
    <col min="13837" max="13837" width="36.42578125" style="1" customWidth="1"/>
    <col min="13838" max="13840" width="11" style="1"/>
    <col min="13841" max="13841" width="27.42578125" style="1" customWidth="1"/>
    <col min="13842" max="13843" width="11" style="1"/>
    <col min="13844" max="13844" width="13.7109375" style="1" customWidth="1"/>
    <col min="13845" max="14080" width="11" style="1"/>
    <col min="14081" max="14081" width="62.140625" style="1" customWidth="1"/>
    <col min="14082" max="14082" width="12" style="1" bestFit="1" customWidth="1"/>
    <col min="14083" max="14083" width="7.7109375" style="1" customWidth="1"/>
    <col min="14084" max="14084" width="12" style="1" bestFit="1" customWidth="1"/>
    <col min="14085" max="14085" width="23.42578125" style="1" customWidth="1"/>
    <col min="14086" max="14088" width="11" style="1"/>
    <col min="14089" max="14089" width="26.42578125" style="1" customWidth="1"/>
    <col min="14090" max="14092" width="11" style="1"/>
    <col min="14093" max="14093" width="36.42578125" style="1" customWidth="1"/>
    <col min="14094" max="14096" width="11" style="1"/>
    <col min="14097" max="14097" width="27.42578125" style="1" customWidth="1"/>
    <col min="14098" max="14099" width="11" style="1"/>
    <col min="14100" max="14100" width="13.7109375" style="1" customWidth="1"/>
    <col min="14101" max="14336" width="11" style="1"/>
    <col min="14337" max="14337" width="62.140625" style="1" customWidth="1"/>
    <col min="14338" max="14338" width="12" style="1" bestFit="1" customWidth="1"/>
    <col min="14339" max="14339" width="7.7109375" style="1" customWidth="1"/>
    <col min="14340" max="14340" width="12" style="1" bestFit="1" customWidth="1"/>
    <col min="14341" max="14341" width="23.42578125" style="1" customWidth="1"/>
    <col min="14342" max="14344" width="11" style="1"/>
    <col min="14345" max="14345" width="26.42578125" style="1" customWidth="1"/>
    <col min="14346" max="14348" width="11" style="1"/>
    <col min="14349" max="14349" width="36.42578125" style="1" customWidth="1"/>
    <col min="14350" max="14352" width="11" style="1"/>
    <col min="14353" max="14353" width="27.42578125" style="1" customWidth="1"/>
    <col min="14354" max="14355" width="11" style="1"/>
    <col min="14356" max="14356" width="13.7109375" style="1" customWidth="1"/>
    <col min="14357" max="14592" width="11" style="1"/>
    <col min="14593" max="14593" width="62.140625" style="1" customWidth="1"/>
    <col min="14594" max="14594" width="12" style="1" bestFit="1" customWidth="1"/>
    <col min="14595" max="14595" width="7.7109375" style="1" customWidth="1"/>
    <col min="14596" max="14596" width="12" style="1" bestFit="1" customWidth="1"/>
    <col min="14597" max="14597" width="23.42578125" style="1" customWidth="1"/>
    <col min="14598" max="14600" width="11" style="1"/>
    <col min="14601" max="14601" width="26.42578125" style="1" customWidth="1"/>
    <col min="14602" max="14604" width="11" style="1"/>
    <col min="14605" max="14605" width="36.42578125" style="1" customWidth="1"/>
    <col min="14606" max="14608" width="11" style="1"/>
    <col min="14609" max="14609" width="27.42578125" style="1" customWidth="1"/>
    <col min="14610" max="14611" width="11" style="1"/>
    <col min="14612" max="14612" width="13.7109375" style="1" customWidth="1"/>
    <col min="14613" max="14848" width="11" style="1"/>
    <col min="14849" max="14849" width="62.140625" style="1" customWidth="1"/>
    <col min="14850" max="14850" width="12" style="1" bestFit="1" customWidth="1"/>
    <col min="14851" max="14851" width="7.7109375" style="1" customWidth="1"/>
    <col min="14852" max="14852" width="12" style="1" bestFit="1" customWidth="1"/>
    <col min="14853" max="14853" width="23.42578125" style="1" customWidth="1"/>
    <col min="14854" max="14856" width="11" style="1"/>
    <col min="14857" max="14857" width="26.42578125" style="1" customWidth="1"/>
    <col min="14858" max="14860" width="11" style="1"/>
    <col min="14861" max="14861" width="36.42578125" style="1" customWidth="1"/>
    <col min="14862" max="14864" width="11" style="1"/>
    <col min="14865" max="14865" width="27.42578125" style="1" customWidth="1"/>
    <col min="14866" max="14867" width="11" style="1"/>
    <col min="14868" max="14868" width="13.7109375" style="1" customWidth="1"/>
    <col min="14869" max="15104" width="11" style="1"/>
    <col min="15105" max="15105" width="62.140625" style="1" customWidth="1"/>
    <col min="15106" max="15106" width="12" style="1" bestFit="1" customWidth="1"/>
    <col min="15107" max="15107" width="7.7109375" style="1" customWidth="1"/>
    <col min="15108" max="15108" width="12" style="1" bestFit="1" customWidth="1"/>
    <col min="15109" max="15109" width="23.42578125" style="1" customWidth="1"/>
    <col min="15110" max="15112" width="11" style="1"/>
    <col min="15113" max="15113" width="26.42578125" style="1" customWidth="1"/>
    <col min="15114" max="15116" width="11" style="1"/>
    <col min="15117" max="15117" width="36.42578125" style="1" customWidth="1"/>
    <col min="15118" max="15120" width="11" style="1"/>
    <col min="15121" max="15121" width="27.42578125" style="1" customWidth="1"/>
    <col min="15122" max="15123" width="11" style="1"/>
    <col min="15124" max="15124" width="13.7109375" style="1" customWidth="1"/>
    <col min="15125" max="15360" width="11" style="1"/>
    <col min="15361" max="15361" width="62.140625" style="1" customWidth="1"/>
    <col min="15362" max="15362" width="12" style="1" bestFit="1" customWidth="1"/>
    <col min="15363" max="15363" width="7.7109375" style="1" customWidth="1"/>
    <col min="15364" max="15364" width="12" style="1" bestFit="1" customWidth="1"/>
    <col min="15365" max="15365" width="23.42578125" style="1" customWidth="1"/>
    <col min="15366" max="15368" width="11" style="1"/>
    <col min="15369" max="15369" width="26.42578125" style="1" customWidth="1"/>
    <col min="15370" max="15372" width="11" style="1"/>
    <col min="15373" max="15373" width="36.42578125" style="1" customWidth="1"/>
    <col min="15374" max="15376" width="11" style="1"/>
    <col min="15377" max="15377" width="27.42578125" style="1" customWidth="1"/>
    <col min="15378" max="15379" width="11" style="1"/>
    <col min="15380" max="15380" width="13.7109375" style="1" customWidth="1"/>
    <col min="15381" max="15616" width="11" style="1"/>
    <col min="15617" max="15617" width="62.140625" style="1" customWidth="1"/>
    <col min="15618" max="15618" width="12" style="1" bestFit="1" customWidth="1"/>
    <col min="15619" max="15619" width="7.7109375" style="1" customWidth="1"/>
    <col min="15620" max="15620" width="12" style="1" bestFit="1" customWidth="1"/>
    <col min="15621" max="15621" width="23.42578125" style="1" customWidth="1"/>
    <col min="15622" max="15624" width="11" style="1"/>
    <col min="15625" max="15625" width="26.42578125" style="1" customWidth="1"/>
    <col min="15626" max="15628" width="11" style="1"/>
    <col min="15629" max="15629" width="36.42578125" style="1" customWidth="1"/>
    <col min="15630" max="15632" width="11" style="1"/>
    <col min="15633" max="15633" width="27.42578125" style="1" customWidth="1"/>
    <col min="15634" max="15635" width="11" style="1"/>
    <col min="15636" max="15636" width="13.7109375" style="1" customWidth="1"/>
    <col min="15637" max="15872" width="11" style="1"/>
    <col min="15873" max="15873" width="62.140625" style="1" customWidth="1"/>
    <col min="15874" max="15874" width="12" style="1" bestFit="1" customWidth="1"/>
    <col min="15875" max="15875" width="7.7109375" style="1" customWidth="1"/>
    <col min="15876" max="15876" width="12" style="1" bestFit="1" customWidth="1"/>
    <col min="15877" max="15877" width="23.42578125" style="1" customWidth="1"/>
    <col min="15878" max="15880" width="11" style="1"/>
    <col min="15881" max="15881" width="26.42578125" style="1" customWidth="1"/>
    <col min="15882" max="15884" width="11" style="1"/>
    <col min="15885" max="15885" width="36.42578125" style="1" customWidth="1"/>
    <col min="15886" max="15888" width="11" style="1"/>
    <col min="15889" max="15889" width="27.42578125" style="1" customWidth="1"/>
    <col min="15890" max="15891" width="11" style="1"/>
    <col min="15892" max="15892" width="13.7109375" style="1" customWidth="1"/>
    <col min="15893" max="16128" width="11" style="1"/>
    <col min="16129" max="16129" width="62.140625" style="1" customWidth="1"/>
    <col min="16130" max="16130" width="12" style="1" bestFit="1" customWidth="1"/>
    <col min="16131" max="16131" width="7.7109375" style="1" customWidth="1"/>
    <col min="16132" max="16132" width="12" style="1" bestFit="1" customWidth="1"/>
    <col min="16133" max="16133" width="23.42578125" style="1" customWidth="1"/>
    <col min="16134" max="16136" width="11" style="1"/>
    <col min="16137" max="16137" width="26.42578125" style="1" customWidth="1"/>
    <col min="16138" max="16140" width="11" style="1"/>
    <col min="16141" max="16141" width="36.42578125" style="1" customWidth="1"/>
    <col min="16142" max="16144" width="11" style="1"/>
    <col min="16145" max="16145" width="27.42578125" style="1" customWidth="1"/>
    <col min="16146" max="16147" width="11" style="1"/>
    <col min="16148" max="16148" width="13.7109375" style="1" customWidth="1"/>
    <col min="16149" max="16384" width="11" style="1"/>
  </cols>
  <sheetData>
    <row r="1" spans="1:20" hidden="1" x14ac:dyDescent="0.2"/>
    <row r="2" spans="1:20" hidden="1" x14ac:dyDescent="0.2"/>
    <row r="3" spans="1:20" hidden="1" x14ac:dyDescent="0.2"/>
    <row r="4" spans="1:20" hidden="1" x14ac:dyDescent="0.2">
      <c r="A4" s="914" t="s">
        <v>28</v>
      </c>
      <c r="B4" s="914"/>
      <c r="C4" s="914"/>
      <c r="E4" s="914" t="s">
        <v>28</v>
      </c>
      <c r="F4" s="914"/>
      <c r="G4" s="914"/>
      <c r="I4" s="914" t="s">
        <v>28</v>
      </c>
      <c r="J4" s="914"/>
      <c r="K4" s="914"/>
      <c r="M4" s="914" t="s">
        <v>28</v>
      </c>
      <c r="N4" s="914"/>
      <c r="O4" s="914"/>
      <c r="Q4" s="914" t="s">
        <v>28</v>
      </c>
      <c r="R4" s="914"/>
      <c r="S4" s="914"/>
    </row>
    <row r="5" spans="1:20" hidden="1" x14ac:dyDescent="0.2">
      <c r="A5" s="915" t="s">
        <v>0</v>
      </c>
      <c r="B5" s="915"/>
      <c r="C5" s="915"/>
      <c r="E5" s="915" t="s">
        <v>0</v>
      </c>
      <c r="F5" s="915"/>
      <c r="G5" s="915"/>
      <c r="I5" s="915" t="s">
        <v>0</v>
      </c>
      <c r="J5" s="915"/>
      <c r="K5" s="915"/>
      <c r="M5" s="915" t="s">
        <v>0</v>
      </c>
      <c r="N5" s="915"/>
      <c r="O5" s="915"/>
      <c r="Q5" s="915" t="s">
        <v>0</v>
      </c>
      <c r="R5" s="915"/>
      <c r="S5" s="915"/>
    </row>
    <row r="6" spans="1:20" ht="13.5" hidden="1" thickBot="1" x14ac:dyDescent="0.25">
      <c r="A6" s="49"/>
      <c r="B6" s="49"/>
      <c r="C6" s="49"/>
      <c r="E6" s="49"/>
      <c r="F6" s="49"/>
      <c r="G6" s="49"/>
      <c r="I6" s="49"/>
      <c r="J6" s="49"/>
      <c r="K6" s="49"/>
      <c r="M6" s="49"/>
      <c r="N6" s="49"/>
      <c r="O6" s="49"/>
      <c r="Q6" s="49"/>
      <c r="R6" s="49"/>
      <c r="S6" s="49"/>
    </row>
    <row r="7" spans="1:20" ht="13.5" hidden="1" thickBot="1" x14ac:dyDescent="0.25">
      <c r="A7" s="927" t="s">
        <v>1</v>
      </c>
      <c r="B7" s="50" t="s">
        <v>7</v>
      </c>
      <c r="C7" s="927" t="s">
        <v>8</v>
      </c>
      <c r="E7" s="927" t="s">
        <v>1</v>
      </c>
      <c r="F7" s="50" t="s">
        <v>7</v>
      </c>
      <c r="G7" s="927" t="s">
        <v>8</v>
      </c>
      <c r="I7" s="927" t="s">
        <v>1</v>
      </c>
      <c r="J7" s="50" t="s">
        <v>7</v>
      </c>
      <c r="K7" s="927" t="s">
        <v>8</v>
      </c>
      <c r="M7" s="927" t="s">
        <v>1</v>
      </c>
      <c r="N7" s="50" t="s">
        <v>7</v>
      </c>
      <c r="O7" s="927" t="s">
        <v>8</v>
      </c>
      <c r="Q7" s="927" t="s">
        <v>1</v>
      </c>
      <c r="R7" s="50" t="s">
        <v>7</v>
      </c>
      <c r="S7" s="927" t="s">
        <v>8</v>
      </c>
    </row>
    <row r="8" spans="1:20" ht="13.5" hidden="1" thickBot="1" x14ac:dyDescent="0.25">
      <c r="A8" s="929"/>
      <c r="B8" s="50" t="s">
        <v>29</v>
      </c>
      <c r="C8" s="929"/>
      <c r="E8" s="929"/>
      <c r="F8" s="51">
        <v>38200</v>
      </c>
      <c r="G8" s="929"/>
      <c r="I8" s="929"/>
      <c r="J8" s="51">
        <v>38231</v>
      </c>
      <c r="K8" s="929"/>
      <c r="M8" s="929"/>
      <c r="N8" s="51">
        <v>38261</v>
      </c>
      <c r="O8" s="929"/>
      <c r="Q8" s="928"/>
      <c r="R8" s="50" t="s">
        <v>30</v>
      </c>
      <c r="S8" s="928"/>
    </row>
    <row r="9" spans="1:20" hidden="1" x14ac:dyDescent="0.2">
      <c r="A9" s="52" t="s">
        <v>10</v>
      </c>
      <c r="B9" s="53">
        <v>15246923</v>
      </c>
      <c r="C9" s="54">
        <v>100</v>
      </c>
      <c r="E9" s="52" t="s">
        <v>10</v>
      </c>
      <c r="F9" s="53">
        <v>1612177</v>
      </c>
      <c r="G9" s="54">
        <v>100</v>
      </c>
      <c r="I9" s="52" t="s">
        <v>10</v>
      </c>
      <c r="J9" s="53">
        <v>1695156</v>
      </c>
      <c r="K9" s="54">
        <v>100</v>
      </c>
      <c r="M9" s="52" t="s">
        <v>10</v>
      </c>
      <c r="N9" s="53">
        <v>1671718</v>
      </c>
      <c r="O9" s="54">
        <v>100</v>
      </c>
      <c r="Q9" s="52" t="s">
        <v>10</v>
      </c>
      <c r="R9" s="53">
        <v>4606869</v>
      </c>
      <c r="S9" s="54">
        <v>100</v>
      </c>
    </row>
    <row r="10" spans="1:20" hidden="1" x14ac:dyDescent="0.2">
      <c r="A10" s="55"/>
      <c r="B10" s="56"/>
      <c r="C10" s="56"/>
      <c r="E10" s="55"/>
      <c r="F10" s="56"/>
      <c r="G10" s="56"/>
      <c r="I10" s="55"/>
      <c r="J10" s="56"/>
      <c r="K10" s="56"/>
      <c r="M10" s="55"/>
      <c r="N10" s="56"/>
      <c r="O10" s="56"/>
      <c r="Q10" s="55"/>
      <c r="R10" s="56"/>
      <c r="S10" s="56"/>
    </row>
    <row r="11" spans="1:20" hidden="1" x14ac:dyDescent="0.2">
      <c r="A11" s="29" t="s">
        <v>31</v>
      </c>
      <c r="B11" s="57">
        <v>640805</v>
      </c>
      <c r="C11" s="58">
        <v>4.2</v>
      </c>
      <c r="E11" s="29" t="s">
        <v>31</v>
      </c>
      <c r="F11" s="57">
        <v>77637</v>
      </c>
      <c r="G11" s="58">
        <v>4.8</v>
      </c>
      <c r="I11" s="29" t="s">
        <v>31</v>
      </c>
      <c r="J11" s="57">
        <v>62392</v>
      </c>
      <c r="K11" s="58">
        <v>3.7</v>
      </c>
      <c r="M11" s="29" t="s">
        <v>31</v>
      </c>
      <c r="N11" s="57">
        <v>46162</v>
      </c>
      <c r="O11" s="58">
        <v>2.8</v>
      </c>
      <c r="Q11" s="59" t="s">
        <v>31</v>
      </c>
      <c r="R11" s="57">
        <v>128099</v>
      </c>
      <c r="S11" s="58">
        <v>2.8</v>
      </c>
      <c r="T11" s="48">
        <f>B11+F11+J11+N11+R11</f>
        <v>955095</v>
      </c>
    </row>
    <row r="12" spans="1:20" hidden="1" x14ac:dyDescent="0.2">
      <c r="A12" s="59" t="s">
        <v>32</v>
      </c>
      <c r="B12" s="57">
        <v>3829262</v>
      </c>
      <c r="C12" s="58">
        <v>25.1</v>
      </c>
      <c r="E12" s="59" t="s">
        <v>32</v>
      </c>
      <c r="F12" s="57">
        <v>479026</v>
      </c>
      <c r="G12" s="58">
        <v>29.7</v>
      </c>
      <c r="I12" s="59" t="s">
        <v>32</v>
      </c>
      <c r="J12" s="57">
        <v>504014</v>
      </c>
      <c r="K12" s="58">
        <v>29.7</v>
      </c>
      <c r="M12" s="59" t="s">
        <v>32</v>
      </c>
      <c r="N12" s="57">
        <v>477793</v>
      </c>
      <c r="O12" s="58">
        <v>28.6</v>
      </c>
      <c r="Q12" s="59" t="s">
        <v>32</v>
      </c>
      <c r="R12" s="57">
        <v>926486</v>
      </c>
      <c r="S12" s="58">
        <v>20.100000000000001</v>
      </c>
      <c r="T12" s="48">
        <f t="shared" ref="T12:T18" si="0">B12+F12+J12+N12+R12</f>
        <v>6216581</v>
      </c>
    </row>
    <row r="13" spans="1:20" hidden="1" x14ac:dyDescent="0.2">
      <c r="A13" s="59" t="s">
        <v>33</v>
      </c>
      <c r="B13" s="57">
        <v>9994426</v>
      </c>
      <c r="C13" s="58">
        <v>65.599999999999994</v>
      </c>
      <c r="E13" s="59" t="s">
        <v>33</v>
      </c>
      <c r="F13" s="57">
        <v>780903</v>
      </c>
      <c r="G13" s="58">
        <v>48.4</v>
      </c>
      <c r="I13" s="59" t="s">
        <v>33</v>
      </c>
      <c r="J13" s="57">
        <v>941966</v>
      </c>
      <c r="K13" s="58">
        <v>55.6</v>
      </c>
      <c r="M13" s="59" t="s">
        <v>33</v>
      </c>
      <c r="N13" s="57">
        <v>750086</v>
      </c>
      <c r="O13" s="58">
        <v>44.9</v>
      </c>
      <c r="Q13" s="59" t="s">
        <v>33</v>
      </c>
      <c r="R13" s="57">
        <v>2886871</v>
      </c>
      <c r="S13" s="58">
        <v>62.7</v>
      </c>
      <c r="T13" s="48">
        <f t="shared" si="0"/>
        <v>15354252</v>
      </c>
    </row>
    <row r="14" spans="1:20" hidden="1" x14ac:dyDescent="0.2">
      <c r="A14" s="59" t="s">
        <v>34</v>
      </c>
      <c r="B14" s="57">
        <v>292767</v>
      </c>
      <c r="C14" s="58">
        <v>1.9</v>
      </c>
      <c r="E14" s="59" t="s">
        <v>35</v>
      </c>
      <c r="F14" s="57">
        <v>91857</v>
      </c>
      <c r="G14" s="58">
        <v>5.7</v>
      </c>
      <c r="I14" s="59" t="s">
        <v>35</v>
      </c>
      <c r="J14" s="57">
        <v>52559</v>
      </c>
      <c r="K14" s="58">
        <v>3.1</v>
      </c>
      <c r="M14" s="59" t="s">
        <v>35</v>
      </c>
      <c r="N14" s="57">
        <v>62556</v>
      </c>
      <c r="O14" s="58">
        <v>3.7</v>
      </c>
      <c r="Q14" s="59" t="s">
        <v>34</v>
      </c>
      <c r="R14" s="57">
        <v>121629</v>
      </c>
      <c r="S14" s="58">
        <v>2.6</v>
      </c>
      <c r="T14" s="48">
        <f t="shared" si="0"/>
        <v>621368</v>
      </c>
    </row>
    <row r="15" spans="1:20" hidden="1" x14ac:dyDescent="0.2">
      <c r="A15" s="59" t="s">
        <v>36</v>
      </c>
      <c r="B15" s="57">
        <v>241426</v>
      </c>
      <c r="C15" s="58">
        <v>1.6</v>
      </c>
      <c r="E15" s="59" t="s">
        <v>36</v>
      </c>
      <c r="F15" s="57">
        <v>39776</v>
      </c>
      <c r="G15" s="58">
        <v>2.5</v>
      </c>
      <c r="I15" s="59" t="s">
        <v>36</v>
      </c>
      <c r="J15" s="57">
        <v>39724</v>
      </c>
      <c r="K15" s="58">
        <v>2.2999999999999998</v>
      </c>
      <c r="M15" s="59" t="s">
        <v>36</v>
      </c>
      <c r="N15" s="57">
        <v>39721</v>
      </c>
      <c r="O15" s="58">
        <v>2.4</v>
      </c>
      <c r="Q15" s="59" t="s">
        <v>36</v>
      </c>
      <c r="R15" s="57">
        <v>230777</v>
      </c>
      <c r="S15" s="58"/>
      <c r="T15" s="48">
        <f t="shared" si="0"/>
        <v>591424</v>
      </c>
    </row>
    <row r="16" spans="1:20" hidden="1" x14ac:dyDescent="0.2">
      <c r="A16" s="59" t="s">
        <v>37</v>
      </c>
      <c r="B16" s="57">
        <v>78899</v>
      </c>
      <c r="C16" s="58">
        <v>0.5</v>
      </c>
      <c r="E16" s="59" t="s">
        <v>37</v>
      </c>
      <c r="F16" s="57">
        <v>75781</v>
      </c>
      <c r="G16" s="58">
        <v>4.7</v>
      </c>
      <c r="I16" s="59" t="s">
        <v>38</v>
      </c>
      <c r="J16" s="57">
        <v>44517</v>
      </c>
      <c r="K16" s="58">
        <v>2.6</v>
      </c>
      <c r="M16" s="59" t="s">
        <v>38</v>
      </c>
      <c r="N16" s="57">
        <v>124668</v>
      </c>
      <c r="O16" s="58">
        <v>7.4</v>
      </c>
      <c r="Q16" s="59" t="s">
        <v>37</v>
      </c>
      <c r="R16" s="57">
        <v>96335</v>
      </c>
      <c r="S16" s="58">
        <v>2.1</v>
      </c>
      <c r="T16" s="48">
        <f t="shared" si="0"/>
        <v>420200</v>
      </c>
    </row>
    <row r="17" spans="1:20" hidden="1" x14ac:dyDescent="0.2">
      <c r="A17" s="59" t="s">
        <v>39</v>
      </c>
      <c r="B17" s="57">
        <v>169338</v>
      </c>
      <c r="C17" s="58">
        <v>1.1000000000000001</v>
      </c>
      <c r="E17" s="59" t="s">
        <v>39</v>
      </c>
      <c r="F17" s="57">
        <v>67197</v>
      </c>
      <c r="G17" s="58">
        <v>4.2</v>
      </c>
      <c r="I17" s="59" t="s">
        <v>39</v>
      </c>
      <c r="J17" s="57">
        <v>49984</v>
      </c>
      <c r="K17" s="58">
        <v>3</v>
      </c>
      <c r="M17" s="59" t="s">
        <v>40</v>
      </c>
      <c r="N17" s="57">
        <v>57282</v>
      </c>
      <c r="O17" s="58">
        <v>3.4</v>
      </c>
      <c r="Q17" s="59" t="s">
        <v>39</v>
      </c>
      <c r="R17" s="57">
        <v>130122</v>
      </c>
      <c r="S17" s="58">
        <v>2.8</v>
      </c>
      <c r="T17" s="48">
        <f t="shared" si="0"/>
        <v>473923</v>
      </c>
    </row>
    <row r="18" spans="1:20" ht="13.5" hidden="1" thickBot="1" x14ac:dyDescent="0.25">
      <c r="A18" s="60" t="s">
        <v>41</v>
      </c>
      <c r="B18" s="61"/>
      <c r="C18" s="61"/>
      <c r="E18" s="62"/>
      <c r="F18" s="61"/>
      <c r="G18" s="61"/>
      <c r="I18" s="62"/>
      <c r="J18" s="61"/>
      <c r="K18" s="61"/>
      <c r="M18" s="60" t="s">
        <v>41</v>
      </c>
      <c r="N18" s="63">
        <v>113450</v>
      </c>
      <c r="O18" s="64">
        <v>6.8</v>
      </c>
      <c r="Q18" s="59" t="s">
        <v>41</v>
      </c>
      <c r="R18" s="57">
        <v>86550</v>
      </c>
      <c r="S18" s="58">
        <v>1.9</v>
      </c>
      <c r="T18" s="48">
        <f t="shared" si="0"/>
        <v>200000</v>
      </c>
    </row>
    <row r="19" spans="1:20" ht="13.5" hidden="1" thickBot="1" x14ac:dyDescent="0.25">
      <c r="Q19" s="62"/>
      <c r="R19" s="61"/>
      <c r="S19" s="61"/>
    </row>
    <row r="20" spans="1:20" hidden="1" x14ac:dyDescent="0.2">
      <c r="M20" s="65"/>
      <c r="N20" s="66"/>
      <c r="O20" s="67"/>
    </row>
    <row r="21" spans="1:20" hidden="1" x14ac:dyDescent="0.2">
      <c r="A21" s="914" t="s">
        <v>28</v>
      </c>
      <c r="B21" s="914"/>
      <c r="C21" s="914"/>
    </row>
    <row r="22" spans="1:20" hidden="1" x14ac:dyDescent="0.2">
      <c r="A22" s="915" t="s">
        <v>0</v>
      </c>
      <c r="B22" s="915"/>
      <c r="C22" s="915"/>
    </row>
    <row r="23" spans="1:20" ht="13.5" hidden="1" thickBot="1" x14ac:dyDescent="0.25">
      <c r="A23" s="49"/>
      <c r="B23" s="49"/>
      <c r="C23" s="49"/>
    </row>
    <row r="24" spans="1:20" ht="13.5" hidden="1" thickBot="1" x14ac:dyDescent="0.25">
      <c r="A24" s="927" t="s">
        <v>1</v>
      </c>
      <c r="B24" s="50" t="s">
        <v>7</v>
      </c>
      <c r="C24" s="927" t="s">
        <v>8</v>
      </c>
    </row>
    <row r="25" spans="1:20" ht="13.5" hidden="1" thickBot="1" x14ac:dyDescent="0.25">
      <c r="A25" s="929"/>
      <c r="B25" s="50">
        <v>2004</v>
      </c>
      <c r="C25" s="929"/>
    </row>
    <row r="26" spans="1:20" hidden="1" x14ac:dyDescent="0.2">
      <c r="A26" s="52" t="s">
        <v>10</v>
      </c>
      <c r="B26" s="53">
        <f>SUM(B28:B35)</f>
        <v>24832843</v>
      </c>
      <c r="C26" s="53">
        <f>SUM(C28:C35)</f>
        <v>100</v>
      </c>
    </row>
    <row r="27" spans="1:20" hidden="1" x14ac:dyDescent="0.2">
      <c r="A27" s="55"/>
      <c r="B27" s="56"/>
      <c r="C27" s="56"/>
    </row>
    <row r="28" spans="1:20" hidden="1" x14ac:dyDescent="0.2">
      <c r="A28" s="68" t="s">
        <v>31</v>
      </c>
      <c r="B28" s="57">
        <v>955095</v>
      </c>
      <c r="C28" s="69">
        <f>B28*100/B26</f>
        <v>3.8460960752661304</v>
      </c>
    </row>
    <row r="29" spans="1:20" hidden="1" x14ac:dyDescent="0.2">
      <c r="A29" s="70" t="s">
        <v>32</v>
      </c>
      <c r="B29" s="57">
        <v>6216581</v>
      </c>
      <c r="C29" s="69">
        <f>B29*100/B26</f>
        <v>25.033706370229137</v>
      </c>
    </row>
    <row r="30" spans="1:20" hidden="1" x14ac:dyDescent="0.2">
      <c r="A30" s="70" t="s">
        <v>33</v>
      </c>
      <c r="B30" s="57">
        <v>15354252</v>
      </c>
      <c r="C30" s="69">
        <f>B30*100/B26</f>
        <v>61.8304235242014</v>
      </c>
    </row>
    <row r="31" spans="1:20" hidden="1" x14ac:dyDescent="0.2">
      <c r="A31" s="70" t="s">
        <v>34</v>
      </c>
      <c r="B31" s="57">
        <v>621368</v>
      </c>
      <c r="C31" s="69">
        <f>B31*100/B26</f>
        <v>2.5022024260371638</v>
      </c>
    </row>
    <row r="32" spans="1:20" hidden="1" x14ac:dyDescent="0.2">
      <c r="A32" s="59" t="s">
        <v>36</v>
      </c>
      <c r="B32" s="57">
        <v>591424</v>
      </c>
      <c r="C32" s="69">
        <f>B32*100/B26</f>
        <v>2.3816201793729377</v>
      </c>
    </row>
    <row r="33" spans="1:4" hidden="1" x14ac:dyDescent="0.2">
      <c r="A33" s="70" t="s">
        <v>37</v>
      </c>
      <c r="B33" s="57">
        <v>420200</v>
      </c>
      <c r="C33" s="69">
        <f>B33*100/B26</f>
        <v>1.6921139476458655</v>
      </c>
    </row>
    <row r="34" spans="1:4" hidden="1" x14ac:dyDescent="0.2">
      <c r="A34" s="70" t="s">
        <v>39</v>
      </c>
      <c r="B34" s="57">
        <v>473923</v>
      </c>
      <c r="C34" s="69">
        <f>B34*100/B26</f>
        <v>1.9084524474302036</v>
      </c>
    </row>
    <row r="35" spans="1:4" ht="13.5" hidden="1" thickBot="1" x14ac:dyDescent="0.25">
      <c r="A35" s="71" t="s">
        <v>41</v>
      </c>
      <c r="B35" s="63">
        <v>200000</v>
      </c>
      <c r="C35" s="72">
        <f>B35*100/B26</f>
        <v>0.80538502981716587</v>
      </c>
    </row>
    <row r="36" spans="1:4" hidden="1" x14ac:dyDescent="0.2"/>
    <row r="37" spans="1:4" hidden="1" x14ac:dyDescent="0.2"/>
    <row r="39" spans="1:4" x14ac:dyDescent="0.2">
      <c r="A39" s="914" t="s">
        <v>87</v>
      </c>
      <c r="B39" s="914"/>
      <c r="C39" s="914"/>
    </row>
    <row r="40" spans="1:4" x14ac:dyDescent="0.2">
      <c r="A40" s="914" t="s">
        <v>183</v>
      </c>
      <c r="B40" s="914"/>
      <c r="C40" s="914"/>
    </row>
    <row r="41" spans="1:4" x14ac:dyDescent="0.2">
      <c r="A41" s="915" t="s">
        <v>93</v>
      </c>
      <c r="B41" s="915"/>
      <c r="C41" s="915"/>
    </row>
    <row r="42" spans="1:4" ht="13.5" thickBot="1" x14ac:dyDescent="0.25">
      <c r="A42" s="49"/>
      <c r="B42" s="203"/>
      <c r="C42" s="49"/>
    </row>
    <row r="43" spans="1:4" x14ac:dyDescent="0.2">
      <c r="A43" s="930" t="s">
        <v>1</v>
      </c>
      <c r="B43" s="313" t="s">
        <v>7</v>
      </c>
      <c r="C43" s="932" t="s">
        <v>8</v>
      </c>
    </row>
    <row r="44" spans="1:4" ht="23.25" thickBot="1" x14ac:dyDescent="0.25">
      <c r="A44" s="931"/>
      <c r="B44" s="297" t="s">
        <v>186</v>
      </c>
      <c r="C44" s="933"/>
    </row>
    <row r="45" spans="1:4" x14ac:dyDescent="0.2">
      <c r="A45" s="73" t="s">
        <v>10</v>
      </c>
      <c r="B45" s="204">
        <f>SUM(B47:B52)</f>
        <v>18158890227</v>
      </c>
      <c r="C45" s="74">
        <f>SUM(C47:C52)</f>
        <v>99.999999999999986</v>
      </c>
      <c r="D45" s="75"/>
    </row>
    <row r="46" spans="1:4" x14ac:dyDescent="0.2">
      <c r="A46" s="55"/>
      <c r="B46" s="76"/>
      <c r="C46" s="77"/>
    </row>
    <row r="47" spans="1:4" x14ac:dyDescent="0.2">
      <c r="A47" s="78" t="s">
        <v>11</v>
      </c>
      <c r="B47" s="79">
        <f>'INGR 1 '!D13</f>
        <v>942308146</v>
      </c>
      <c r="C47" s="80">
        <f>B47*100/B45</f>
        <v>5.1892386275836699</v>
      </c>
      <c r="D47" s="81"/>
    </row>
    <row r="48" spans="1:4" x14ac:dyDescent="0.2">
      <c r="A48" s="78" t="s">
        <v>20</v>
      </c>
      <c r="B48" s="79">
        <f>'INGR 1 '!D27</f>
        <v>4242614278</v>
      </c>
      <c r="C48" s="80">
        <f>B48*100/B45</f>
        <v>23.36384120925938</v>
      </c>
      <c r="D48" s="81"/>
    </row>
    <row r="49" spans="1:5" x14ac:dyDescent="0.2">
      <c r="A49" s="78" t="s">
        <v>42</v>
      </c>
      <c r="B49" s="79">
        <f>'INGR 1 '!D29</f>
        <v>8762388534</v>
      </c>
      <c r="C49" s="80">
        <f>B49*100/B45</f>
        <v>48.253987024886705</v>
      </c>
      <c r="D49" s="81"/>
      <c r="E49" s="82"/>
    </row>
    <row r="50" spans="1:5" x14ac:dyDescent="0.2">
      <c r="A50" s="78" t="s">
        <v>82</v>
      </c>
      <c r="B50" s="79">
        <f>'INGR 1 '!D31</f>
        <v>3408393374</v>
      </c>
      <c r="C50" s="80">
        <f>B50*100/B45</f>
        <v>18.76983302058925</v>
      </c>
      <c r="D50" s="81"/>
      <c r="E50" s="82"/>
    </row>
    <row r="51" spans="1:5" x14ac:dyDescent="0.2">
      <c r="A51" s="78" t="s">
        <v>43</v>
      </c>
      <c r="B51" s="79">
        <f>'INGR 1 '!D34</f>
        <v>514880753</v>
      </c>
      <c r="C51" s="80">
        <f>B51*100/B45</f>
        <v>2.8354197121277638</v>
      </c>
      <c r="D51" s="81"/>
    </row>
    <row r="52" spans="1:5" x14ac:dyDescent="0.2">
      <c r="A52" s="83" t="s">
        <v>25</v>
      </c>
      <c r="B52" s="79">
        <v>288305142</v>
      </c>
      <c r="C52" s="80">
        <f>B52*100/B45</f>
        <v>1.587680405553233</v>
      </c>
      <c r="D52" s="81"/>
    </row>
    <row r="53" spans="1:5" ht="13.5" thickBot="1" x14ac:dyDescent="0.25">
      <c r="A53" s="84"/>
      <c r="B53" s="85"/>
      <c r="C53" s="86"/>
      <c r="D53" s="75"/>
    </row>
    <row r="56" spans="1:5" x14ac:dyDescent="0.2">
      <c r="A56" s="87"/>
    </row>
    <row r="61" spans="1:5" x14ac:dyDescent="0.2">
      <c r="B61" s="48"/>
    </row>
  </sheetData>
  <mergeCells count="29">
    <mergeCell ref="A43:A44"/>
    <mergeCell ref="C43:C44"/>
    <mergeCell ref="M7:M8"/>
    <mergeCell ref="O7:O8"/>
    <mergeCell ref="Q7:Q8"/>
    <mergeCell ref="A24:A25"/>
    <mergeCell ref="C24:C25"/>
    <mergeCell ref="A39:C39"/>
    <mergeCell ref="A40:C40"/>
    <mergeCell ref="A41:C41"/>
    <mergeCell ref="S7:S8"/>
    <mergeCell ref="A21:C21"/>
    <mergeCell ref="A22:C22"/>
    <mergeCell ref="A7:A8"/>
    <mergeCell ref="C7:C8"/>
    <mergeCell ref="E7:E8"/>
    <mergeCell ref="G7:G8"/>
    <mergeCell ref="I7:I8"/>
    <mergeCell ref="K7:K8"/>
    <mergeCell ref="A4:C4"/>
    <mergeCell ref="E4:G4"/>
    <mergeCell ref="I4:K4"/>
    <mergeCell ref="M4:O4"/>
    <mergeCell ref="Q4:S4"/>
    <mergeCell ref="A5:C5"/>
    <mergeCell ref="E5:G5"/>
    <mergeCell ref="I5:K5"/>
    <mergeCell ref="M5:O5"/>
    <mergeCell ref="Q5:S5"/>
  </mergeCells>
  <pageMargins left="0.75" right="0.75" top="1" bottom="1" header="0" footer="0"/>
  <pageSetup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showGridLines="0" zoomScale="90" zoomScaleNormal="90" workbookViewId="0">
      <selection activeCell="A48" sqref="A48:I48"/>
    </sheetView>
  </sheetViews>
  <sheetFormatPr baseColWidth="10" defaultRowHeight="11.25" x14ac:dyDescent="0.2"/>
  <cols>
    <col min="1" max="1" width="37" style="413" customWidth="1"/>
    <col min="2" max="2" width="11.85546875" style="413" customWidth="1"/>
    <col min="3" max="3" width="3.42578125" style="413" bestFit="1" customWidth="1"/>
    <col min="4" max="4" width="11.85546875" style="413" customWidth="1"/>
    <col min="5" max="5" width="2.7109375" style="413" bestFit="1" customWidth="1"/>
    <col min="6" max="6" width="11.85546875" style="413" bestFit="1" customWidth="1"/>
    <col min="7" max="7" width="2.7109375" style="413" bestFit="1" customWidth="1"/>
    <col min="8" max="8" width="12.5703125" style="413" bestFit="1" customWidth="1"/>
    <col min="9" max="9" width="3.28515625" style="413" bestFit="1" customWidth="1"/>
    <col min="10" max="256" width="11" style="413"/>
    <col min="257" max="257" width="37" style="413" customWidth="1"/>
    <col min="258" max="258" width="11.85546875" style="413" customWidth="1"/>
    <col min="259" max="259" width="3.42578125" style="413" bestFit="1" customWidth="1"/>
    <col min="260" max="260" width="11.85546875" style="413" customWidth="1"/>
    <col min="261" max="261" width="2.7109375" style="413" bestFit="1" customWidth="1"/>
    <col min="262" max="262" width="11.85546875" style="413" bestFit="1" customWidth="1"/>
    <col min="263" max="263" width="2.7109375" style="413" bestFit="1" customWidth="1"/>
    <col min="264" max="264" width="12.5703125" style="413" bestFit="1" customWidth="1"/>
    <col min="265" max="265" width="3.28515625" style="413" bestFit="1" customWidth="1"/>
    <col min="266" max="512" width="11" style="413"/>
    <col min="513" max="513" width="37" style="413" customWidth="1"/>
    <col min="514" max="514" width="11.85546875" style="413" customWidth="1"/>
    <col min="515" max="515" width="3.42578125" style="413" bestFit="1" customWidth="1"/>
    <col min="516" max="516" width="11.85546875" style="413" customWidth="1"/>
    <col min="517" max="517" width="2.7109375" style="413" bestFit="1" customWidth="1"/>
    <col min="518" max="518" width="11.85546875" style="413" bestFit="1" customWidth="1"/>
    <col min="519" max="519" width="2.7109375" style="413" bestFit="1" customWidth="1"/>
    <col min="520" max="520" width="12.5703125" style="413" bestFit="1" customWidth="1"/>
    <col min="521" max="521" width="3.28515625" style="413" bestFit="1" customWidth="1"/>
    <col min="522" max="768" width="11" style="413"/>
    <col min="769" max="769" width="37" style="413" customWidth="1"/>
    <col min="770" max="770" width="11.85546875" style="413" customWidth="1"/>
    <col min="771" max="771" width="3.42578125" style="413" bestFit="1" customWidth="1"/>
    <col min="772" max="772" width="11.85546875" style="413" customWidth="1"/>
    <col min="773" max="773" width="2.7109375" style="413" bestFit="1" customWidth="1"/>
    <col min="774" max="774" width="11.85546875" style="413" bestFit="1" customWidth="1"/>
    <col min="775" max="775" width="2.7109375" style="413" bestFit="1" customWidth="1"/>
    <col min="776" max="776" width="12.5703125" style="413" bestFit="1" customWidth="1"/>
    <col min="777" max="777" width="3.28515625" style="413" bestFit="1" customWidth="1"/>
    <col min="778" max="1024" width="11" style="413"/>
    <col min="1025" max="1025" width="37" style="413" customWidth="1"/>
    <col min="1026" max="1026" width="11.85546875" style="413" customWidth="1"/>
    <col min="1027" max="1027" width="3.42578125" style="413" bestFit="1" customWidth="1"/>
    <col min="1028" max="1028" width="11.85546875" style="413" customWidth="1"/>
    <col min="1029" max="1029" width="2.7109375" style="413" bestFit="1" customWidth="1"/>
    <col min="1030" max="1030" width="11.85546875" style="413" bestFit="1" customWidth="1"/>
    <col min="1031" max="1031" width="2.7109375" style="413" bestFit="1" customWidth="1"/>
    <col min="1032" max="1032" width="12.5703125" style="413" bestFit="1" customWidth="1"/>
    <col min="1033" max="1033" width="3.28515625" style="413" bestFit="1" customWidth="1"/>
    <col min="1034" max="1280" width="11" style="413"/>
    <col min="1281" max="1281" width="37" style="413" customWidth="1"/>
    <col min="1282" max="1282" width="11.85546875" style="413" customWidth="1"/>
    <col min="1283" max="1283" width="3.42578125" style="413" bestFit="1" customWidth="1"/>
    <col min="1284" max="1284" width="11.85546875" style="413" customWidth="1"/>
    <col min="1285" max="1285" width="2.7109375" style="413" bestFit="1" customWidth="1"/>
    <col min="1286" max="1286" width="11.85546875" style="413" bestFit="1" customWidth="1"/>
    <col min="1287" max="1287" width="2.7109375" style="413" bestFit="1" customWidth="1"/>
    <col min="1288" max="1288" width="12.5703125" style="413" bestFit="1" customWidth="1"/>
    <col min="1289" max="1289" width="3.28515625" style="413" bestFit="1" customWidth="1"/>
    <col min="1290" max="1536" width="11" style="413"/>
    <col min="1537" max="1537" width="37" style="413" customWidth="1"/>
    <col min="1538" max="1538" width="11.85546875" style="413" customWidth="1"/>
    <col min="1539" max="1539" width="3.42578125" style="413" bestFit="1" customWidth="1"/>
    <col min="1540" max="1540" width="11.85546875" style="413" customWidth="1"/>
    <col min="1541" max="1541" width="2.7109375" style="413" bestFit="1" customWidth="1"/>
    <col min="1542" max="1542" width="11.85546875" style="413" bestFit="1" customWidth="1"/>
    <col min="1543" max="1543" width="2.7109375" style="413" bestFit="1" customWidth="1"/>
    <col min="1544" max="1544" width="12.5703125" style="413" bestFit="1" customWidth="1"/>
    <col min="1545" max="1545" width="3.28515625" style="413" bestFit="1" customWidth="1"/>
    <col min="1546" max="1792" width="11" style="413"/>
    <col min="1793" max="1793" width="37" style="413" customWidth="1"/>
    <col min="1794" max="1794" width="11.85546875" style="413" customWidth="1"/>
    <col min="1795" max="1795" width="3.42578125" style="413" bestFit="1" customWidth="1"/>
    <col min="1796" max="1796" width="11.85546875" style="413" customWidth="1"/>
    <col min="1797" max="1797" width="2.7109375" style="413" bestFit="1" customWidth="1"/>
    <col min="1798" max="1798" width="11.85546875" style="413" bestFit="1" customWidth="1"/>
    <col min="1799" max="1799" width="2.7109375" style="413" bestFit="1" customWidth="1"/>
    <col min="1800" max="1800" width="12.5703125" style="413" bestFit="1" customWidth="1"/>
    <col min="1801" max="1801" width="3.28515625" style="413" bestFit="1" customWidth="1"/>
    <col min="1802" max="2048" width="11" style="413"/>
    <col min="2049" max="2049" width="37" style="413" customWidth="1"/>
    <col min="2050" max="2050" width="11.85546875" style="413" customWidth="1"/>
    <col min="2051" max="2051" width="3.42578125" style="413" bestFit="1" customWidth="1"/>
    <col min="2052" max="2052" width="11.85546875" style="413" customWidth="1"/>
    <col min="2053" max="2053" width="2.7109375" style="413" bestFit="1" customWidth="1"/>
    <col min="2054" max="2054" width="11.85546875" style="413" bestFit="1" customWidth="1"/>
    <col min="2055" max="2055" width="2.7109375" style="413" bestFit="1" customWidth="1"/>
    <col min="2056" max="2056" width="12.5703125" style="413" bestFit="1" customWidth="1"/>
    <col min="2057" max="2057" width="3.28515625" style="413" bestFit="1" customWidth="1"/>
    <col min="2058" max="2304" width="11" style="413"/>
    <col min="2305" max="2305" width="37" style="413" customWidth="1"/>
    <col min="2306" max="2306" width="11.85546875" style="413" customWidth="1"/>
    <col min="2307" max="2307" width="3.42578125" style="413" bestFit="1" customWidth="1"/>
    <col min="2308" max="2308" width="11.85546875" style="413" customWidth="1"/>
    <col min="2309" max="2309" width="2.7109375" style="413" bestFit="1" customWidth="1"/>
    <col min="2310" max="2310" width="11.85546875" style="413" bestFit="1" customWidth="1"/>
    <col min="2311" max="2311" width="2.7109375" style="413" bestFit="1" customWidth="1"/>
    <col min="2312" max="2312" width="12.5703125" style="413" bestFit="1" customWidth="1"/>
    <col min="2313" max="2313" width="3.28515625" style="413" bestFit="1" customWidth="1"/>
    <col min="2314" max="2560" width="11" style="413"/>
    <col min="2561" max="2561" width="37" style="413" customWidth="1"/>
    <col min="2562" max="2562" width="11.85546875" style="413" customWidth="1"/>
    <col min="2563" max="2563" width="3.42578125" style="413" bestFit="1" customWidth="1"/>
    <col min="2564" max="2564" width="11.85546875" style="413" customWidth="1"/>
    <col min="2565" max="2565" width="2.7109375" style="413" bestFit="1" customWidth="1"/>
    <col min="2566" max="2566" width="11.85546875" style="413" bestFit="1" customWidth="1"/>
    <col min="2567" max="2567" width="2.7109375" style="413" bestFit="1" customWidth="1"/>
    <col min="2568" max="2568" width="12.5703125" style="413" bestFit="1" customWidth="1"/>
    <col min="2569" max="2569" width="3.28515625" style="413" bestFit="1" customWidth="1"/>
    <col min="2570" max="2816" width="11" style="413"/>
    <col min="2817" max="2817" width="37" style="413" customWidth="1"/>
    <col min="2818" max="2818" width="11.85546875" style="413" customWidth="1"/>
    <col min="2819" max="2819" width="3.42578125" style="413" bestFit="1" customWidth="1"/>
    <col min="2820" max="2820" width="11.85546875" style="413" customWidth="1"/>
    <col min="2821" max="2821" width="2.7109375" style="413" bestFit="1" customWidth="1"/>
    <col min="2822" max="2822" width="11.85546875" style="413" bestFit="1" customWidth="1"/>
    <col min="2823" max="2823" width="2.7109375" style="413" bestFit="1" customWidth="1"/>
    <col min="2824" max="2824" width="12.5703125" style="413" bestFit="1" customWidth="1"/>
    <col min="2825" max="2825" width="3.28515625" style="413" bestFit="1" customWidth="1"/>
    <col min="2826" max="3072" width="11" style="413"/>
    <col min="3073" max="3073" width="37" style="413" customWidth="1"/>
    <col min="3074" max="3074" width="11.85546875" style="413" customWidth="1"/>
    <col min="3075" max="3075" width="3.42578125" style="413" bestFit="1" customWidth="1"/>
    <col min="3076" max="3076" width="11.85546875" style="413" customWidth="1"/>
    <col min="3077" max="3077" width="2.7109375" style="413" bestFit="1" customWidth="1"/>
    <col min="3078" max="3078" width="11.85546875" style="413" bestFit="1" customWidth="1"/>
    <col min="3079" max="3079" width="2.7109375" style="413" bestFit="1" customWidth="1"/>
    <col min="3080" max="3080" width="12.5703125" style="413" bestFit="1" customWidth="1"/>
    <col min="3081" max="3081" width="3.28515625" style="413" bestFit="1" customWidth="1"/>
    <col min="3082" max="3328" width="11" style="413"/>
    <col min="3329" max="3329" width="37" style="413" customWidth="1"/>
    <col min="3330" max="3330" width="11.85546875" style="413" customWidth="1"/>
    <col min="3331" max="3331" width="3.42578125" style="413" bestFit="1" customWidth="1"/>
    <col min="3332" max="3332" width="11.85546875" style="413" customWidth="1"/>
    <col min="3333" max="3333" width="2.7109375" style="413" bestFit="1" customWidth="1"/>
    <col min="3334" max="3334" width="11.85546875" style="413" bestFit="1" customWidth="1"/>
    <col min="3335" max="3335" width="2.7109375" style="413" bestFit="1" customWidth="1"/>
    <col min="3336" max="3336" width="12.5703125" style="413" bestFit="1" customWidth="1"/>
    <col min="3337" max="3337" width="3.28515625" style="413" bestFit="1" customWidth="1"/>
    <col min="3338" max="3584" width="11" style="413"/>
    <col min="3585" max="3585" width="37" style="413" customWidth="1"/>
    <col min="3586" max="3586" width="11.85546875" style="413" customWidth="1"/>
    <col min="3587" max="3587" width="3.42578125" style="413" bestFit="1" customWidth="1"/>
    <col min="3588" max="3588" width="11.85546875" style="413" customWidth="1"/>
    <col min="3589" max="3589" width="2.7109375" style="413" bestFit="1" customWidth="1"/>
    <col min="3590" max="3590" width="11.85546875" style="413" bestFit="1" customWidth="1"/>
    <col min="3591" max="3591" width="2.7109375" style="413" bestFit="1" customWidth="1"/>
    <col min="3592" max="3592" width="12.5703125" style="413" bestFit="1" customWidth="1"/>
    <col min="3593" max="3593" width="3.28515625" style="413" bestFit="1" customWidth="1"/>
    <col min="3594" max="3840" width="11" style="413"/>
    <col min="3841" max="3841" width="37" style="413" customWidth="1"/>
    <col min="3842" max="3842" width="11.85546875" style="413" customWidth="1"/>
    <col min="3843" max="3843" width="3.42578125" style="413" bestFit="1" customWidth="1"/>
    <col min="3844" max="3844" width="11.85546875" style="413" customWidth="1"/>
    <col min="3845" max="3845" width="2.7109375" style="413" bestFit="1" customWidth="1"/>
    <col min="3846" max="3846" width="11.85546875" style="413" bestFit="1" customWidth="1"/>
    <col min="3847" max="3847" width="2.7109375" style="413" bestFit="1" customWidth="1"/>
    <col min="3848" max="3848" width="12.5703125" style="413" bestFit="1" customWidth="1"/>
    <col min="3849" max="3849" width="3.28515625" style="413" bestFit="1" customWidth="1"/>
    <col min="3850" max="4096" width="11" style="413"/>
    <col min="4097" max="4097" width="37" style="413" customWidth="1"/>
    <col min="4098" max="4098" width="11.85546875" style="413" customWidth="1"/>
    <col min="4099" max="4099" width="3.42578125" style="413" bestFit="1" customWidth="1"/>
    <col min="4100" max="4100" width="11.85546875" style="413" customWidth="1"/>
    <col min="4101" max="4101" width="2.7109375" style="413" bestFit="1" customWidth="1"/>
    <col min="4102" max="4102" width="11.85546875" style="413" bestFit="1" customWidth="1"/>
    <col min="4103" max="4103" width="2.7109375" style="413" bestFit="1" customWidth="1"/>
    <col min="4104" max="4104" width="12.5703125" style="413" bestFit="1" customWidth="1"/>
    <col min="4105" max="4105" width="3.28515625" style="413" bestFit="1" customWidth="1"/>
    <col min="4106" max="4352" width="11" style="413"/>
    <col min="4353" max="4353" width="37" style="413" customWidth="1"/>
    <col min="4354" max="4354" width="11.85546875" style="413" customWidth="1"/>
    <col min="4355" max="4355" width="3.42578125" style="413" bestFit="1" customWidth="1"/>
    <col min="4356" max="4356" width="11.85546875" style="413" customWidth="1"/>
    <col min="4357" max="4357" width="2.7109375" style="413" bestFit="1" customWidth="1"/>
    <col min="4358" max="4358" width="11.85546875" style="413" bestFit="1" customWidth="1"/>
    <col min="4359" max="4359" width="2.7109375" style="413" bestFit="1" customWidth="1"/>
    <col min="4360" max="4360" width="12.5703125" style="413" bestFit="1" customWidth="1"/>
    <col min="4361" max="4361" width="3.28515625" style="413" bestFit="1" customWidth="1"/>
    <col min="4362" max="4608" width="11" style="413"/>
    <col min="4609" max="4609" width="37" style="413" customWidth="1"/>
    <col min="4610" max="4610" width="11.85546875" style="413" customWidth="1"/>
    <col min="4611" max="4611" width="3.42578125" style="413" bestFit="1" customWidth="1"/>
    <col min="4612" max="4612" width="11.85546875" style="413" customWidth="1"/>
    <col min="4613" max="4613" width="2.7109375" style="413" bestFit="1" customWidth="1"/>
    <col min="4614" max="4614" width="11.85546875" style="413" bestFit="1" customWidth="1"/>
    <col min="4615" max="4615" width="2.7109375" style="413" bestFit="1" customWidth="1"/>
    <col min="4616" max="4616" width="12.5703125" style="413" bestFit="1" customWidth="1"/>
    <col min="4617" max="4617" width="3.28515625" style="413" bestFit="1" customWidth="1"/>
    <col min="4618" max="4864" width="11" style="413"/>
    <col min="4865" max="4865" width="37" style="413" customWidth="1"/>
    <col min="4866" max="4866" width="11.85546875" style="413" customWidth="1"/>
    <col min="4867" max="4867" width="3.42578125" style="413" bestFit="1" customWidth="1"/>
    <col min="4868" max="4868" width="11.85546875" style="413" customWidth="1"/>
    <col min="4869" max="4869" width="2.7109375" style="413" bestFit="1" customWidth="1"/>
    <col min="4870" max="4870" width="11.85546875" style="413" bestFit="1" customWidth="1"/>
    <col min="4871" max="4871" width="2.7109375" style="413" bestFit="1" customWidth="1"/>
    <col min="4872" max="4872" width="12.5703125" style="413" bestFit="1" customWidth="1"/>
    <col min="4873" max="4873" width="3.28515625" style="413" bestFit="1" customWidth="1"/>
    <col min="4874" max="5120" width="11" style="413"/>
    <col min="5121" max="5121" width="37" style="413" customWidth="1"/>
    <col min="5122" max="5122" width="11.85546875" style="413" customWidth="1"/>
    <col min="5123" max="5123" width="3.42578125" style="413" bestFit="1" customWidth="1"/>
    <col min="5124" max="5124" width="11.85546875" style="413" customWidth="1"/>
    <col min="5125" max="5125" width="2.7109375" style="413" bestFit="1" customWidth="1"/>
    <col min="5126" max="5126" width="11.85546875" style="413" bestFit="1" customWidth="1"/>
    <col min="5127" max="5127" width="2.7109375" style="413" bestFit="1" customWidth="1"/>
    <col min="5128" max="5128" width="12.5703125" style="413" bestFit="1" customWidth="1"/>
    <col min="5129" max="5129" width="3.28515625" style="413" bestFit="1" customWidth="1"/>
    <col min="5130" max="5376" width="11" style="413"/>
    <col min="5377" max="5377" width="37" style="413" customWidth="1"/>
    <col min="5378" max="5378" width="11.85546875" style="413" customWidth="1"/>
    <col min="5379" max="5379" width="3.42578125" style="413" bestFit="1" customWidth="1"/>
    <col min="5380" max="5380" width="11.85546875" style="413" customWidth="1"/>
    <col min="5381" max="5381" width="2.7109375" style="413" bestFit="1" customWidth="1"/>
    <col min="5382" max="5382" width="11.85546875" style="413" bestFit="1" customWidth="1"/>
    <col min="5383" max="5383" width="2.7109375" style="413" bestFit="1" customWidth="1"/>
    <col min="5384" max="5384" width="12.5703125" style="413" bestFit="1" customWidth="1"/>
    <col min="5385" max="5385" width="3.28515625" style="413" bestFit="1" customWidth="1"/>
    <col min="5386" max="5632" width="11" style="413"/>
    <col min="5633" max="5633" width="37" style="413" customWidth="1"/>
    <col min="5634" max="5634" width="11.85546875" style="413" customWidth="1"/>
    <col min="5635" max="5635" width="3.42578125" style="413" bestFit="1" customWidth="1"/>
    <col min="5636" max="5636" width="11.85546875" style="413" customWidth="1"/>
    <col min="5637" max="5637" width="2.7109375" style="413" bestFit="1" customWidth="1"/>
    <col min="5638" max="5638" width="11.85546875" style="413" bestFit="1" customWidth="1"/>
    <col min="5639" max="5639" width="2.7109375" style="413" bestFit="1" customWidth="1"/>
    <col min="5640" max="5640" width="12.5703125" style="413" bestFit="1" customWidth="1"/>
    <col min="5641" max="5641" width="3.28515625" style="413" bestFit="1" customWidth="1"/>
    <col min="5642" max="5888" width="11" style="413"/>
    <col min="5889" max="5889" width="37" style="413" customWidth="1"/>
    <col min="5890" max="5890" width="11.85546875" style="413" customWidth="1"/>
    <col min="5891" max="5891" width="3.42578125" style="413" bestFit="1" customWidth="1"/>
    <col min="5892" max="5892" width="11.85546875" style="413" customWidth="1"/>
    <col min="5893" max="5893" width="2.7109375" style="413" bestFit="1" customWidth="1"/>
    <col min="5894" max="5894" width="11.85546875" style="413" bestFit="1" customWidth="1"/>
    <col min="5895" max="5895" width="2.7109375" style="413" bestFit="1" customWidth="1"/>
    <col min="5896" max="5896" width="12.5703125" style="413" bestFit="1" customWidth="1"/>
    <col min="5897" max="5897" width="3.28515625" style="413" bestFit="1" customWidth="1"/>
    <col min="5898" max="6144" width="11" style="413"/>
    <col min="6145" max="6145" width="37" style="413" customWidth="1"/>
    <col min="6146" max="6146" width="11.85546875" style="413" customWidth="1"/>
    <col min="6147" max="6147" width="3.42578125" style="413" bestFit="1" customWidth="1"/>
    <col min="6148" max="6148" width="11.85546875" style="413" customWidth="1"/>
    <col min="6149" max="6149" width="2.7109375" style="413" bestFit="1" customWidth="1"/>
    <col min="6150" max="6150" width="11.85546875" style="413" bestFit="1" customWidth="1"/>
    <col min="6151" max="6151" width="2.7109375" style="413" bestFit="1" customWidth="1"/>
    <col min="6152" max="6152" width="12.5703125" style="413" bestFit="1" customWidth="1"/>
    <col min="6153" max="6153" width="3.28515625" style="413" bestFit="1" customWidth="1"/>
    <col min="6154" max="6400" width="11" style="413"/>
    <col min="6401" max="6401" width="37" style="413" customWidth="1"/>
    <col min="6402" max="6402" width="11.85546875" style="413" customWidth="1"/>
    <col min="6403" max="6403" width="3.42578125" style="413" bestFit="1" customWidth="1"/>
    <col min="6404" max="6404" width="11.85546875" style="413" customWidth="1"/>
    <col min="6405" max="6405" width="2.7109375" style="413" bestFit="1" customWidth="1"/>
    <col min="6406" max="6406" width="11.85546875" style="413" bestFit="1" customWidth="1"/>
    <col min="6407" max="6407" width="2.7109375" style="413" bestFit="1" customWidth="1"/>
    <col min="6408" max="6408" width="12.5703125" style="413" bestFit="1" customWidth="1"/>
    <col min="6409" max="6409" width="3.28515625" style="413" bestFit="1" customWidth="1"/>
    <col min="6410" max="6656" width="11" style="413"/>
    <col min="6657" max="6657" width="37" style="413" customWidth="1"/>
    <col min="6658" max="6658" width="11.85546875" style="413" customWidth="1"/>
    <col min="6659" max="6659" width="3.42578125" style="413" bestFit="1" customWidth="1"/>
    <col min="6660" max="6660" width="11.85546875" style="413" customWidth="1"/>
    <col min="6661" max="6661" width="2.7109375" style="413" bestFit="1" customWidth="1"/>
    <col min="6662" max="6662" width="11.85546875" style="413" bestFit="1" customWidth="1"/>
    <col min="6663" max="6663" width="2.7109375" style="413" bestFit="1" customWidth="1"/>
    <col min="6664" max="6664" width="12.5703125" style="413" bestFit="1" customWidth="1"/>
    <col min="6665" max="6665" width="3.28515625" style="413" bestFit="1" customWidth="1"/>
    <col min="6666" max="6912" width="11" style="413"/>
    <col min="6913" max="6913" width="37" style="413" customWidth="1"/>
    <col min="6914" max="6914" width="11.85546875" style="413" customWidth="1"/>
    <col min="6915" max="6915" width="3.42578125" style="413" bestFit="1" customWidth="1"/>
    <col min="6916" max="6916" width="11.85546875" style="413" customWidth="1"/>
    <col min="6917" max="6917" width="2.7109375" style="413" bestFit="1" customWidth="1"/>
    <col min="6918" max="6918" width="11.85546875" style="413" bestFit="1" customWidth="1"/>
    <col min="6919" max="6919" width="2.7109375" style="413" bestFit="1" customWidth="1"/>
    <col min="6920" max="6920" width="12.5703125" style="413" bestFit="1" customWidth="1"/>
    <col min="6921" max="6921" width="3.28515625" style="413" bestFit="1" customWidth="1"/>
    <col min="6922" max="7168" width="11" style="413"/>
    <col min="7169" max="7169" width="37" style="413" customWidth="1"/>
    <col min="7170" max="7170" width="11.85546875" style="413" customWidth="1"/>
    <col min="7171" max="7171" width="3.42578125" style="413" bestFit="1" customWidth="1"/>
    <col min="7172" max="7172" width="11.85546875" style="413" customWidth="1"/>
    <col min="7173" max="7173" width="2.7109375" style="413" bestFit="1" customWidth="1"/>
    <col min="7174" max="7174" width="11.85546875" style="413" bestFit="1" customWidth="1"/>
    <col min="7175" max="7175" width="2.7109375" style="413" bestFit="1" customWidth="1"/>
    <col min="7176" max="7176" width="12.5703125" style="413" bestFit="1" customWidth="1"/>
    <col min="7177" max="7177" width="3.28515625" style="413" bestFit="1" customWidth="1"/>
    <col min="7178" max="7424" width="11" style="413"/>
    <col min="7425" max="7425" width="37" style="413" customWidth="1"/>
    <col min="7426" max="7426" width="11.85546875" style="413" customWidth="1"/>
    <col min="7427" max="7427" width="3.42578125" style="413" bestFit="1" customWidth="1"/>
    <col min="7428" max="7428" width="11.85546875" style="413" customWidth="1"/>
    <col min="7429" max="7429" width="2.7109375" style="413" bestFit="1" customWidth="1"/>
    <col min="7430" max="7430" width="11.85546875" style="413" bestFit="1" customWidth="1"/>
    <col min="7431" max="7431" width="2.7109375" style="413" bestFit="1" customWidth="1"/>
    <col min="7432" max="7432" width="12.5703125" style="413" bestFit="1" customWidth="1"/>
    <col min="7433" max="7433" width="3.28515625" style="413" bestFit="1" customWidth="1"/>
    <col min="7434" max="7680" width="11" style="413"/>
    <col min="7681" max="7681" width="37" style="413" customWidth="1"/>
    <col min="7682" max="7682" width="11.85546875" style="413" customWidth="1"/>
    <col min="7683" max="7683" width="3.42578125" style="413" bestFit="1" customWidth="1"/>
    <col min="7684" max="7684" width="11.85546875" style="413" customWidth="1"/>
    <col min="7685" max="7685" width="2.7109375" style="413" bestFit="1" customWidth="1"/>
    <col min="7686" max="7686" width="11.85546875" style="413" bestFit="1" customWidth="1"/>
    <col min="7687" max="7687" width="2.7109375" style="413" bestFit="1" customWidth="1"/>
    <col min="7688" max="7688" width="12.5703125" style="413" bestFit="1" customWidth="1"/>
    <col min="7689" max="7689" width="3.28515625" style="413" bestFit="1" customWidth="1"/>
    <col min="7690" max="7936" width="11" style="413"/>
    <col min="7937" max="7937" width="37" style="413" customWidth="1"/>
    <col min="7938" max="7938" width="11.85546875" style="413" customWidth="1"/>
    <col min="7939" max="7939" width="3.42578125" style="413" bestFit="1" customWidth="1"/>
    <col min="7940" max="7940" width="11.85546875" style="413" customWidth="1"/>
    <col min="7941" max="7941" width="2.7109375" style="413" bestFit="1" customWidth="1"/>
    <col min="7942" max="7942" width="11.85546875" style="413" bestFit="1" customWidth="1"/>
    <col min="7943" max="7943" width="2.7109375" style="413" bestFit="1" customWidth="1"/>
    <col min="7944" max="7944" width="12.5703125" style="413" bestFit="1" customWidth="1"/>
    <col min="7945" max="7945" width="3.28515625" style="413" bestFit="1" customWidth="1"/>
    <col min="7946" max="8192" width="11" style="413"/>
    <col min="8193" max="8193" width="37" style="413" customWidth="1"/>
    <col min="8194" max="8194" width="11.85546875" style="413" customWidth="1"/>
    <col min="8195" max="8195" width="3.42578125" style="413" bestFit="1" customWidth="1"/>
    <col min="8196" max="8196" width="11.85546875" style="413" customWidth="1"/>
    <col min="8197" max="8197" width="2.7109375" style="413" bestFit="1" customWidth="1"/>
    <col min="8198" max="8198" width="11.85546875" style="413" bestFit="1" customWidth="1"/>
    <col min="8199" max="8199" width="2.7109375" style="413" bestFit="1" customWidth="1"/>
    <col min="8200" max="8200" width="12.5703125" style="413" bestFit="1" customWidth="1"/>
    <col min="8201" max="8201" width="3.28515625" style="413" bestFit="1" customWidth="1"/>
    <col min="8202" max="8448" width="11" style="413"/>
    <col min="8449" max="8449" width="37" style="413" customWidth="1"/>
    <col min="8450" max="8450" width="11.85546875" style="413" customWidth="1"/>
    <col min="8451" max="8451" width="3.42578125" style="413" bestFit="1" customWidth="1"/>
    <col min="8452" max="8452" width="11.85546875" style="413" customWidth="1"/>
    <col min="8453" max="8453" width="2.7109375" style="413" bestFit="1" customWidth="1"/>
    <col min="8454" max="8454" width="11.85546875" style="413" bestFit="1" customWidth="1"/>
    <col min="8455" max="8455" width="2.7109375" style="413" bestFit="1" customWidth="1"/>
    <col min="8456" max="8456" width="12.5703125" style="413" bestFit="1" customWidth="1"/>
    <col min="8457" max="8457" width="3.28515625" style="413" bestFit="1" customWidth="1"/>
    <col min="8458" max="8704" width="11" style="413"/>
    <col min="8705" max="8705" width="37" style="413" customWidth="1"/>
    <col min="8706" max="8706" width="11.85546875" style="413" customWidth="1"/>
    <col min="8707" max="8707" width="3.42578125" style="413" bestFit="1" customWidth="1"/>
    <col min="8708" max="8708" width="11.85546875" style="413" customWidth="1"/>
    <col min="8709" max="8709" width="2.7109375" style="413" bestFit="1" customWidth="1"/>
    <col min="8710" max="8710" width="11.85546875" style="413" bestFit="1" customWidth="1"/>
    <col min="8711" max="8711" width="2.7109375" style="413" bestFit="1" customWidth="1"/>
    <col min="8712" max="8712" width="12.5703125" style="413" bestFit="1" customWidth="1"/>
    <col min="8713" max="8713" width="3.28515625" style="413" bestFit="1" customWidth="1"/>
    <col min="8714" max="8960" width="11" style="413"/>
    <col min="8961" max="8961" width="37" style="413" customWidth="1"/>
    <col min="8962" max="8962" width="11.85546875" style="413" customWidth="1"/>
    <col min="8963" max="8963" width="3.42578125" style="413" bestFit="1" customWidth="1"/>
    <col min="8964" max="8964" width="11.85546875" style="413" customWidth="1"/>
    <col min="8965" max="8965" width="2.7109375" style="413" bestFit="1" customWidth="1"/>
    <col min="8966" max="8966" width="11.85546875" style="413" bestFit="1" customWidth="1"/>
    <col min="8967" max="8967" width="2.7109375" style="413" bestFit="1" customWidth="1"/>
    <col min="8968" max="8968" width="12.5703125" style="413" bestFit="1" customWidth="1"/>
    <col min="8969" max="8969" width="3.28515625" style="413" bestFit="1" customWidth="1"/>
    <col min="8970" max="9216" width="11" style="413"/>
    <col min="9217" max="9217" width="37" style="413" customWidth="1"/>
    <col min="9218" max="9218" width="11.85546875" style="413" customWidth="1"/>
    <col min="9219" max="9219" width="3.42578125" style="413" bestFit="1" customWidth="1"/>
    <col min="9220" max="9220" width="11.85546875" style="413" customWidth="1"/>
    <col min="9221" max="9221" width="2.7109375" style="413" bestFit="1" customWidth="1"/>
    <col min="9222" max="9222" width="11.85546875" style="413" bestFit="1" customWidth="1"/>
    <col min="9223" max="9223" width="2.7109375" style="413" bestFit="1" customWidth="1"/>
    <col min="9224" max="9224" width="12.5703125" style="413" bestFit="1" customWidth="1"/>
    <col min="9225" max="9225" width="3.28515625" style="413" bestFit="1" customWidth="1"/>
    <col min="9226" max="9472" width="11" style="413"/>
    <col min="9473" max="9473" width="37" style="413" customWidth="1"/>
    <col min="9474" max="9474" width="11.85546875" style="413" customWidth="1"/>
    <col min="9475" max="9475" width="3.42578125" style="413" bestFit="1" customWidth="1"/>
    <col min="9476" max="9476" width="11.85546875" style="413" customWidth="1"/>
    <col min="9477" max="9477" width="2.7109375" style="413" bestFit="1" customWidth="1"/>
    <col min="9478" max="9478" width="11.85546875" style="413" bestFit="1" customWidth="1"/>
    <col min="9479" max="9479" width="2.7109375" style="413" bestFit="1" customWidth="1"/>
    <col min="9480" max="9480" width="12.5703125" style="413" bestFit="1" customWidth="1"/>
    <col min="9481" max="9481" width="3.28515625" style="413" bestFit="1" customWidth="1"/>
    <col min="9482" max="9728" width="11" style="413"/>
    <col min="9729" max="9729" width="37" style="413" customWidth="1"/>
    <col min="9730" max="9730" width="11.85546875" style="413" customWidth="1"/>
    <col min="9731" max="9731" width="3.42578125" style="413" bestFit="1" customWidth="1"/>
    <col min="9732" max="9732" width="11.85546875" style="413" customWidth="1"/>
    <col min="9733" max="9733" width="2.7109375" style="413" bestFit="1" customWidth="1"/>
    <col min="9734" max="9734" width="11.85546875" style="413" bestFit="1" customWidth="1"/>
    <col min="9735" max="9735" width="2.7109375" style="413" bestFit="1" customWidth="1"/>
    <col min="9736" max="9736" width="12.5703125" style="413" bestFit="1" customWidth="1"/>
    <col min="9737" max="9737" width="3.28515625" style="413" bestFit="1" customWidth="1"/>
    <col min="9738" max="9984" width="11" style="413"/>
    <col min="9985" max="9985" width="37" style="413" customWidth="1"/>
    <col min="9986" max="9986" width="11.85546875" style="413" customWidth="1"/>
    <col min="9987" max="9987" width="3.42578125" style="413" bestFit="1" customWidth="1"/>
    <col min="9988" max="9988" width="11.85546875" style="413" customWidth="1"/>
    <col min="9989" max="9989" width="2.7109375" style="413" bestFit="1" customWidth="1"/>
    <col min="9990" max="9990" width="11.85546875" style="413" bestFit="1" customWidth="1"/>
    <col min="9991" max="9991" width="2.7109375" style="413" bestFit="1" customWidth="1"/>
    <col min="9992" max="9992" width="12.5703125" style="413" bestFit="1" customWidth="1"/>
    <col min="9993" max="9993" width="3.28515625" style="413" bestFit="1" customWidth="1"/>
    <col min="9994" max="10240" width="11" style="413"/>
    <col min="10241" max="10241" width="37" style="413" customWidth="1"/>
    <col min="10242" max="10242" width="11.85546875" style="413" customWidth="1"/>
    <col min="10243" max="10243" width="3.42578125" style="413" bestFit="1" customWidth="1"/>
    <col min="10244" max="10244" width="11.85546875" style="413" customWidth="1"/>
    <col min="10245" max="10245" width="2.7109375" style="413" bestFit="1" customWidth="1"/>
    <col min="10246" max="10246" width="11.85546875" style="413" bestFit="1" customWidth="1"/>
    <col min="10247" max="10247" width="2.7109375" style="413" bestFit="1" customWidth="1"/>
    <col min="10248" max="10248" width="12.5703125" style="413" bestFit="1" customWidth="1"/>
    <col min="10249" max="10249" width="3.28515625" style="413" bestFit="1" customWidth="1"/>
    <col min="10250" max="10496" width="11" style="413"/>
    <col min="10497" max="10497" width="37" style="413" customWidth="1"/>
    <col min="10498" max="10498" width="11.85546875" style="413" customWidth="1"/>
    <col min="10499" max="10499" width="3.42578125" style="413" bestFit="1" customWidth="1"/>
    <col min="10500" max="10500" width="11.85546875" style="413" customWidth="1"/>
    <col min="10501" max="10501" width="2.7109375" style="413" bestFit="1" customWidth="1"/>
    <col min="10502" max="10502" width="11.85546875" style="413" bestFit="1" customWidth="1"/>
    <col min="10503" max="10503" width="2.7109375" style="413" bestFit="1" customWidth="1"/>
    <col min="10504" max="10504" width="12.5703125" style="413" bestFit="1" customWidth="1"/>
    <col min="10505" max="10505" width="3.28515625" style="413" bestFit="1" customWidth="1"/>
    <col min="10506" max="10752" width="11" style="413"/>
    <col min="10753" max="10753" width="37" style="413" customWidth="1"/>
    <col min="10754" max="10754" width="11.85546875" style="413" customWidth="1"/>
    <col min="10755" max="10755" width="3.42578125" style="413" bestFit="1" customWidth="1"/>
    <col min="10756" max="10756" width="11.85546875" style="413" customWidth="1"/>
    <col min="10757" max="10757" width="2.7109375" style="413" bestFit="1" customWidth="1"/>
    <col min="10758" max="10758" width="11.85546875" style="413" bestFit="1" customWidth="1"/>
    <col min="10759" max="10759" width="2.7109375" style="413" bestFit="1" customWidth="1"/>
    <col min="10760" max="10760" width="12.5703125" style="413" bestFit="1" customWidth="1"/>
    <col min="10761" max="10761" width="3.28515625" style="413" bestFit="1" customWidth="1"/>
    <col min="10762" max="11008" width="11" style="413"/>
    <col min="11009" max="11009" width="37" style="413" customWidth="1"/>
    <col min="11010" max="11010" width="11.85546875" style="413" customWidth="1"/>
    <col min="11011" max="11011" width="3.42578125" style="413" bestFit="1" customWidth="1"/>
    <col min="11012" max="11012" width="11.85546875" style="413" customWidth="1"/>
    <col min="11013" max="11013" width="2.7109375" style="413" bestFit="1" customWidth="1"/>
    <col min="11014" max="11014" width="11.85546875" style="413" bestFit="1" customWidth="1"/>
    <col min="11015" max="11015" width="2.7109375" style="413" bestFit="1" customWidth="1"/>
    <col min="11016" max="11016" width="12.5703125" style="413" bestFit="1" customWidth="1"/>
    <col min="11017" max="11017" width="3.28515625" style="413" bestFit="1" customWidth="1"/>
    <col min="11018" max="11264" width="11" style="413"/>
    <col min="11265" max="11265" width="37" style="413" customWidth="1"/>
    <col min="11266" max="11266" width="11.85546875" style="413" customWidth="1"/>
    <col min="11267" max="11267" width="3.42578125" style="413" bestFit="1" customWidth="1"/>
    <col min="11268" max="11268" width="11.85546875" style="413" customWidth="1"/>
    <col min="11269" max="11269" width="2.7109375" style="413" bestFit="1" customWidth="1"/>
    <col min="11270" max="11270" width="11.85546875" style="413" bestFit="1" customWidth="1"/>
    <col min="11271" max="11271" width="2.7109375" style="413" bestFit="1" customWidth="1"/>
    <col min="11272" max="11272" width="12.5703125" style="413" bestFit="1" customWidth="1"/>
    <col min="11273" max="11273" width="3.28515625" style="413" bestFit="1" customWidth="1"/>
    <col min="11274" max="11520" width="11" style="413"/>
    <col min="11521" max="11521" width="37" style="413" customWidth="1"/>
    <col min="11522" max="11522" width="11.85546875" style="413" customWidth="1"/>
    <col min="11523" max="11523" width="3.42578125" style="413" bestFit="1" customWidth="1"/>
    <col min="11524" max="11524" width="11.85546875" style="413" customWidth="1"/>
    <col min="11525" max="11525" width="2.7109375" style="413" bestFit="1" customWidth="1"/>
    <col min="11526" max="11526" width="11.85546875" style="413" bestFit="1" customWidth="1"/>
    <col min="11527" max="11527" width="2.7109375" style="413" bestFit="1" customWidth="1"/>
    <col min="11528" max="11528" width="12.5703125" style="413" bestFit="1" customWidth="1"/>
    <col min="11529" max="11529" width="3.28515625" style="413" bestFit="1" customWidth="1"/>
    <col min="11530" max="11776" width="11" style="413"/>
    <col min="11777" max="11777" width="37" style="413" customWidth="1"/>
    <col min="11778" max="11778" width="11.85546875" style="413" customWidth="1"/>
    <col min="11779" max="11779" width="3.42578125" style="413" bestFit="1" customWidth="1"/>
    <col min="11780" max="11780" width="11.85546875" style="413" customWidth="1"/>
    <col min="11781" max="11781" width="2.7109375" style="413" bestFit="1" customWidth="1"/>
    <col min="11782" max="11782" width="11.85546875" style="413" bestFit="1" customWidth="1"/>
    <col min="11783" max="11783" width="2.7109375" style="413" bestFit="1" customWidth="1"/>
    <col min="11784" max="11784" width="12.5703125" style="413" bestFit="1" customWidth="1"/>
    <col min="11785" max="11785" width="3.28515625" style="413" bestFit="1" customWidth="1"/>
    <col min="11786" max="12032" width="11" style="413"/>
    <col min="12033" max="12033" width="37" style="413" customWidth="1"/>
    <col min="12034" max="12034" width="11.85546875" style="413" customWidth="1"/>
    <col min="12035" max="12035" width="3.42578125" style="413" bestFit="1" customWidth="1"/>
    <col min="12036" max="12036" width="11.85546875" style="413" customWidth="1"/>
    <col min="12037" max="12037" width="2.7109375" style="413" bestFit="1" customWidth="1"/>
    <col min="12038" max="12038" width="11.85546875" style="413" bestFit="1" customWidth="1"/>
    <col min="12039" max="12039" width="2.7109375" style="413" bestFit="1" customWidth="1"/>
    <col min="12040" max="12040" width="12.5703125" style="413" bestFit="1" customWidth="1"/>
    <col min="12041" max="12041" width="3.28515625" style="413" bestFit="1" customWidth="1"/>
    <col min="12042" max="12288" width="11" style="413"/>
    <col min="12289" max="12289" width="37" style="413" customWidth="1"/>
    <col min="12290" max="12290" width="11.85546875" style="413" customWidth="1"/>
    <col min="12291" max="12291" width="3.42578125" style="413" bestFit="1" customWidth="1"/>
    <col min="12292" max="12292" width="11.85546875" style="413" customWidth="1"/>
    <col min="12293" max="12293" width="2.7109375" style="413" bestFit="1" customWidth="1"/>
    <col min="12294" max="12294" width="11.85546875" style="413" bestFit="1" customWidth="1"/>
    <col min="12295" max="12295" width="2.7109375" style="413" bestFit="1" customWidth="1"/>
    <col min="12296" max="12296" width="12.5703125" style="413" bestFit="1" customWidth="1"/>
    <col min="12297" max="12297" width="3.28515625" style="413" bestFit="1" customWidth="1"/>
    <col min="12298" max="12544" width="11" style="413"/>
    <col min="12545" max="12545" width="37" style="413" customWidth="1"/>
    <col min="12546" max="12546" width="11.85546875" style="413" customWidth="1"/>
    <col min="12547" max="12547" width="3.42578125" style="413" bestFit="1" customWidth="1"/>
    <col min="12548" max="12548" width="11.85546875" style="413" customWidth="1"/>
    <col min="12549" max="12549" width="2.7109375" style="413" bestFit="1" customWidth="1"/>
    <col min="12550" max="12550" width="11.85546875" style="413" bestFit="1" customWidth="1"/>
    <col min="12551" max="12551" width="2.7109375" style="413" bestFit="1" customWidth="1"/>
    <col min="12552" max="12552" width="12.5703125" style="413" bestFit="1" customWidth="1"/>
    <col min="12553" max="12553" width="3.28515625" style="413" bestFit="1" customWidth="1"/>
    <col min="12554" max="12800" width="11" style="413"/>
    <col min="12801" max="12801" width="37" style="413" customWidth="1"/>
    <col min="12802" max="12802" width="11.85546875" style="413" customWidth="1"/>
    <col min="12803" max="12803" width="3.42578125" style="413" bestFit="1" customWidth="1"/>
    <col min="12804" max="12804" width="11.85546875" style="413" customWidth="1"/>
    <col min="12805" max="12805" width="2.7109375" style="413" bestFit="1" customWidth="1"/>
    <col min="12806" max="12806" width="11.85546875" style="413" bestFit="1" customWidth="1"/>
    <col min="12807" max="12807" width="2.7109375" style="413" bestFit="1" customWidth="1"/>
    <col min="12808" max="12808" width="12.5703125" style="413" bestFit="1" customWidth="1"/>
    <col min="12809" max="12809" width="3.28515625" style="413" bestFit="1" customWidth="1"/>
    <col min="12810" max="13056" width="11" style="413"/>
    <col min="13057" max="13057" width="37" style="413" customWidth="1"/>
    <col min="13058" max="13058" width="11.85546875" style="413" customWidth="1"/>
    <col min="13059" max="13059" width="3.42578125" style="413" bestFit="1" customWidth="1"/>
    <col min="13060" max="13060" width="11.85546875" style="413" customWidth="1"/>
    <col min="13061" max="13061" width="2.7109375" style="413" bestFit="1" customWidth="1"/>
    <col min="13062" max="13062" width="11.85546875" style="413" bestFit="1" customWidth="1"/>
    <col min="13063" max="13063" width="2.7109375" style="413" bestFit="1" customWidth="1"/>
    <col min="13064" max="13064" width="12.5703125" style="413" bestFit="1" customWidth="1"/>
    <col min="13065" max="13065" width="3.28515625" style="413" bestFit="1" customWidth="1"/>
    <col min="13066" max="13312" width="11" style="413"/>
    <col min="13313" max="13313" width="37" style="413" customWidth="1"/>
    <col min="13314" max="13314" width="11.85546875" style="413" customWidth="1"/>
    <col min="13315" max="13315" width="3.42578125" style="413" bestFit="1" customWidth="1"/>
    <col min="13316" max="13316" width="11.85546875" style="413" customWidth="1"/>
    <col min="13317" max="13317" width="2.7109375" style="413" bestFit="1" customWidth="1"/>
    <col min="13318" max="13318" width="11.85546875" style="413" bestFit="1" customWidth="1"/>
    <col min="13319" max="13319" width="2.7109375" style="413" bestFit="1" customWidth="1"/>
    <col min="13320" max="13320" width="12.5703125" style="413" bestFit="1" customWidth="1"/>
    <col min="13321" max="13321" width="3.28515625" style="413" bestFit="1" customWidth="1"/>
    <col min="13322" max="13568" width="11" style="413"/>
    <col min="13569" max="13569" width="37" style="413" customWidth="1"/>
    <col min="13570" max="13570" width="11.85546875" style="413" customWidth="1"/>
    <col min="13571" max="13571" width="3.42578125" style="413" bestFit="1" customWidth="1"/>
    <col min="13572" max="13572" width="11.85546875" style="413" customWidth="1"/>
    <col min="13573" max="13573" width="2.7109375" style="413" bestFit="1" customWidth="1"/>
    <col min="13574" max="13574" width="11.85546875" style="413" bestFit="1" customWidth="1"/>
    <col min="13575" max="13575" width="2.7109375" style="413" bestFit="1" customWidth="1"/>
    <col min="13576" max="13576" width="12.5703125" style="413" bestFit="1" customWidth="1"/>
    <col min="13577" max="13577" width="3.28515625" style="413" bestFit="1" customWidth="1"/>
    <col min="13578" max="13824" width="11" style="413"/>
    <col min="13825" max="13825" width="37" style="413" customWidth="1"/>
    <col min="13826" max="13826" width="11.85546875" style="413" customWidth="1"/>
    <col min="13827" max="13827" width="3.42578125" style="413" bestFit="1" customWidth="1"/>
    <col min="13828" max="13828" width="11.85546875" style="413" customWidth="1"/>
    <col min="13829" max="13829" width="2.7109375" style="413" bestFit="1" customWidth="1"/>
    <col min="13830" max="13830" width="11.85546875" style="413" bestFit="1" customWidth="1"/>
    <col min="13831" max="13831" width="2.7109375" style="413" bestFit="1" customWidth="1"/>
    <col min="13832" max="13832" width="12.5703125" style="413" bestFit="1" customWidth="1"/>
    <col min="13833" max="13833" width="3.28515625" style="413" bestFit="1" customWidth="1"/>
    <col min="13834" max="14080" width="11" style="413"/>
    <col min="14081" max="14081" width="37" style="413" customWidth="1"/>
    <col min="14082" max="14082" width="11.85546875" style="413" customWidth="1"/>
    <col min="14083" max="14083" width="3.42578125" style="413" bestFit="1" customWidth="1"/>
    <col min="14084" max="14084" width="11.85546875" style="413" customWidth="1"/>
    <col min="14085" max="14085" width="2.7109375" style="413" bestFit="1" customWidth="1"/>
    <col min="14086" max="14086" width="11.85546875" style="413" bestFit="1" customWidth="1"/>
    <col min="14087" max="14087" width="2.7109375" style="413" bestFit="1" customWidth="1"/>
    <col min="14088" max="14088" width="12.5703125" style="413" bestFit="1" customWidth="1"/>
    <col min="14089" max="14089" width="3.28515625" style="413" bestFit="1" customWidth="1"/>
    <col min="14090" max="14336" width="11" style="413"/>
    <col min="14337" max="14337" width="37" style="413" customWidth="1"/>
    <col min="14338" max="14338" width="11.85546875" style="413" customWidth="1"/>
    <col min="14339" max="14339" width="3.42578125" style="413" bestFit="1" customWidth="1"/>
    <col min="14340" max="14340" width="11.85546875" style="413" customWidth="1"/>
    <col min="14341" max="14341" width="2.7109375" style="413" bestFit="1" customWidth="1"/>
    <col min="14342" max="14342" width="11.85546875" style="413" bestFit="1" customWidth="1"/>
    <col min="14343" max="14343" width="2.7109375" style="413" bestFit="1" customWidth="1"/>
    <col min="14344" max="14344" width="12.5703125" style="413" bestFit="1" customWidth="1"/>
    <col min="14345" max="14345" width="3.28515625" style="413" bestFit="1" customWidth="1"/>
    <col min="14346" max="14592" width="11" style="413"/>
    <col min="14593" max="14593" width="37" style="413" customWidth="1"/>
    <col min="14594" max="14594" width="11.85546875" style="413" customWidth="1"/>
    <col min="14595" max="14595" width="3.42578125" style="413" bestFit="1" customWidth="1"/>
    <col min="14596" max="14596" width="11.85546875" style="413" customWidth="1"/>
    <col min="14597" max="14597" width="2.7109375" style="413" bestFit="1" customWidth="1"/>
    <col min="14598" max="14598" width="11.85546875" style="413" bestFit="1" customWidth="1"/>
    <col min="14599" max="14599" width="2.7109375" style="413" bestFit="1" customWidth="1"/>
    <col min="14600" max="14600" width="12.5703125" style="413" bestFit="1" customWidth="1"/>
    <col min="14601" max="14601" width="3.28515625" style="413" bestFit="1" customWidth="1"/>
    <col min="14602" max="14848" width="11" style="413"/>
    <col min="14849" max="14849" width="37" style="413" customWidth="1"/>
    <col min="14850" max="14850" width="11.85546875" style="413" customWidth="1"/>
    <col min="14851" max="14851" width="3.42578125" style="413" bestFit="1" customWidth="1"/>
    <col min="14852" max="14852" width="11.85546875" style="413" customWidth="1"/>
    <col min="14853" max="14853" width="2.7109375" style="413" bestFit="1" customWidth="1"/>
    <col min="14854" max="14854" width="11.85546875" style="413" bestFit="1" customWidth="1"/>
    <col min="14855" max="14855" width="2.7109375" style="413" bestFit="1" customWidth="1"/>
    <col min="14856" max="14856" width="12.5703125" style="413" bestFit="1" customWidth="1"/>
    <col min="14857" max="14857" width="3.28515625" style="413" bestFit="1" customWidth="1"/>
    <col min="14858" max="15104" width="11" style="413"/>
    <col min="15105" max="15105" width="37" style="413" customWidth="1"/>
    <col min="15106" max="15106" width="11.85546875" style="413" customWidth="1"/>
    <col min="15107" max="15107" width="3.42578125" style="413" bestFit="1" customWidth="1"/>
    <col min="15108" max="15108" width="11.85546875" style="413" customWidth="1"/>
    <col min="15109" max="15109" width="2.7109375" style="413" bestFit="1" customWidth="1"/>
    <col min="15110" max="15110" width="11.85546875" style="413" bestFit="1" customWidth="1"/>
    <col min="15111" max="15111" width="2.7109375" style="413" bestFit="1" customWidth="1"/>
    <col min="15112" max="15112" width="12.5703125" style="413" bestFit="1" customWidth="1"/>
    <col min="15113" max="15113" width="3.28515625" style="413" bestFit="1" customWidth="1"/>
    <col min="15114" max="15360" width="11" style="413"/>
    <col min="15361" max="15361" width="37" style="413" customWidth="1"/>
    <col min="15362" max="15362" width="11.85546875" style="413" customWidth="1"/>
    <col min="15363" max="15363" width="3.42578125" style="413" bestFit="1" customWidth="1"/>
    <col min="15364" max="15364" width="11.85546875" style="413" customWidth="1"/>
    <col min="15365" max="15365" width="2.7109375" style="413" bestFit="1" customWidth="1"/>
    <col min="15366" max="15366" width="11.85546875" style="413" bestFit="1" customWidth="1"/>
    <col min="15367" max="15367" width="2.7109375" style="413" bestFit="1" customWidth="1"/>
    <col min="15368" max="15368" width="12.5703125" style="413" bestFit="1" customWidth="1"/>
    <col min="15369" max="15369" width="3.28515625" style="413" bestFit="1" customWidth="1"/>
    <col min="15370" max="15616" width="11" style="413"/>
    <col min="15617" max="15617" width="37" style="413" customWidth="1"/>
    <col min="15618" max="15618" width="11.85546875" style="413" customWidth="1"/>
    <col min="15619" max="15619" width="3.42578125" style="413" bestFit="1" customWidth="1"/>
    <col min="15620" max="15620" width="11.85546875" style="413" customWidth="1"/>
    <col min="15621" max="15621" width="2.7109375" style="413" bestFit="1" customWidth="1"/>
    <col min="15622" max="15622" width="11.85546875" style="413" bestFit="1" customWidth="1"/>
    <col min="15623" max="15623" width="2.7109375" style="413" bestFit="1" customWidth="1"/>
    <col min="15624" max="15624" width="12.5703125" style="413" bestFit="1" customWidth="1"/>
    <col min="15625" max="15625" width="3.28515625" style="413" bestFit="1" customWidth="1"/>
    <col min="15626" max="15872" width="11" style="413"/>
    <col min="15873" max="15873" width="37" style="413" customWidth="1"/>
    <col min="15874" max="15874" width="11.85546875" style="413" customWidth="1"/>
    <col min="15875" max="15875" width="3.42578125" style="413" bestFit="1" customWidth="1"/>
    <col min="15876" max="15876" width="11.85546875" style="413" customWidth="1"/>
    <col min="15877" max="15877" width="2.7109375" style="413" bestFit="1" customWidth="1"/>
    <col min="15878" max="15878" width="11.85546875" style="413" bestFit="1" customWidth="1"/>
    <col min="15879" max="15879" width="2.7109375" style="413" bestFit="1" customWidth="1"/>
    <col min="15880" max="15880" width="12.5703125" style="413" bestFit="1" customWidth="1"/>
    <col min="15881" max="15881" width="3.28515625" style="413" bestFit="1" customWidth="1"/>
    <col min="15882" max="16128" width="11" style="413"/>
    <col min="16129" max="16129" width="37" style="413" customWidth="1"/>
    <col min="16130" max="16130" width="11.85546875" style="413" customWidth="1"/>
    <col min="16131" max="16131" width="3.42578125" style="413" bestFit="1" customWidth="1"/>
    <col min="16132" max="16132" width="11.85546875" style="413" customWidth="1"/>
    <col min="16133" max="16133" width="2.7109375" style="413" bestFit="1" customWidth="1"/>
    <col min="16134" max="16134" width="11.85546875" style="413" bestFit="1" customWidth="1"/>
    <col min="16135" max="16135" width="2.7109375" style="413" bestFit="1" customWidth="1"/>
    <col min="16136" max="16136" width="12.5703125" style="413" bestFit="1" customWidth="1"/>
    <col min="16137" max="16137" width="3.28515625" style="413" bestFit="1" customWidth="1"/>
    <col min="16138" max="16384" width="11" style="413"/>
  </cols>
  <sheetData>
    <row r="1" spans="1:9" x14ac:dyDescent="0.2">
      <c r="A1" s="988" t="s">
        <v>1499</v>
      </c>
      <c r="B1" s="988"/>
      <c r="C1" s="988"/>
      <c r="D1" s="988"/>
      <c r="E1" s="988"/>
      <c r="F1" s="988"/>
      <c r="G1" s="988"/>
      <c r="H1" s="988"/>
      <c r="I1" s="988"/>
    </row>
    <row r="2" spans="1:9" ht="12" thickBot="1" x14ac:dyDescent="0.25">
      <c r="A2" s="988" t="s">
        <v>1431</v>
      </c>
      <c r="B2" s="988"/>
      <c r="C2" s="988"/>
      <c r="D2" s="988"/>
      <c r="E2" s="988"/>
      <c r="F2" s="988"/>
      <c r="G2" s="988"/>
      <c r="H2" s="988"/>
      <c r="I2" s="988"/>
    </row>
    <row r="3" spans="1:9" x14ac:dyDescent="0.2">
      <c r="A3" s="989" t="s">
        <v>1</v>
      </c>
      <c r="B3" s="991">
        <v>2016</v>
      </c>
      <c r="C3" s="992"/>
      <c r="D3" s="992"/>
      <c r="E3" s="992"/>
      <c r="F3" s="992"/>
      <c r="G3" s="992"/>
      <c r="H3" s="992"/>
      <c r="I3" s="993"/>
    </row>
    <row r="4" spans="1:9" x14ac:dyDescent="0.2">
      <c r="A4" s="990"/>
      <c r="B4" s="430" t="s">
        <v>1460</v>
      </c>
      <c r="C4" s="431" t="s">
        <v>8</v>
      </c>
      <c r="D4" s="432" t="s">
        <v>1461</v>
      </c>
      <c r="E4" s="433" t="s">
        <v>8</v>
      </c>
      <c r="F4" s="434" t="s">
        <v>1462</v>
      </c>
      <c r="G4" s="435" t="s">
        <v>8</v>
      </c>
      <c r="H4" s="432" t="s">
        <v>1463</v>
      </c>
      <c r="I4" s="435" t="s">
        <v>8</v>
      </c>
    </row>
    <row r="5" spans="1:9" x14ac:dyDescent="0.2">
      <c r="A5" s="436"/>
      <c r="B5" s="437"/>
      <c r="C5" s="438"/>
      <c r="D5" s="439"/>
      <c r="E5" s="440"/>
      <c r="F5" s="441"/>
      <c r="G5" s="442"/>
      <c r="H5" s="441"/>
      <c r="I5" s="442"/>
    </row>
    <row r="6" spans="1:9" x14ac:dyDescent="0.2">
      <c r="A6" s="443" t="s">
        <v>1435</v>
      </c>
      <c r="B6" s="444">
        <v>4496019642.6499996</v>
      </c>
      <c r="C6" s="445"/>
      <c r="D6" s="446">
        <v>8989496928.2999992</v>
      </c>
      <c r="E6" s="447"/>
      <c r="F6" s="444">
        <v>4924545027.1700001</v>
      </c>
      <c r="G6" s="448"/>
      <c r="H6" s="444">
        <v>18410061598.119999</v>
      </c>
      <c r="I6" s="448"/>
    </row>
    <row r="7" spans="1:9" x14ac:dyDescent="0.2">
      <c r="A7" s="443"/>
      <c r="B7" s="444"/>
      <c r="C7" s="445"/>
      <c r="D7" s="446"/>
      <c r="E7" s="447"/>
      <c r="F7" s="444"/>
      <c r="G7" s="448"/>
      <c r="H7" s="444"/>
      <c r="I7" s="448"/>
    </row>
    <row r="8" spans="1:9" x14ac:dyDescent="0.2">
      <c r="A8" s="449" t="s">
        <v>1466</v>
      </c>
      <c r="B8" s="450">
        <v>2041515618.3599999</v>
      </c>
      <c r="C8" s="451">
        <f>+B8/B6*100</f>
        <v>45.407177473021662</v>
      </c>
      <c r="D8" s="452">
        <v>57395556.969999999</v>
      </c>
      <c r="E8" s="453">
        <f>+D8/D6*100</f>
        <v>0.63847351445565326</v>
      </c>
      <c r="F8" s="450">
        <v>485237466.64999998</v>
      </c>
      <c r="G8" s="451">
        <f>+F8/F6*100</f>
        <v>9.8534476580642121</v>
      </c>
      <c r="H8" s="450">
        <v>2584148641.98</v>
      </c>
      <c r="I8" s="451">
        <f>+H8/H6*100</f>
        <v>14.036610514349873</v>
      </c>
    </row>
    <row r="9" spans="1:9" x14ac:dyDescent="0.2">
      <c r="A9" s="449" t="s">
        <v>1467</v>
      </c>
      <c r="B9" s="450">
        <v>1817833413.3900001</v>
      </c>
      <c r="C9" s="451">
        <f>+B9/B6*100</f>
        <v>40.432061197992248</v>
      </c>
      <c r="D9" s="452">
        <v>6432917575.3500004</v>
      </c>
      <c r="E9" s="453">
        <f>+D9/D6*100</f>
        <v>71.560373474275465</v>
      </c>
      <c r="F9" s="450">
        <v>2674209101.9299998</v>
      </c>
      <c r="G9" s="451">
        <f>+F9/F6*100</f>
        <v>54.303678556611636</v>
      </c>
      <c r="H9" s="450">
        <v>10924960090.67</v>
      </c>
      <c r="I9" s="451">
        <f>+H9/H6*100</f>
        <v>59.342333171691486</v>
      </c>
    </row>
    <row r="10" spans="1:9" x14ac:dyDescent="0.2">
      <c r="A10" s="449" t="s">
        <v>1468</v>
      </c>
      <c r="B10" s="450">
        <v>502128187.88</v>
      </c>
      <c r="C10" s="451">
        <f>+B10/B6*100</f>
        <v>11.16828278766239</v>
      </c>
      <c r="D10" s="452">
        <v>100968773.73</v>
      </c>
      <c r="E10" s="453">
        <f>+D10/D6*100</f>
        <v>1.1231860307125572</v>
      </c>
      <c r="F10" s="450">
        <v>382459929.04000002</v>
      </c>
      <c r="G10" s="451">
        <f>+F10/F6*100</f>
        <v>7.7664013006251089</v>
      </c>
      <c r="H10" s="450">
        <v>985556890.64999998</v>
      </c>
      <c r="I10" s="451">
        <v>6</v>
      </c>
    </row>
    <row r="11" spans="1:9" x14ac:dyDescent="0.2">
      <c r="A11" s="449" t="s">
        <v>1469</v>
      </c>
      <c r="B11" s="450">
        <v>134542423.02000001</v>
      </c>
      <c r="C11" s="451">
        <f>+B11/B6*100</f>
        <v>2.9924785413237061</v>
      </c>
      <c r="D11" s="452">
        <v>2398215022.25</v>
      </c>
      <c r="E11" s="453">
        <f>+D11/D6*100</f>
        <v>26.677966980556338</v>
      </c>
      <c r="F11" s="450">
        <v>1382638529.55</v>
      </c>
      <c r="G11" s="451">
        <f>+F11/F6*100</f>
        <v>28.076472484699039</v>
      </c>
      <c r="H11" s="450">
        <v>3915395974.8200002</v>
      </c>
      <c r="I11" s="451">
        <f>+H11/H6*100</f>
        <v>21.267696221178493</v>
      </c>
    </row>
    <row r="12" spans="1:9" ht="12" thickBot="1" x14ac:dyDescent="0.25">
      <c r="A12" s="454"/>
      <c r="B12" s="455"/>
      <c r="C12" s="456"/>
      <c r="D12" s="457"/>
      <c r="E12" s="458"/>
      <c r="F12" s="455"/>
      <c r="G12" s="459"/>
      <c r="H12" s="455"/>
      <c r="I12" s="460"/>
    </row>
    <row r="13" spans="1:9" x14ac:dyDescent="0.2">
      <c r="A13" s="461"/>
      <c r="B13" s="462"/>
      <c r="C13" s="462"/>
      <c r="D13" s="462"/>
      <c r="E13" s="462"/>
      <c r="F13" s="462"/>
      <c r="G13" s="463"/>
      <c r="H13" s="462"/>
      <c r="I13" s="464"/>
    </row>
    <row r="14" spans="1:9" x14ac:dyDescent="0.2">
      <c r="A14" s="461"/>
      <c r="B14" s="462"/>
      <c r="C14" s="462"/>
      <c r="D14" s="462"/>
      <c r="E14" s="462"/>
      <c r="F14" s="462"/>
      <c r="G14" s="463"/>
      <c r="H14" s="462"/>
      <c r="I14" s="464"/>
    </row>
    <row r="15" spans="1:9" x14ac:dyDescent="0.2">
      <c r="A15" s="988" t="s">
        <v>1499</v>
      </c>
      <c r="B15" s="988"/>
      <c r="C15" s="988"/>
      <c r="D15" s="988"/>
      <c r="E15" s="988"/>
      <c r="F15" s="988"/>
      <c r="G15" s="988"/>
      <c r="H15" s="988"/>
      <c r="I15" s="988"/>
    </row>
    <row r="16" spans="1:9" ht="12" thickBot="1" x14ac:dyDescent="0.25">
      <c r="A16" s="988" t="s">
        <v>1431</v>
      </c>
      <c r="B16" s="988"/>
      <c r="C16" s="988"/>
      <c r="D16" s="988"/>
      <c r="E16" s="988"/>
      <c r="F16" s="988"/>
      <c r="G16" s="988"/>
      <c r="H16" s="988"/>
      <c r="I16" s="988"/>
    </row>
    <row r="17" spans="1:9" x14ac:dyDescent="0.2">
      <c r="A17" s="994" t="s">
        <v>1466</v>
      </c>
      <c r="B17" s="996">
        <v>2016</v>
      </c>
      <c r="C17" s="996"/>
      <c r="D17" s="996"/>
      <c r="E17" s="996"/>
      <c r="F17" s="996"/>
      <c r="G17" s="996"/>
      <c r="H17" s="996"/>
      <c r="I17" s="996"/>
    </row>
    <row r="18" spans="1:9" x14ac:dyDescent="0.2">
      <c r="A18" s="995"/>
      <c r="B18" s="465" t="s">
        <v>1460</v>
      </c>
      <c r="C18" s="431" t="s">
        <v>8</v>
      </c>
      <c r="D18" s="466" t="s">
        <v>1461</v>
      </c>
      <c r="E18" s="466" t="s">
        <v>8</v>
      </c>
      <c r="F18" s="466" t="s">
        <v>1462</v>
      </c>
      <c r="G18" s="466" t="s">
        <v>8</v>
      </c>
      <c r="H18" s="466" t="s">
        <v>1463</v>
      </c>
      <c r="I18" s="466" t="s">
        <v>8</v>
      </c>
    </row>
    <row r="19" spans="1:9" x14ac:dyDescent="0.2">
      <c r="A19" s="467"/>
      <c r="B19" s="468"/>
      <c r="C19" s="469"/>
      <c r="D19" s="470"/>
      <c r="E19" s="471"/>
      <c r="F19" s="472"/>
      <c r="G19" s="471"/>
      <c r="H19" s="472"/>
      <c r="I19" s="470"/>
    </row>
    <row r="20" spans="1:9" x14ac:dyDescent="0.2">
      <c r="A20" s="473" t="s">
        <v>10</v>
      </c>
      <c r="B20" s="474">
        <v>2041515618.3599999</v>
      </c>
      <c r="C20" s="445"/>
      <c r="D20" s="475">
        <v>57395556.969999999</v>
      </c>
      <c r="E20" s="474"/>
      <c r="F20" s="448">
        <v>485237466.64999998</v>
      </c>
      <c r="G20" s="474"/>
      <c r="H20" s="448">
        <v>2584148641.98</v>
      </c>
      <c r="I20" s="475"/>
    </row>
    <row r="21" spans="1:9" x14ac:dyDescent="0.2">
      <c r="A21" s="473"/>
      <c r="B21" s="474"/>
      <c r="C21" s="445"/>
      <c r="D21" s="475"/>
      <c r="E21" s="474"/>
      <c r="F21" s="448"/>
      <c r="G21" s="474"/>
      <c r="H21" s="448"/>
      <c r="I21" s="475"/>
    </row>
    <row r="22" spans="1:9" x14ac:dyDescent="0.2">
      <c r="A22" s="476" t="s">
        <v>1471</v>
      </c>
      <c r="B22" s="477">
        <v>199957070.59999999</v>
      </c>
      <c r="C22" s="478">
        <f>+B22/B20*100</f>
        <v>9.7945403308072887</v>
      </c>
      <c r="D22" s="479">
        <v>0</v>
      </c>
      <c r="E22" s="480">
        <f>+D22/D20*100</f>
        <v>0</v>
      </c>
      <c r="F22" s="481">
        <v>10266390.630000001</v>
      </c>
      <c r="G22" s="480">
        <f>+F22/F20*100</f>
        <v>2.1157456576627274</v>
      </c>
      <c r="H22" s="481">
        <v>210223461.22999999</v>
      </c>
      <c r="I22" s="482">
        <v>9</v>
      </c>
    </row>
    <row r="23" spans="1:9" x14ac:dyDescent="0.2">
      <c r="A23" s="476" t="s">
        <v>1472</v>
      </c>
      <c r="B23" s="477">
        <v>370117159.89999998</v>
      </c>
      <c r="C23" s="478">
        <f>+B23/B20*100</f>
        <v>18.129528697768389</v>
      </c>
      <c r="D23" s="479">
        <v>13007276.92</v>
      </c>
      <c r="E23" s="480">
        <f>+D23/D20*100</f>
        <v>22.662515369959308</v>
      </c>
      <c r="F23" s="481">
        <v>171082671.47</v>
      </c>
      <c r="G23" s="480">
        <f>+F23/F20*100</f>
        <v>35.257514769237993</v>
      </c>
      <c r="H23" s="481">
        <v>554207108.28999996</v>
      </c>
      <c r="I23" s="482">
        <f>+H23/H20*100</f>
        <v>21.44640982669484</v>
      </c>
    </row>
    <row r="24" spans="1:9" x14ac:dyDescent="0.2">
      <c r="A24" s="476" t="s">
        <v>1473</v>
      </c>
      <c r="B24" s="477">
        <v>428890999.10000002</v>
      </c>
      <c r="C24" s="478">
        <f>+B24/B20*100</f>
        <v>21.008460344013375</v>
      </c>
      <c r="D24" s="479">
        <v>5870023.75</v>
      </c>
      <c r="E24" s="480">
        <f>+D24/D20*100</f>
        <v>10.227313854743485</v>
      </c>
      <c r="F24" s="481">
        <v>84459276.920000002</v>
      </c>
      <c r="G24" s="480">
        <f>+F24/F20*100</f>
        <v>17.405761657914219</v>
      </c>
      <c r="H24" s="481">
        <v>519220299.76999998</v>
      </c>
      <c r="I24" s="482">
        <f>+H24/H20*100</f>
        <v>20.092509050569486</v>
      </c>
    </row>
    <row r="25" spans="1:9" x14ac:dyDescent="0.2">
      <c r="A25" s="476" t="s">
        <v>1474</v>
      </c>
      <c r="B25" s="477">
        <v>520192773.33999997</v>
      </c>
      <c r="C25" s="478">
        <f>+B25/B20*100</f>
        <v>25.480714850366109</v>
      </c>
      <c r="D25" s="479">
        <v>0</v>
      </c>
      <c r="E25" s="480">
        <f>+D25/D20*100</f>
        <v>0</v>
      </c>
      <c r="F25" s="481">
        <v>56361856.509999998</v>
      </c>
      <c r="G25" s="480">
        <f>+F25/F20*100</f>
        <v>11.615314229363415</v>
      </c>
      <c r="H25" s="481">
        <v>576554629.85000002</v>
      </c>
      <c r="I25" s="482">
        <f>+H25/H20*100</f>
        <v>22.311202246022436</v>
      </c>
    </row>
    <row r="26" spans="1:9" x14ac:dyDescent="0.2">
      <c r="A26" s="476" t="s">
        <v>1475</v>
      </c>
      <c r="B26" s="477">
        <v>280356449.83999997</v>
      </c>
      <c r="C26" s="478">
        <f>+B26/B20*100</f>
        <v>13.732760470635894</v>
      </c>
      <c r="D26" s="479">
        <v>32196985.399999999</v>
      </c>
      <c r="E26" s="480">
        <f>+D26/D20*100</f>
        <v>56.0966512039059</v>
      </c>
      <c r="F26" s="481">
        <v>101756716.63</v>
      </c>
      <c r="G26" s="480">
        <f>+F26/F20*100</f>
        <v>20.970498698814769</v>
      </c>
      <c r="H26" s="481">
        <v>414310151.87</v>
      </c>
      <c r="I26" s="482">
        <f>+H26/H20*100</f>
        <v>16.032752340149887</v>
      </c>
    </row>
    <row r="27" spans="1:9" x14ac:dyDescent="0.2">
      <c r="A27" s="476" t="s">
        <v>1476</v>
      </c>
      <c r="B27" s="477">
        <v>242001165.58000001</v>
      </c>
      <c r="C27" s="478">
        <f>+B27/B20*100</f>
        <v>11.853995306408949</v>
      </c>
      <c r="D27" s="479">
        <v>6321270.9000000004</v>
      </c>
      <c r="E27" s="480">
        <f>+D27/D20*100</f>
        <v>11.013519571391313</v>
      </c>
      <c r="F27" s="481">
        <v>61310554.490000002</v>
      </c>
      <c r="G27" s="480">
        <f>+F27/F20*100</f>
        <v>12.635164987006883</v>
      </c>
      <c r="H27" s="481">
        <v>309632990.97000003</v>
      </c>
      <c r="I27" s="482">
        <f>+H27/H20*100</f>
        <v>11.982011635861481</v>
      </c>
    </row>
    <row r="28" spans="1:9" ht="12" thickBot="1" x14ac:dyDescent="0.25">
      <c r="A28" s="483"/>
      <c r="B28" s="484"/>
      <c r="C28" s="485"/>
      <c r="D28" s="483"/>
      <c r="E28" s="484"/>
      <c r="F28" s="485"/>
      <c r="G28" s="484"/>
      <c r="H28" s="485"/>
      <c r="I28" s="483"/>
    </row>
    <row r="31" spans="1:9" x14ac:dyDescent="0.2">
      <c r="A31" s="988" t="s">
        <v>1499</v>
      </c>
      <c r="B31" s="988"/>
      <c r="C31" s="988"/>
      <c r="D31" s="988"/>
      <c r="E31" s="988"/>
      <c r="F31" s="988"/>
      <c r="G31" s="988"/>
      <c r="H31" s="988"/>
      <c r="I31" s="988"/>
    </row>
    <row r="32" spans="1:9" ht="12" thickBot="1" x14ac:dyDescent="0.25">
      <c r="A32" s="988" t="s">
        <v>1431</v>
      </c>
      <c r="B32" s="988"/>
      <c r="C32" s="988"/>
      <c r="D32" s="988"/>
      <c r="E32" s="988"/>
      <c r="F32" s="988"/>
      <c r="G32" s="988"/>
      <c r="H32" s="988"/>
      <c r="I32" s="988"/>
    </row>
    <row r="33" spans="1:9" x14ac:dyDescent="0.2">
      <c r="A33" s="994" t="s">
        <v>1467</v>
      </c>
      <c r="B33" s="996">
        <v>2016</v>
      </c>
      <c r="C33" s="996"/>
      <c r="D33" s="996"/>
      <c r="E33" s="996"/>
      <c r="F33" s="996"/>
      <c r="G33" s="996"/>
      <c r="H33" s="996"/>
      <c r="I33" s="996"/>
    </row>
    <row r="34" spans="1:9" x14ac:dyDescent="0.2">
      <c r="A34" s="995"/>
      <c r="B34" s="430" t="s">
        <v>1460</v>
      </c>
      <c r="C34" s="486" t="s">
        <v>8</v>
      </c>
      <c r="D34" s="434" t="s">
        <v>1461</v>
      </c>
      <c r="E34" s="487" t="s">
        <v>8</v>
      </c>
      <c r="F34" s="434" t="s">
        <v>1462</v>
      </c>
      <c r="G34" s="487" t="s">
        <v>8</v>
      </c>
      <c r="H34" s="434" t="s">
        <v>1463</v>
      </c>
      <c r="I34" s="487" t="s">
        <v>8</v>
      </c>
    </row>
    <row r="35" spans="1:9" x14ac:dyDescent="0.2">
      <c r="A35" s="488"/>
      <c r="B35" s="437"/>
      <c r="C35" s="489"/>
      <c r="D35" s="490"/>
      <c r="E35" s="491"/>
      <c r="F35" s="490"/>
      <c r="G35" s="491"/>
      <c r="H35" s="490"/>
      <c r="I35" s="492"/>
    </row>
    <row r="36" spans="1:9" x14ac:dyDescent="0.2">
      <c r="A36" s="473" t="s">
        <v>10</v>
      </c>
      <c r="B36" s="444">
        <v>1817833413.3900001</v>
      </c>
      <c r="C36" s="493"/>
      <c r="D36" s="444">
        <v>6432917575.3500004</v>
      </c>
      <c r="E36" s="494"/>
      <c r="F36" s="444">
        <v>2674209101.9299998</v>
      </c>
      <c r="G36" s="494"/>
      <c r="H36" s="444">
        <v>10924960090.67</v>
      </c>
      <c r="I36" s="494"/>
    </row>
    <row r="37" spans="1:9" x14ac:dyDescent="0.2">
      <c r="A37" s="473"/>
      <c r="B37" s="444"/>
      <c r="C37" s="493"/>
      <c r="D37" s="444"/>
      <c r="E37" s="494"/>
      <c r="F37" s="444"/>
      <c r="G37" s="494"/>
      <c r="H37" s="444"/>
      <c r="I37" s="494"/>
    </row>
    <row r="38" spans="1:9" x14ac:dyDescent="0.2">
      <c r="A38" s="476" t="s">
        <v>1478</v>
      </c>
      <c r="B38" s="450">
        <v>23122468.030000001</v>
      </c>
      <c r="C38" s="495">
        <f>+B38/B36*100</f>
        <v>1.2719794817105874</v>
      </c>
      <c r="D38" s="450">
        <v>12310310.73</v>
      </c>
      <c r="E38" s="495">
        <f>+D38/D36*100</f>
        <v>0.19136434729354082</v>
      </c>
      <c r="F38" s="450">
        <v>44778687.090000004</v>
      </c>
      <c r="G38" s="495">
        <f>+F38/F36*100</f>
        <v>1.6744646878092979</v>
      </c>
      <c r="H38" s="450">
        <v>80211465.849999994</v>
      </c>
      <c r="I38" s="495">
        <f>+H38/H36*100</f>
        <v>0.73420374247866771</v>
      </c>
    </row>
    <row r="39" spans="1:9" x14ac:dyDescent="0.2">
      <c r="A39" s="476" t="s">
        <v>1479</v>
      </c>
      <c r="B39" s="450">
        <v>295719657.47000003</v>
      </c>
      <c r="C39" s="495">
        <f>+B39/B36*100</f>
        <v>16.267698420094778</v>
      </c>
      <c r="D39" s="450">
        <v>174687828.21000001</v>
      </c>
      <c r="E39" s="495">
        <f>+D39/D36*100</f>
        <v>2.7155303354014393</v>
      </c>
      <c r="F39" s="450">
        <v>776029726.78999996</v>
      </c>
      <c r="G39" s="495">
        <f>+F39/F36*100</f>
        <v>29.019036926840634</v>
      </c>
      <c r="H39" s="450">
        <v>1246437212.47</v>
      </c>
      <c r="I39" s="495">
        <f>+H39/H36*100</f>
        <v>11.409077947428541</v>
      </c>
    </row>
    <row r="40" spans="1:9" x14ac:dyDescent="0.2">
      <c r="A40" s="476" t="s">
        <v>1480</v>
      </c>
      <c r="B40" s="450">
        <v>285082506.35000002</v>
      </c>
      <c r="C40" s="495">
        <f>+B40/B36*100</f>
        <v>15.682542979467067</v>
      </c>
      <c r="D40" s="450">
        <v>797605999.38</v>
      </c>
      <c r="E40" s="495">
        <f>+D40/D36*100</f>
        <v>12.398821996978628</v>
      </c>
      <c r="F40" s="450">
        <v>748729090.86000001</v>
      </c>
      <c r="G40" s="495">
        <f>+F40/F36*100</f>
        <v>27.998150567943085</v>
      </c>
      <c r="H40" s="450">
        <v>1831417596.5899999</v>
      </c>
      <c r="I40" s="495">
        <f>+H40/H36*100</f>
        <v>16.763609032805938</v>
      </c>
    </row>
    <row r="41" spans="1:9" s="499" customFormat="1" ht="22.5" x14ac:dyDescent="0.2">
      <c r="A41" s="496" t="s">
        <v>1481</v>
      </c>
      <c r="B41" s="497">
        <v>105526249.90000001</v>
      </c>
      <c r="C41" s="498">
        <f>+B41/B36*100</f>
        <v>5.8050561246538317</v>
      </c>
      <c r="D41" s="497">
        <v>8867895.3300000001</v>
      </c>
      <c r="E41" s="498">
        <f>+D41/D36*100</f>
        <v>0.13785184134770323</v>
      </c>
      <c r="F41" s="497">
        <v>280418429.17000002</v>
      </c>
      <c r="G41" s="498">
        <f>+F41/F36*100</f>
        <v>10.486032261561732</v>
      </c>
      <c r="H41" s="497">
        <v>394812574.39999998</v>
      </c>
      <c r="I41" s="498">
        <v>3</v>
      </c>
    </row>
    <row r="42" spans="1:9" x14ac:dyDescent="0.2">
      <c r="A42" s="476" t="s">
        <v>1482</v>
      </c>
      <c r="B42" s="450">
        <v>926792567.32000005</v>
      </c>
      <c r="C42" s="495">
        <f>+B42/B36*100</f>
        <v>50.98336076855712</v>
      </c>
      <c r="D42" s="450">
        <v>5206483373.8999996</v>
      </c>
      <c r="E42" s="495">
        <f>+D42/D36*100</f>
        <v>80.935023850616133</v>
      </c>
      <c r="F42" s="450">
        <v>812772077.12</v>
      </c>
      <c r="G42" s="495">
        <f>+F42/F36*100</f>
        <v>30.392988960115925</v>
      </c>
      <c r="H42" s="450">
        <v>6946048018.3400002</v>
      </c>
      <c r="I42" s="495">
        <f>+H42/H36*100</f>
        <v>63.579619153684398</v>
      </c>
    </row>
    <row r="43" spans="1:9" x14ac:dyDescent="0.2">
      <c r="A43" s="476" t="s">
        <v>1483</v>
      </c>
      <c r="B43" s="450">
        <v>174331249.75999999</v>
      </c>
      <c r="C43" s="495">
        <f>+B43/B36*100</f>
        <v>9.5900564086836244</v>
      </c>
      <c r="D43" s="450">
        <v>232134183.59999999</v>
      </c>
      <c r="E43" s="495">
        <f>+D43/D36*100</f>
        <v>3.6085365758377543</v>
      </c>
      <c r="F43" s="450">
        <v>7961495.0899999999</v>
      </c>
      <c r="G43" s="495">
        <f>+F43/F36*100</f>
        <v>0.29771400763889855</v>
      </c>
      <c r="H43" s="450">
        <v>414426928.44999999</v>
      </c>
      <c r="I43" s="495">
        <f>+H43/H36*100</f>
        <v>3.7933953534889686</v>
      </c>
    </row>
    <row r="44" spans="1:9" x14ac:dyDescent="0.2">
      <c r="A44" s="476" t="s">
        <v>1484</v>
      </c>
      <c r="B44" s="450">
        <v>7258714.5599999996</v>
      </c>
      <c r="C44" s="495">
        <f>+B44/B36*100</f>
        <v>0.39930581683299193</v>
      </c>
      <c r="D44" s="450">
        <v>827984.2</v>
      </c>
      <c r="E44" s="495">
        <f>+D44/D36*100</f>
        <v>1.2871052524793949E-2</v>
      </c>
      <c r="F44" s="450">
        <v>3519595.81</v>
      </c>
      <c r="G44" s="495">
        <f>+F44/F36*100</f>
        <v>0.13161258809043305</v>
      </c>
      <c r="H44" s="450">
        <v>11606294.57</v>
      </c>
      <c r="I44" s="495">
        <f>+H44/H36*100</f>
        <v>0.10623649398876858</v>
      </c>
    </row>
    <row r="45" spans="1:9" ht="12" thickBot="1" x14ac:dyDescent="0.25">
      <c r="A45" s="483"/>
      <c r="B45" s="500"/>
      <c r="C45" s="501"/>
      <c r="D45" s="500"/>
      <c r="E45" s="501"/>
      <c r="F45" s="500"/>
      <c r="G45" s="501"/>
      <c r="H45" s="500"/>
      <c r="I45" s="501"/>
    </row>
    <row r="46" spans="1:9" x14ac:dyDescent="0.2">
      <c r="A46" s="377"/>
      <c r="B46" s="377"/>
      <c r="C46" s="377"/>
      <c r="D46" s="377"/>
      <c r="E46" s="377"/>
      <c r="F46" s="377"/>
      <c r="G46" s="377"/>
      <c r="H46" s="377"/>
      <c r="I46" s="377"/>
    </row>
    <row r="47" spans="1:9" x14ac:dyDescent="0.2">
      <c r="A47" s="377"/>
      <c r="B47" s="377"/>
      <c r="C47" s="377"/>
      <c r="D47" s="377"/>
      <c r="E47" s="377"/>
      <c r="F47" s="377"/>
      <c r="G47" s="377"/>
      <c r="H47" s="377"/>
      <c r="I47" s="377"/>
    </row>
    <row r="48" spans="1:9" x14ac:dyDescent="0.2">
      <c r="A48" s="988" t="s">
        <v>1499</v>
      </c>
      <c r="B48" s="988"/>
      <c r="C48" s="988"/>
      <c r="D48" s="988"/>
      <c r="E48" s="988"/>
      <c r="F48" s="988"/>
      <c r="G48" s="988"/>
      <c r="H48" s="988"/>
      <c r="I48" s="988"/>
    </row>
    <row r="49" spans="1:9" ht="12" thickBot="1" x14ac:dyDescent="0.25">
      <c r="A49" s="997" t="s">
        <v>1431</v>
      </c>
      <c r="B49" s="997"/>
      <c r="C49" s="997"/>
      <c r="D49" s="997"/>
      <c r="E49" s="997"/>
      <c r="F49" s="997"/>
      <c r="G49" s="997"/>
      <c r="H49" s="997"/>
      <c r="I49" s="997"/>
    </row>
    <row r="50" spans="1:9" x14ac:dyDescent="0.2">
      <c r="A50" s="994" t="s">
        <v>1468</v>
      </c>
      <c r="B50" s="996">
        <v>2016</v>
      </c>
      <c r="C50" s="996"/>
      <c r="D50" s="996"/>
      <c r="E50" s="996"/>
      <c r="F50" s="996"/>
      <c r="G50" s="996"/>
      <c r="H50" s="996"/>
      <c r="I50" s="996"/>
    </row>
    <row r="51" spans="1:9" x14ac:dyDescent="0.2">
      <c r="A51" s="995"/>
      <c r="B51" s="430" t="s">
        <v>1460</v>
      </c>
      <c r="C51" s="486" t="s">
        <v>8</v>
      </c>
      <c r="D51" s="434" t="s">
        <v>1461</v>
      </c>
      <c r="E51" s="487" t="s">
        <v>8</v>
      </c>
      <c r="F51" s="434" t="s">
        <v>1462</v>
      </c>
      <c r="G51" s="487" t="s">
        <v>8</v>
      </c>
      <c r="H51" s="434" t="s">
        <v>1463</v>
      </c>
      <c r="I51" s="487" t="s">
        <v>8</v>
      </c>
    </row>
    <row r="52" spans="1:9" x14ac:dyDescent="0.2">
      <c r="A52" s="488"/>
      <c r="B52" s="437"/>
      <c r="C52" s="489"/>
      <c r="D52" s="490"/>
      <c r="E52" s="491"/>
      <c r="F52" s="490"/>
      <c r="G52" s="491"/>
      <c r="H52" s="490"/>
      <c r="I52" s="492"/>
    </row>
    <row r="53" spans="1:9" x14ac:dyDescent="0.2">
      <c r="A53" s="473" t="s">
        <v>10</v>
      </c>
      <c r="B53" s="444">
        <v>502128187.88</v>
      </c>
      <c r="C53" s="493"/>
      <c r="D53" s="444">
        <v>100968773.73</v>
      </c>
      <c r="E53" s="494"/>
      <c r="F53" s="444">
        <v>382459929.04000002</v>
      </c>
      <c r="G53" s="494"/>
      <c r="H53" s="444">
        <v>985556890.64999998</v>
      </c>
      <c r="I53" s="494"/>
    </row>
    <row r="54" spans="1:9" x14ac:dyDescent="0.2">
      <c r="A54" s="473"/>
      <c r="B54" s="444"/>
      <c r="C54" s="493"/>
      <c r="D54" s="444"/>
      <c r="E54" s="494"/>
      <c r="F54" s="444"/>
      <c r="G54" s="494"/>
      <c r="H54" s="444"/>
      <c r="I54" s="494"/>
    </row>
    <row r="55" spans="1:9" ht="22.5" x14ac:dyDescent="0.2">
      <c r="A55" s="496" t="s">
        <v>1486</v>
      </c>
      <c r="B55" s="450">
        <v>42728440.670000002</v>
      </c>
      <c r="C55" s="495">
        <f>+B55/B53*100</f>
        <v>8.5094686379589106</v>
      </c>
      <c r="D55" s="450">
        <v>2348680.25</v>
      </c>
      <c r="E55" s="495">
        <f>+D55/D53*100</f>
        <v>2.3261451667033137</v>
      </c>
      <c r="F55" s="450">
        <v>36933591.369999997</v>
      </c>
      <c r="G55" s="495">
        <f>+F55/F53*100</f>
        <v>9.6568525394819229</v>
      </c>
      <c r="H55" s="450">
        <v>82010712.290000007</v>
      </c>
      <c r="I55" s="495">
        <f>+H55/H53*100</f>
        <v>8.3212560399138233</v>
      </c>
    </row>
    <row r="56" spans="1:9" x14ac:dyDescent="0.2">
      <c r="A56" s="476" t="s">
        <v>1487</v>
      </c>
      <c r="B56" s="450">
        <v>102531570.64</v>
      </c>
      <c r="C56" s="495">
        <f>+B56/B53*100</f>
        <v>20.419401482496198</v>
      </c>
      <c r="D56" s="450">
        <v>4163150</v>
      </c>
      <c r="E56" s="495">
        <f>+D56/D53*100</f>
        <v>4.123205468586411</v>
      </c>
      <c r="F56" s="450">
        <v>154093840.00999999</v>
      </c>
      <c r="G56" s="495">
        <f>+F56/F53*100</f>
        <v>40.290192072352738</v>
      </c>
      <c r="H56" s="450">
        <v>260788560.65000001</v>
      </c>
      <c r="I56" s="495">
        <f>+H56/H53*100</f>
        <v>26.461035697087286</v>
      </c>
    </row>
    <row r="57" spans="1:9" x14ac:dyDescent="0.2">
      <c r="A57" s="476" t="s">
        <v>1488</v>
      </c>
      <c r="B57" s="450">
        <v>21900462.420000002</v>
      </c>
      <c r="C57" s="495">
        <f>+B57/B53*100</f>
        <v>4.3615281811730986</v>
      </c>
      <c r="D57" s="450">
        <v>29888274.050000001</v>
      </c>
      <c r="E57" s="495">
        <f>+D57/D53*100</f>
        <v>29.601502470381639</v>
      </c>
      <c r="F57" s="450">
        <v>51106623.479999997</v>
      </c>
      <c r="G57" s="495">
        <f>+F57/F53*100</f>
        <v>13.362608628904219</v>
      </c>
      <c r="H57" s="450">
        <v>102895359.95</v>
      </c>
      <c r="I57" s="495">
        <f>+H57/H53*100</f>
        <v>10.440326776279539</v>
      </c>
    </row>
    <row r="58" spans="1:9" x14ac:dyDescent="0.2">
      <c r="A58" s="476" t="s">
        <v>1490</v>
      </c>
      <c r="B58" s="450">
        <v>166928356.47</v>
      </c>
      <c r="C58" s="495">
        <f>+B58/B53*100</f>
        <v>33.244171607807246</v>
      </c>
      <c r="D58" s="450">
        <v>58855760.270000003</v>
      </c>
      <c r="E58" s="495">
        <f>+D58/D53*100</f>
        <v>58.291051872518374</v>
      </c>
      <c r="F58" s="450">
        <v>62157192.420000002</v>
      </c>
      <c r="G58" s="495">
        <f>+F58/F53*100</f>
        <v>16.251948949532753</v>
      </c>
      <c r="H58" s="450">
        <v>287941309.16000003</v>
      </c>
      <c r="I58" s="495">
        <f>+H58/H53*100</f>
        <v>29.216102275952366</v>
      </c>
    </row>
    <row r="59" spans="1:9" x14ac:dyDescent="0.2">
      <c r="A59" s="476" t="s">
        <v>1491</v>
      </c>
      <c r="B59" s="450">
        <v>18548958.140000001</v>
      </c>
      <c r="C59" s="495">
        <f>+B59/B53*100</f>
        <v>3.6940682852946867</v>
      </c>
      <c r="D59" s="450">
        <v>0</v>
      </c>
      <c r="E59" s="495">
        <f>+D59/D53*100</f>
        <v>0</v>
      </c>
      <c r="F59" s="450">
        <v>2565290.54</v>
      </c>
      <c r="G59" s="495">
        <f>+F59/F53*100</f>
        <v>0.67073446006201243</v>
      </c>
      <c r="H59" s="450">
        <v>21114248.68</v>
      </c>
      <c r="I59" s="495">
        <v>3</v>
      </c>
    </row>
    <row r="60" spans="1:9" x14ac:dyDescent="0.2">
      <c r="A60" s="476" t="s">
        <v>1492</v>
      </c>
      <c r="B60" s="450">
        <v>121114209.65000001</v>
      </c>
      <c r="C60" s="495">
        <f>+B60/B53*100</f>
        <v>24.120177391623397</v>
      </c>
      <c r="D60" s="450">
        <v>5712909.1600000001</v>
      </c>
      <c r="E60" s="495">
        <f>+D60/D53*100</f>
        <v>5.6580950218102641</v>
      </c>
      <c r="F60" s="450">
        <v>53755546.920000002</v>
      </c>
      <c r="G60" s="495">
        <f>+F60/F53*100</f>
        <v>14.055210190236142</v>
      </c>
      <c r="H60" s="450">
        <v>180582665.72999999</v>
      </c>
      <c r="I60" s="495">
        <f>+H60/H53*100</f>
        <v>18.322906312480967</v>
      </c>
    </row>
    <row r="61" spans="1:9" x14ac:dyDescent="0.2">
      <c r="A61" s="476" t="s">
        <v>1493</v>
      </c>
      <c r="B61" s="450">
        <v>28376189.890000001</v>
      </c>
      <c r="C61" s="495">
        <f>+B61/B53*100</f>
        <v>5.6511844136464662</v>
      </c>
      <c r="D61" s="450">
        <v>0</v>
      </c>
      <c r="E61" s="495">
        <f>+D61/D53*100</f>
        <v>0</v>
      </c>
      <c r="F61" s="450">
        <v>21847844.300000001</v>
      </c>
      <c r="G61" s="495">
        <f>+F61/F53*100</f>
        <v>5.712453159430205</v>
      </c>
      <c r="H61" s="450">
        <v>50224034.189999998</v>
      </c>
      <c r="I61" s="495">
        <v>6</v>
      </c>
    </row>
    <row r="62" spans="1:9" ht="12" thickBot="1" x14ac:dyDescent="0.25">
      <c r="A62" s="483"/>
      <c r="B62" s="500"/>
      <c r="C62" s="501"/>
      <c r="D62" s="500"/>
      <c r="E62" s="501"/>
      <c r="F62" s="500"/>
      <c r="G62" s="501"/>
      <c r="H62" s="500"/>
      <c r="I62" s="501"/>
    </row>
    <row r="64" spans="1:9" x14ac:dyDescent="0.2">
      <c r="A64" s="377"/>
      <c r="B64" s="377"/>
      <c r="C64" s="377"/>
      <c r="D64" s="377"/>
      <c r="E64" s="377"/>
      <c r="F64" s="377"/>
      <c r="G64" s="377"/>
      <c r="H64" s="377"/>
      <c r="I64" s="377"/>
    </row>
    <row r="65" spans="1:9" x14ac:dyDescent="0.2">
      <c r="A65" s="377"/>
      <c r="B65" s="377"/>
      <c r="C65" s="377"/>
      <c r="D65" s="377"/>
      <c r="E65" s="377"/>
      <c r="F65" s="377"/>
      <c r="G65" s="377"/>
      <c r="H65" s="377"/>
      <c r="I65" s="377"/>
    </row>
    <row r="66" spans="1:9" x14ac:dyDescent="0.2">
      <c r="A66" s="988" t="s">
        <v>1499</v>
      </c>
      <c r="B66" s="988"/>
      <c r="C66" s="988"/>
      <c r="D66" s="988"/>
      <c r="E66" s="988"/>
      <c r="F66" s="988"/>
      <c r="G66" s="988"/>
      <c r="H66" s="988"/>
      <c r="I66" s="988"/>
    </row>
    <row r="67" spans="1:9" ht="12" thickBot="1" x14ac:dyDescent="0.25">
      <c r="A67" s="997" t="s">
        <v>1431</v>
      </c>
      <c r="B67" s="997"/>
      <c r="C67" s="997"/>
      <c r="D67" s="997"/>
      <c r="E67" s="997"/>
      <c r="F67" s="997"/>
      <c r="G67" s="997"/>
      <c r="H67" s="997"/>
      <c r="I67" s="997"/>
    </row>
    <row r="68" spans="1:9" x14ac:dyDescent="0.2">
      <c r="A68" s="994" t="s">
        <v>1469</v>
      </c>
      <c r="B68" s="996">
        <v>2016</v>
      </c>
      <c r="C68" s="996"/>
      <c r="D68" s="996"/>
      <c r="E68" s="996"/>
      <c r="F68" s="996"/>
      <c r="G68" s="996"/>
      <c r="H68" s="996"/>
      <c r="I68" s="996"/>
    </row>
    <row r="69" spans="1:9" x14ac:dyDescent="0.2">
      <c r="A69" s="995"/>
      <c r="B69" s="430" t="s">
        <v>1460</v>
      </c>
      <c r="C69" s="486" t="s">
        <v>8</v>
      </c>
      <c r="D69" s="434" t="s">
        <v>1461</v>
      </c>
      <c r="E69" s="487" t="s">
        <v>8</v>
      </c>
      <c r="F69" s="434" t="s">
        <v>1462</v>
      </c>
      <c r="G69" s="487" t="s">
        <v>8</v>
      </c>
      <c r="H69" s="434" t="s">
        <v>1463</v>
      </c>
      <c r="I69" s="487" t="s">
        <v>8</v>
      </c>
    </row>
    <row r="70" spans="1:9" x14ac:dyDescent="0.2">
      <c r="A70" s="488"/>
      <c r="B70" s="437"/>
      <c r="C70" s="489"/>
      <c r="D70" s="490"/>
      <c r="E70" s="491"/>
      <c r="F70" s="490"/>
      <c r="G70" s="491"/>
      <c r="H70" s="490"/>
      <c r="I70" s="492"/>
    </row>
    <row r="71" spans="1:9" x14ac:dyDescent="0.2">
      <c r="A71" s="473" t="s">
        <v>10</v>
      </c>
      <c r="B71" s="444">
        <v>134542423.02000001</v>
      </c>
      <c r="C71" s="493"/>
      <c r="D71" s="444">
        <v>2398215022.25</v>
      </c>
      <c r="E71" s="494"/>
      <c r="F71" s="444">
        <v>1382638529.55</v>
      </c>
      <c r="G71" s="494"/>
      <c r="H71" s="444">
        <v>3915395974.8200002</v>
      </c>
      <c r="I71" s="494"/>
    </row>
    <row r="72" spans="1:9" x14ac:dyDescent="0.2">
      <c r="A72" s="473"/>
      <c r="B72" s="444"/>
      <c r="C72" s="493"/>
      <c r="D72" s="444"/>
      <c r="E72" s="494"/>
      <c r="F72" s="444"/>
      <c r="G72" s="494"/>
      <c r="H72" s="444"/>
      <c r="I72" s="494"/>
    </row>
    <row r="73" spans="1:9" ht="22.5" x14ac:dyDescent="0.2">
      <c r="A73" s="496" t="s">
        <v>1496</v>
      </c>
      <c r="B73" s="450">
        <v>134516032.02000001</v>
      </c>
      <c r="C73" s="495">
        <f>+B73/B71*100</f>
        <v>99.98038462560163</v>
      </c>
      <c r="D73" s="450">
        <v>303322171.25</v>
      </c>
      <c r="E73" s="495">
        <f>+D73/D71*100</f>
        <v>12.647830508768301</v>
      </c>
      <c r="F73" s="450">
        <v>235000000</v>
      </c>
      <c r="G73" s="495">
        <f>+F73/F71*100</f>
        <v>16.996488596081885</v>
      </c>
      <c r="H73" s="450">
        <v>672838203.26999998</v>
      </c>
      <c r="I73" s="495">
        <f>+H73/H71*100</f>
        <v>17.184422919087559</v>
      </c>
    </row>
    <row r="74" spans="1:9" ht="33.75" x14ac:dyDescent="0.2">
      <c r="A74" s="496" t="s">
        <v>1497</v>
      </c>
      <c r="B74" s="450">
        <v>0</v>
      </c>
      <c r="C74" s="495">
        <f>+B74/B71*100</f>
        <v>0</v>
      </c>
      <c r="D74" s="450">
        <v>2094892851</v>
      </c>
      <c r="E74" s="495">
        <f>+D74/D71*100</f>
        <v>87.352169491231706</v>
      </c>
      <c r="F74" s="450">
        <v>1147631891.55</v>
      </c>
      <c r="G74" s="495">
        <f>+F74/F71*100</f>
        <v>83.003031307359393</v>
      </c>
      <c r="H74" s="450">
        <v>3242524742.5500002</v>
      </c>
      <c r="I74" s="495">
        <f>+H74/H71*100</f>
        <v>82.814733513615224</v>
      </c>
    </row>
    <row r="75" spans="1:9" x14ac:dyDescent="0.2">
      <c r="A75" s="476" t="s">
        <v>1498</v>
      </c>
      <c r="B75" s="450">
        <v>26391</v>
      </c>
      <c r="C75" s="495">
        <f>+B75/B71*100</f>
        <v>1.9615374398361269E-2</v>
      </c>
      <c r="D75" s="450">
        <v>0</v>
      </c>
      <c r="E75" s="495">
        <f>+D75/D71*100</f>
        <v>0</v>
      </c>
      <c r="F75" s="450">
        <v>6638</v>
      </c>
      <c r="G75" s="495">
        <f>+F75/F71*100</f>
        <v>4.8009655872677254E-4</v>
      </c>
      <c r="H75" s="450">
        <v>33029</v>
      </c>
      <c r="I75" s="495">
        <f>+H75/H71*100</f>
        <v>8.4356729721362137E-4</v>
      </c>
    </row>
    <row r="76" spans="1:9" ht="12" thickBot="1" x14ac:dyDescent="0.25">
      <c r="A76" s="502"/>
      <c r="B76" s="455"/>
      <c r="C76" s="503"/>
      <c r="D76" s="455"/>
      <c r="E76" s="503"/>
      <c r="F76" s="455"/>
      <c r="G76" s="503"/>
      <c r="H76" s="455"/>
      <c r="I76" s="503"/>
    </row>
  </sheetData>
  <mergeCells count="20">
    <mergeCell ref="A68:A69"/>
    <mergeCell ref="B68:I68"/>
    <mergeCell ref="A48:I48"/>
    <mergeCell ref="A49:I49"/>
    <mergeCell ref="A50:A51"/>
    <mergeCell ref="B50:I50"/>
    <mergeCell ref="A66:I66"/>
    <mergeCell ref="A67:I67"/>
    <mergeCell ref="A17:A18"/>
    <mergeCell ref="B17:I17"/>
    <mergeCell ref="A31:I31"/>
    <mergeCell ref="A32:I32"/>
    <mergeCell ref="A33:A34"/>
    <mergeCell ref="B33:I33"/>
    <mergeCell ref="A16:I16"/>
    <mergeCell ref="A1:I1"/>
    <mergeCell ref="A2:I2"/>
    <mergeCell ref="A3:A4"/>
    <mergeCell ref="B3:I3"/>
    <mergeCell ref="A15:I15"/>
  </mergeCells>
  <pageMargins left="0.19719757252565651" right="0.19719757252565651" top="0.39370078740157477" bottom="0.19719757252565651" header="1.1126239316962329E-308" footer="0.19719757252565651"/>
  <pageSetup scale="74" fitToHeight="0" orientation="portrait" errors="NA"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9"/>
  <sheetViews>
    <sheetView showGridLines="0" topLeftCell="J10" zoomScale="80" zoomScaleNormal="80" workbookViewId="0">
      <selection activeCell="C48" sqref="C48"/>
    </sheetView>
  </sheetViews>
  <sheetFormatPr baseColWidth="10" defaultRowHeight="11.25" x14ac:dyDescent="0.2"/>
  <cols>
    <col min="1" max="1" width="47" style="520" customWidth="1"/>
    <col min="2" max="2" width="16.28515625" style="504" bestFit="1" customWidth="1"/>
    <col min="3" max="3" width="15.42578125" style="504" bestFit="1" customWidth="1"/>
    <col min="4" max="4" width="16.42578125" style="504" bestFit="1" customWidth="1"/>
    <col min="5" max="5" width="4.5703125" style="504" bestFit="1" customWidth="1"/>
    <col min="6" max="6" width="11" style="504"/>
    <col min="7" max="7" width="45.7109375" style="504" customWidth="1"/>
    <col min="8" max="9" width="12.85546875" style="504" customWidth="1"/>
    <col min="10" max="256" width="11" style="504"/>
    <col min="257" max="257" width="47" style="504" customWidth="1"/>
    <col min="258" max="258" width="16.28515625" style="504" bestFit="1" customWidth="1"/>
    <col min="259" max="259" width="15.42578125" style="504" bestFit="1" customWidth="1"/>
    <col min="260" max="260" width="16.42578125" style="504" bestFit="1" customWidth="1"/>
    <col min="261" max="261" width="4.5703125" style="504" bestFit="1" customWidth="1"/>
    <col min="262" max="262" width="11" style="504"/>
    <col min="263" max="263" width="45.7109375" style="504" customWidth="1"/>
    <col min="264" max="265" width="12.85546875" style="504" customWidth="1"/>
    <col min="266" max="512" width="11" style="504"/>
    <col min="513" max="513" width="47" style="504" customWidth="1"/>
    <col min="514" max="514" width="16.28515625" style="504" bestFit="1" customWidth="1"/>
    <col min="515" max="515" width="15.42578125" style="504" bestFit="1" customWidth="1"/>
    <col min="516" max="516" width="16.42578125" style="504" bestFit="1" customWidth="1"/>
    <col min="517" max="517" width="4.5703125" style="504" bestFit="1" customWidth="1"/>
    <col min="518" max="518" width="11" style="504"/>
    <col min="519" max="519" width="45.7109375" style="504" customWidth="1"/>
    <col min="520" max="521" width="12.85546875" style="504" customWidth="1"/>
    <col min="522" max="768" width="11" style="504"/>
    <col min="769" max="769" width="47" style="504" customWidth="1"/>
    <col min="770" max="770" width="16.28515625" style="504" bestFit="1" customWidth="1"/>
    <col min="771" max="771" width="15.42578125" style="504" bestFit="1" customWidth="1"/>
    <col min="772" max="772" width="16.42578125" style="504" bestFit="1" customWidth="1"/>
    <col min="773" max="773" width="4.5703125" style="504" bestFit="1" customWidth="1"/>
    <col min="774" max="774" width="11" style="504"/>
    <col min="775" max="775" width="45.7109375" style="504" customWidth="1"/>
    <col min="776" max="777" width="12.85546875" style="504" customWidth="1"/>
    <col min="778" max="1024" width="11" style="504"/>
    <col min="1025" max="1025" width="47" style="504" customWidth="1"/>
    <col min="1026" max="1026" width="16.28515625" style="504" bestFit="1" customWidth="1"/>
    <col min="1027" max="1027" width="15.42578125" style="504" bestFit="1" customWidth="1"/>
    <col min="1028" max="1028" width="16.42578125" style="504" bestFit="1" customWidth="1"/>
    <col min="1029" max="1029" width="4.5703125" style="504" bestFit="1" customWidth="1"/>
    <col min="1030" max="1030" width="11" style="504"/>
    <col min="1031" max="1031" width="45.7109375" style="504" customWidth="1"/>
    <col min="1032" max="1033" width="12.85546875" style="504" customWidth="1"/>
    <col min="1034" max="1280" width="11" style="504"/>
    <col min="1281" max="1281" width="47" style="504" customWidth="1"/>
    <col min="1282" max="1282" width="16.28515625" style="504" bestFit="1" customWidth="1"/>
    <col min="1283" max="1283" width="15.42578125" style="504" bestFit="1" customWidth="1"/>
    <col min="1284" max="1284" width="16.42578125" style="504" bestFit="1" customWidth="1"/>
    <col min="1285" max="1285" width="4.5703125" style="504" bestFit="1" customWidth="1"/>
    <col min="1286" max="1286" width="11" style="504"/>
    <col min="1287" max="1287" width="45.7109375" style="504" customWidth="1"/>
    <col min="1288" max="1289" width="12.85546875" style="504" customWidth="1"/>
    <col min="1290" max="1536" width="11" style="504"/>
    <col min="1537" max="1537" width="47" style="504" customWidth="1"/>
    <col min="1538" max="1538" width="16.28515625" style="504" bestFit="1" customWidth="1"/>
    <col min="1539" max="1539" width="15.42578125" style="504" bestFit="1" customWidth="1"/>
    <col min="1540" max="1540" width="16.42578125" style="504" bestFit="1" customWidth="1"/>
    <col min="1541" max="1541" width="4.5703125" style="504" bestFit="1" customWidth="1"/>
    <col min="1542" max="1542" width="11" style="504"/>
    <col min="1543" max="1543" width="45.7109375" style="504" customWidth="1"/>
    <col min="1544" max="1545" width="12.85546875" style="504" customWidth="1"/>
    <col min="1546" max="1792" width="11" style="504"/>
    <col min="1793" max="1793" width="47" style="504" customWidth="1"/>
    <col min="1794" max="1794" width="16.28515625" style="504" bestFit="1" customWidth="1"/>
    <col min="1795" max="1795" width="15.42578125" style="504" bestFit="1" customWidth="1"/>
    <col min="1796" max="1796" width="16.42578125" style="504" bestFit="1" customWidth="1"/>
    <col min="1797" max="1797" width="4.5703125" style="504" bestFit="1" customWidth="1"/>
    <col min="1798" max="1798" width="11" style="504"/>
    <col min="1799" max="1799" width="45.7109375" style="504" customWidth="1"/>
    <col min="1800" max="1801" width="12.85546875" style="504" customWidth="1"/>
    <col min="1802" max="2048" width="11" style="504"/>
    <col min="2049" max="2049" width="47" style="504" customWidth="1"/>
    <col min="2050" max="2050" width="16.28515625" style="504" bestFit="1" customWidth="1"/>
    <col min="2051" max="2051" width="15.42578125" style="504" bestFit="1" customWidth="1"/>
    <col min="2052" max="2052" width="16.42578125" style="504" bestFit="1" customWidth="1"/>
    <col min="2053" max="2053" width="4.5703125" style="504" bestFit="1" customWidth="1"/>
    <col min="2054" max="2054" width="11" style="504"/>
    <col min="2055" max="2055" width="45.7109375" style="504" customWidth="1"/>
    <col min="2056" max="2057" width="12.85546875" style="504" customWidth="1"/>
    <col min="2058" max="2304" width="11" style="504"/>
    <col min="2305" max="2305" width="47" style="504" customWidth="1"/>
    <col min="2306" max="2306" width="16.28515625" style="504" bestFit="1" customWidth="1"/>
    <col min="2307" max="2307" width="15.42578125" style="504" bestFit="1" customWidth="1"/>
    <col min="2308" max="2308" width="16.42578125" style="504" bestFit="1" customWidth="1"/>
    <col min="2309" max="2309" width="4.5703125" style="504" bestFit="1" customWidth="1"/>
    <col min="2310" max="2310" width="11" style="504"/>
    <col min="2311" max="2311" width="45.7109375" style="504" customWidth="1"/>
    <col min="2312" max="2313" width="12.85546875" style="504" customWidth="1"/>
    <col min="2314" max="2560" width="11" style="504"/>
    <col min="2561" max="2561" width="47" style="504" customWidth="1"/>
    <col min="2562" max="2562" width="16.28515625" style="504" bestFit="1" customWidth="1"/>
    <col min="2563" max="2563" width="15.42578125" style="504" bestFit="1" customWidth="1"/>
    <col min="2564" max="2564" width="16.42578125" style="504" bestFit="1" customWidth="1"/>
    <col min="2565" max="2565" width="4.5703125" style="504" bestFit="1" customWidth="1"/>
    <col min="2566" max="2566" width="11" style="504"/>
    <col min="2567" max="2567" width="45.7109375" style="504" customWidth="1"/>
    <col min="2568" max="2569" width="12.85546875" style="504" customWidth="1"/>
    <col min="2570" max="2816" width="11" style="504"/>
    <col min="2817" max="2817" width="47" style="504" customWidth="1"/>
    <col min="2818" max="2818" width="16.28515625" style="504" bestFit="1" customWidth="1"/>
    <col min="2819" max="2819" width="15.42578125" style="504" bestFit="1" customWidth="1"/>
    <col min="2820" max="2820" width="16.42578125" style="504" bestFit="1" customWidth="1"/>
    <col min="2821" max="2821" width="4.5703125" style="504" bestFit="1" customWidth="1"/>
    <col min="2822" max="2822" width="11" style="504"/>
    <col min="2823" max="2823" width="45.7109375" style="504" customWidth="1"/>
    <col min="2824" max="2825" width="12.85546875" style="504" customWidth="1"/>
    <col min="2826" max="3072" width="11" style="504"/>
    <col min="3073" max="3073" width="47" style="504" customWidth="1"/>
    <col min="3074" max="3074" width="16.28515625" style="504" bestFit="1" customWidth="1"/>
    <col min="3075" max="3075" width="15.42578125" style="504" bestFit="1" customWidth="1"/>
    <col min="3076" max="3076" width="16.42578125" style="504" bestFit="1" customWidth="1"/>
    <col min="3077" max="3077" width="4.5703125" style="504" bestFit="1" customWidth="1"/>
    <col min="3078" max="3078" width="11" style="504"/>
    <col min="3079" max="3079" width="45.7109375" style="504" customWidth="1"/>
    <col min="3080" max="3081" width="12.85546875" style="504" customWidth="1"/>
    <col min="3082" max="3328" width="11" style="504"/>
    <col min="3329" max="3329" width="47" style="504" customWidth="1"/>
    <col min="3330" max="3330" width="16.28515625" style="504" bestFit="1" customWidth="1"/>
    <col min="3331" max="3331" width="15.42578125" style="504" bestFit="1" customWidth="1"/>
    <col min="3332" max="3332" width="16.42578125" style="504" bestFit="1" customWidth="1"/>
    <col min="3333" max="3333" width="4.5703125" style="504" bestFit="1" customWidth="1"/>
    <col min="3334" max="3334" width="11" style="504"/>
    <col min="3335" max="3335" width="45.7109375" style="504" customWidth="1"/>
    <col min="3336" max="3337" width="12.85546875" style="504" customWidth="1"/>
    <col min="3338" max="3584" width="11" style="504"/>
    <col min="3585" max="3585" width="47" style="504" customWidth="1"/>
    <col min="3586" max="3586" width="16.28515625" style="504" bestFit="1" customWidth="1"/>
    <col min="3587" max="3587" width="15.42578125" style="504" bestFit="1" customWidth="1"/>
    <col min="3588" max="3588" width="16.42578125" style="504" bestFit="1" customWidth="1"/>
    <col min="3589" max="3589" width="4.5703125" style="504" bestFit="1" customWidth="1"/>
    <col min="3590" max="3590" width="11" style="504"/>
    <col min="3591" max="3591" width="45.7109375" style="504" customWidth="1"/>
    <col min="3592" max="3593" width="12.85546875" style="504" customWidth="1"/>
    <col min="3594" max="3840" width="11" style="504"/>
    <col min="3841" max="3841" width="47" style="504" customWidth="1"/>
    <col min="3842" max="3842" width="16.28515625" style="504" bestFit="1" customWidth="1"/>
    <col min="3843" max="3843" width="15.42578125" style="504" bestFit="1" customWidth="1"/>
    <col min="3844" max="3844" width="16.42578125" style="504" bestFit="1" customWidth="1"/>
    <col min="3845" max="3845" width="4.5703125" style="504" bestFit="1" customWidth="1"/>
    <col min="3846" max="3846" width="11" style="504"/>
    <col min="3847" max="3847" width="45.7109375" style="504" customWidth="1"/>
    <col min="3848" max="3849" width="12.85546875" style="504" customWidth="1"/>
    <col min="3850" max="4096" width="11" style="504"/>
    <col min="4097" max="4097" width="47" style="504" customWidth="1"/>
    <col min="4098" max="4098" width="16.28515625" style="504" bestFit="1" customWidth="1"/>
    <col min="4099" max="4099" width="15.42578125" style="504" bestFit="1" customWidth="1"/>
    <col min="4100" max="4100" width="16.42578125" style="504" bestFit="1" customWidth="1"/>
    <col min="4101" max="4101" width="4.5703125" style="504" bestFit="1" customWidth="1"/>
    <col min="4102" max="4102" width="11" style="504"/>
    <col min="4103" max="4103" width="45.7109375" style="504" customWidth="1"/>
    <col min="4104" max="4105" width="12.85546875" style="504" customWidth="1"/>
    <col min="4106" max="4352" width="11" style="504"/>
    <col min="4353" max="4353" width="47" style="504" customWidth="1"/>
    <col min="4354" max="4354" width="16.28515625" style="504" bestFit="1" customWidth="1"/>
    <col min="4355" max="4355" width="15.42578125" style="504" bestFit="1" customWidth="1"/>
    <col min="4356" max="4356" width="16.42578125" style="504" bestFit="1" customWidth="1"/>
    <col min="4357" max="4357" width="4.5703125" style="504" bestFit="1" customWidth="1"/>
    <col min="4358" max="4358" width="11" style="504"/>
    <col min="4359" max="4359" width="45.7109375" style="504" customWidth="1"/>
    <col min="4360" max="4361" width="12.85546875" style="504" customWidth="1"/>
    <col min="4362" max="4608" width="11" style="504"/>
    <col min="4609" max="4609" width="47" style="504" customWidth="1"/>
    <col min="4610" max="4610" width="16.28515625" style="504" bestFit="1" customWidth="1"/>
    <col min="4611" max="4611" width="15.42578125" style="504" bestFit="1" customWidth="1"/>
    <col min="4612" max="4612" width="16.42578125" style="504" bestFit="1" customWidth="1"/>
    <col min="4613" max="4613" width="4.5703125" style="504" bestFit="1" customWidth="1"/>
    <col min="4614" max="4614" width="11" style="504"/>
    <col min="4615" max="4615" width="45.7109375" style="504" customWidth="1"/>
    <col min="4616" max="4617" width="12.85546875" style="504" customWidth="1"/>
    <col min="4618" max="4864" width="11" style="504"/>
    <col min="4865" max="4865" width="47" style="504" customWidth="1"/>
    <col min="4866" max="4866" width="16.28515625" style="504" bestFit="1" customWidth="1"/>
    <col min="4867" max="4867" width="15.42578125" style="504" bestFit="1" customWidth="1"/>
    <col min="4868" max="4868" width="16.42578125" style="504" bestFit="1" customWidth="1"/>
    <col min="4869" max="4869" width="4.5703125" style="504" bestFit="1" customWidth="1"/>
    <col min="4870" max="4870" width="11" style="504"/>
    <col min="4871" max="4871" width="45.7109375" style="504" customWidth="1"/>
    <col min="4872" max="4873" width="12.85546875" style="504" customWidth="1"/>
    <col min="4874" max="5120" width="11" style="504"/>
    <col min="5121" max="5121" width="47" style="504" customWidth="1"/>
    <col min="5122" max="5122" width="16.28515625" style="504" bestFit="1" customWidth="1"/>
    <col min="5123" max="5123" width="15.42578125" style="504" bestFit="1" customWidth="1"/>
    <col min="5124" max="5124" width="16.42578125" style="504" bestFit="1" customWidth="1"/>
    <col min="5125" max="5125" width="4.5703125" style="504" bestFit="1" customWidth="1"/>
    <col min="5126" max="5126" width="11" style="504"/>
    <col min="5127" max="5127" width="45.7109375" style="504" customWidth="1"/>
    <col min="5128" max="5129" width="12.85546875" style="504" customWidth="1"/>
    <col min="5130" max="5376" width="11" style="504"/>
    <col min="5377" max="5377" width="47" style="504" customWidth="1"/>
    <col min="5378" max="5378" width="16.28515625" style="504" bestFit="1" customWidth="1"/>
    <col min="5379" max="5379" width="15.42578125" style="504" bestFit="1" customWidth="1"/>
    <col min="5380" max="5380" width="16.42578125" style="504" bestFit="1" customWidth="1"/>
    <col min="5381" max="5381" width="4.5703125" style="504" bestFit="1" customWidth="1"/>
    <col min="5382" max="5382" width="11" style="504"/>
    <col min="5383" max="5383" width="45.7109375" style="504" customWidth="1"/>
    <col min="5384" max="5385" width="12.85546875" style="504" customWidth="1"/>
    <col min="5386" max="5632" width="11" style="504"/>
    <col min="5633" max="5633" width="47" style="504" customWidth="1"/>
    <col min="5634" max="5634" width="16.28515625" style="504" bestFit="1" customWidth="1"/>
    <col min="5635" max="5635" width="15.42578125" style="504" bestFit="1" customWidth="1"/>
    <col min="5636" max="5636" width="16.42578125" style="504" bestFit="1" customWidth="1"/>
    <col min="5637" max="5637" width="4.5703125" style="504" bestFit="1" customWidth="1"/>
    <col min="5638" max="5638" width="11" style="504"/>
    <col min="5639" max="5639" width="45.7109375" style="504" customWidth="1"/>
    <col min="5640" max="5641" width="12.85546875" style="504" customWidth="1"/>
    <col min="5642" max="5888" width="11" style="504"/>
    <col min="5889" max="5889" width="47" style="504" customWidth="1"/>
    <col min="5890" max="5890" width="16.28515625" style="504" bestFit="1" customWidth="1"/>
    <col min="5891" max="5891" width="15.42578125" style="504" bestFit="1" customWidth="1"/>
    <col min="5892" max="5892" width="16.42578125" style="504" bestFit="1" customWidth="1"/>
    <col min="5893" max="5893" width="4.5703125" style="504" bestFit="1" customWidth="1"/>
    <col min="5894" max="5894" width="11" style="504"/>
    <col min="5895" max="5895" width="45.7109375" style="504" customWidth="1"/>
    <col min="5896" max="5897" width="12.85546875" style="504" customWidth="1"/>
    <col min="5898" max="6144" width="11" style="504"/>
    <col min="6145" max="6145" width="47" style="504" customWidth="1"/>
    <col min="6146" max="6146" width="16.28515625" style="504" bestFit="1" customWidth="1"/>
    <col min="6147" max="6147" width="15.42578125" style="504" bestFit="1" customWidth="1"/>
    <col min="6148" max="6148" width="16.42578125" style="504" bestFit="1" customWidth="1"/>
    <col min="6149" max="6149" width="4.5703125" style="504" bestFit="1" customWidth="1"/>
    <col min="6150" max="6150" width="11" style="504"/>
    <col min="6151" max="6151" width="45.7109375" style="504" customWidth="1"/>
    <col min="6152" max="6153" width="12.85546875" style="504" customWidth="1"/>
    <col min="6154" max="6400" width="11" style="504"/>
    <col min="6401" max="6401" width="47" style="504" customWidth="1"/>
    <col min="6402" max="6402" width="16.28515625" style="504" bestFit="1" customWidth="1"/>
    <col min="6403" max="6403" width="15.42578125" style="504" bestFit="1" customWidth="1"/>
    <col min="6404" max="6404" width="16.42578125" style="504" bestFit="1" customWidth="1"/>
    <col min="6405" max="6405" width="4.5703125" style="504" bestFit="1" customWidth="1"/>
    <col min="6406" max="6406" width="11" style="504"/>
    <col min="6407" max="6407" width="45.7109375" style="504" customWidth="1"/>
    <col min="6408" max="6409" width="12.85546875" style="504" customWidth="1"/>
    <col min="6410" max="6656" width="11" style="504"/>
    <col min="6657" max="6657" width="47" style="504" customWidth="1"/>
    <col min="6658" max="6658" width="16.28515625" style="504" bestFit="1" customWidth="1"/>
    <col min="6659" max="6659" width="15.42578125" style="504" bestFit="1" customWidth="1"/>
    <col min="6660" max="6660" width="16.42578125" style="504" bestFit="1" customWidth="1"/>
    <col min="6661" max="6661" width="4.5703125" style="504" bestFit="1" customWidth="1"/>
    <col min="6662" max="6662" width="11" style="504"/>
    <col min="6663" max="6663" width="45.7109375" style="504" customWidth="1"/>
    <col min="6664" max="6665" width="12.85546875" style="504" customWidth="1"/>
    <col min="6666" max="6912" width="11" style="504"/>
    <col min="6913" max="6913" width="47" style="504" customWidth="1"/>
    <col min="6914" max="6914" width="16.28515625" style="504" bestFit="1" customWidth="1"/>
    <col min="6915" max="6915" width="15.42578125" style="504" bestFit="1" customWidth="1"/>
    <col min="6916" max="6916" width="16.42578125" style="504" bestFit="1" customWidth="1"/>
    <col min="6917" max="6917" width="4.5703125" style="504" bestFit="1" customWidth="1"/>
    <col min="6918" max="6918" width="11" style="504"/>
    <col min="6919" max="6919" width="45.7109375" style="504" customWidth="1"/>
    <col min="6920" max="6921" width="12.85546875" style="504" customWidth="1"/>
    <col min="6922" max="7168" width="11" style="504"/>
    <col min="7169" max="7169" width="47" style="504" customWidth="1"/>
    <col min="7170" max="7170" width="16.28515625" style="504" bestFit="1" customWidth="1"/>
    <col min="7171" max="7171" width="15.42578125" style="504" bestFit="1" customWidth="1"/>
    <col min="7172" max="7172" width="16.42578125" style="504" bestFit="1" customWidth="1"/>
    <col min="7173" max="7173" width="4.5703125" style="504" bestFit="1" customWidth="1"/>
    <col min="7174" max="7174" width="11" style="504"/>
    <col min="7175" max="7175" width="45.7109375" style="504" customWidth="1"/>
    <col min="7176" max="7177" width="12.85546875" style="504" customWidth="1"/>
    <col min="7178" max="7424" width="11" style="504"/>
    <col min="7425" max="7425" width="47" style="504" customWidth="1"/>
    <col min="7426" max="7426" width="16.28515625" style="504" bestFit="1" customWidth="1"/>
    <col min="7427" max="7427" width="15.42578125" style="504" bestFit="1" customWidth="1"/>
    <col min="7428" max="7428" width="16.42578125" style="504" bestFit="1" customWidth="1"/>
    <col min="7429" max="7429" width="4.5703125" style="504" bestFit="1" customWidth="1"/>
    <col min="7430" max="7430" width="11" style="504"/>
    <col min="7431" max="7431" width="45.7109375" style="504" customWidth="1"/>
    <col min="7432" max="7433" width="12.85546875" style="504" customWidth="1"/>
    <col min="7434" max="7680" width="11" style="504"/>
    <col min="7681" max="7681" width="47" style="504" customWidth="1"/>
    <col min="7682" max="7682" width="16.28515625" style="504" bestFit="1" customWidth="1"/>
    <col min="7683" max="7683" width="15.42578125" style="504" bestFit="1" customWidth="1"/>
    <col min="7684" max="7684" width="16.42578125" style="504" bestFit="1" customWidth="1"/>
    <col min="7685" max="7685" width="4.5703125" style="504" bestFit="1" customWidth="1"/>
    <col min="7686" max="7686" width="11" style="504"/>
    <col min="7687" max="7687" width="45.7109375" style="504" customWidth="1"/>
    <col min="7688" max="7689" width="12.85546875" style="504" customWidth="1"/>
    <col min="7690" max="7936" width="11" style="504"/>
    <col min="7937" max="7937" width="47" style="504" customWidth="1"/>
    <col min="7938" max="7938" width="16.28515625" style="504" bestFit="1" customWidth="1"/>
    <col min="7939" max="7939" width="15.42578125" style="504" bestFit="1" customWidth="1"/>
    <col min="7940" max="7940" width="16.42578125" style="504" bestFit="1" customWidth="1"/>
    <col min="7941" max="7941" width="4.5703125" style="504" bestFit="1" customWidth="1"/>
    <col min="7942" max="7942" width="11" style="504"/>
    <col min="7943" max="7943" width="45.7109375" style="504" customWidth="1"/>
    <col min="7944" max="7945" width="12.85546875" style="504" customWidth="1"/>
    <col min="7946" max="8192" width="11" style="504"/>
    <col min="8193" max="8193" width="47" style="504" customWidth="1"/>
    <col min="8194" max="8194" width="16.28515625" style="504" bestFit="1" customWidth="1"/>
    <col min="8195" max="8195" width="15.42578125" style="504" bestFit="1" customWidth="1"/>
    <col min="8196" max="8196" width="16.42578125" style="504" bestFit="1" customWidth="1"/>
    <col min="8197" max="8197" width="4.5703125" style="504" bestFit="1" customWidth="1"/>
    <col min="8198" max="8198" width="11" style="504"/>
    <col min="8199" max="8199" width="45.7109375" style="504" customWidth="1"/>
    <col min="8200" max="8201" width="12.85546875" style="504" customWidth="1"/>
    <col min="8202" max="8448" width="11" style="504"/>
    <col min="8449" max="8449" width="47" style="504" customWidth="1"/>
    <col min="8450" max="8450" width="16.28515625" style="504" bestFit="1" customWidth="1"/>
    <col min="8451" max="8451" width="15.42578125" style="504" bestFit="1" customWidth="1"/>
    <col min="8452" max="8452" width="16.42578125" style="504" bestFit="1" customWidth="1"/>
    <col min="8453" max="8453" width="4.5703125" style="504" bestFit="1" customWidth="1"/>
    <col min="8454" max="8454" width="11" style="504"/>
    <col min="8455" max="8455" width="45.7109375" style="504" customWidth="1"/>
    <col min="8456" max="8457" width="12.85546875" style="504" customWidth="1"/>
    <col min="8458" max="8704" width="11" style="504"/>
    <col min="8705" max="8705" width="47" style="504" customWidth="1"/>
    <col min="8706" max="8706" width="16.28515625" style="504" bestFit="1" customWidth="1"/>
    <col min="8707" max="8707" width="15.42578125" style="504" bestFit="1" customWidth="1"/>
    <col min="8708" max="8708" width="16.42578125" style="504" bestFit="1" customWidth="1"/>
    <col min="8709" max="8709" width="4.5703125" style="504" bestFit="1" customWidth="1"/>
    <col min="8710" max="8710" width="11" style="504"/>
    <col min="8711" max="8711" width="45.7109375" style="504" customWidth="1"/>
    <col min="8712" max="8713" width="12.85546875" style="504" customWidth="1"/>
    <col min="8714" max="8960" width="11" style="504"/>
    <col min="8961" max="8961" width="47" style="504" customWidth="1"/>
    <col min="8962" max="8962" width="16.28515625" style="504" bestFit="1" customWidth="1"/>
    <col min="8963" max="8963" width="15.42578125" style="504" bestFit="1" customWidth="1"/>
    <col min="8964" max="8964" width="16.42578125" style="504" bestFit="1" customWidth="1"/>
    <col min="8965" max="8965" width="4.5703125" style="504" bestFit="1" customWidth="1"/>
    <col min="8966" max="8966" width="11" style="504"/>
    <col min="8967" max="8967" width="45.7109375" style="504" customWidth="1"/>
    <col min="8968" max="8969" width="12.85546875" style="504" customWidth="1"/>
    <col min="8970" max="9216" width="11" style="504"/>
    <col min="9217" max="9217" width="47" style="504" customWidth="1"/>
    <col min="9218" max="9218" width="16.28515625" style="504" bestFit="1" customWidth="1"/>
    <col min="9219" max="9219" width="15.42578125" style="504" bestFit="1" customWidth="1"/>
    <col min="9220" max="9220" width="16.42578125" style="504" bestFit="1" customWidth="1"/>
    <col min="9221" max="9221" width="4.5703125" style="504" bestFit="1" customWidth="1"/>
    <col min="9222" max="9222" width="11" style="504"/>
    <col min="9223" max="9223" width="45.7109375" style="504" customWidth="1"/>
    <col min="9224" max="9225" width="12.85546875" style="504" customWidth="1"/>
    <col min="9226" max="9472" width="11" style="504"/>
    <col min="9473" max="9473" width="47" style="504" customWidth="1"/>
    <col min="9474" max="9474" width="16.28515625" style="504" bestFit="1" customWidth="1"/>
    <col min="9475" max="9475" width="15.42578125" style="504" bestFit="1" customWidth="1"/>
    <col min="9476" max="9476" width="16.42578125" style="504" bestFit="1" customWidth="1"/>
    <col min="9477" max="9477" width="4.5703125" style="504" bestFit="1" customWidth="1"/>
    <col min="9478" max="9478" width="11" style="504"/>
    <col min="9479" max="9479" width="45.7109375" style="504" customWidth="1"/>
    <col min="9480" max="9481" width="12.85546875" style="504" customWidth="1"/>
    <col min="9482" max="9728" width="11" style="504"/>
    <col min="9729" max="9729" width="47" style="504" customWidth="1"/>
    <col min="9730" max="9730" width="16.28515625" style="504" bestFit="1" customWidth="1"/>
    <col min="9731" max="9731" width="15.42578125" style="504" bestFit="1" customWidth="1"/>
    <col min="9732" max="9732" width="16.42578125" style="504" bestFit="1" customWidth="1"/>
    <col min="9733" max="9733" width="4.5703125" style="504" bestFit="1" customWidth="1"/>
    <col min="9734" max="9734" width="11" style="504"/>
    <col min="9735" max="9735" width="45.7109375" style="504" customWidth="1"/>
    <col min="9736" max="9737" width="12.85546875" style="504" customWidth="1"/>
    <col min="9738" max="9984" width="11" style="504"/>
    <col min="9985" max="9985" width="47" style="504" customWidth="1"/>
    <col min="9986" max="9986" width="16.28515625" style="504" bestFit="1" customWidth="1"/>
    <col min="9987" max="9987" width="15.42578125" style="504" bestFit="1" customWidth="1"/>
    <col min="9988" max="9988" width="16.42578125" style="504" bestFit="1" customWidth="1"/>
    <col min="9989" max="9989" width="4.5703125" style="504" bestFit="1" customWidth="1"/>
    <col min="9990" max="9990" width="11" style="504"/>
    <col min="9991" max="9991" width="45.7109375" style="504" customWidth="1"/>
    <col min="9992" max="9993" width="12.85546875" style="504" customWidth="1"/>
    <col min="9994" max="10240" width="11" style="504"/>
    <col min="10241" max="10241" width="47" style="504" customWidth="1"/>
    <col min="10242" max="10242" width="16.28515625" style="504" bestFit="1" customWidth="1"/>
    <col min="10243" max="10243" width="15.42578125" style="504" bestFit="1" customWidth="1"/>
    <col min="10244" max="10244" width="16.42578125" style="504" bestFit="1" customWidth="1"/>
    <col min="10245" max="10245" width="4.5703125" style="504" bestFit="1" customWidth="1"/>
    <col min="10246" max="10246" width="11" style="504"/>
    <col min="10247" max="10247" width="45.7109375" style="504" customWidth="1"/>
    <col min="10248" max="10249" width="12.85546875" style="504" customWidth="1"/>
    <col min="10250" max="10496" width="11" style="504"/>
    <col min="10497" max="10497" width="47" style="504" customWidth="1"/>
    <col min="10498" max="10498" width="16.28515625" style="504" bestFit="1" customWidth="1"/>
    <col min="10499" max="10499" width="15.42578125" style="504" bestFit="1" customWidth="1"/>
    <col min="10500" max="10500" width="16.42578125" style="504" bestFit="1" customWidth="1"/>
    <col min="10501" max="10501" width="4.5703125" style="504" bestFit="1" customWidth="1"/>
    <col min="10502" max="10502" width="11" style="504"/>
    <col min="10503" max="10503" width="45.7109375" style="504" customWidth="1"/>
    <col min="10504" max="10505" width="12.85546875" style="504" customWidth="1"/>
    <col min="10506" max="10752" width="11" style="504"/>
    <col min="10753" max="10753" width="47" style="504" customWidth="1"/>
    <col min="10754" max="10754" width="16.28515625" style="504" bestFit="1" customWidth="1"/>
    <col min="10755" max="10755" width="15.42578125" style="504" bestFit="1" customWidth="1"/>
    <col min="10756" max="10756" width="16.42578125" style="504" bestFit="1" customWidth="1"/>
    <col min="10757" max="10757" width="4.5703125" style="504" bestFit="1" customWidth="1"/>
    <col min="10758" max="10758" width="11" style="504"/>
    <col min="10759" max="10759" width="45.7109375" style="504" customWidth="1"/>
    <col min="10760" max="10761" width="12.85546875" style="504" customWidth="1"/>
    <col min="10762" max="11008" width="11" style="504"/>
    <col min="11009" max="11009" width="47" style="504" customWidth="1"/>
    <col min="11010" max="11010" width="16.28515625" style="504" bestFit="1" customWidth="1"/>
    <col min="11011" max="11011" width="15.42578125" style="504" bestFit="1" customWidth="1"/>
    <col min="11012" max="11012" width="16.42578125" style="504" bestFit="1" customWidth="1"/>
    <col min="11013" max="11013" width="4.5703125" style="504" bestFit="1" customWidth="1"/>
    <col min="11014" max="11014" width="11" style="504"/>
    <col min="11015" max="11015" width="45.7109375" style="504" customWidth="1"/>
    <col min="11016" max="11017" width="12.85546875" style="504" customWidth="1"/>
    <col min="11018" max="11264" width="11" style="504"/>
    <col min="11265" max="11265" width="47" style="504" customWidth="1"/>
    <col min="11266" max="11266" width="16.28515625" style="504" bestFit="1" customWidth="1"/>
    <col min="11267" max="11267" width="15.42578125" style="504" bestFit="1" customWidth="1"/>
    <col min="11268" max="11268" width="16.42578125" style="504" bestFit="1" customWidth="1"/>
    <col min="11269" max="11269" width="4.5703125" style="504" bestFit="1" customWidth="1"/>
    <col min="11270" max="11270" width="11" style="504"/>
    <col min="11271" max="11271" width="45.7109375" style="504" customWidth="1"/>
    <col min="11272" max="11273" width="12.85546875" style="504" customWidth="1"/>
    <col min="11274" max="11520" width="11" style="504"/>
    <col min="11521" max="11521" width="47" style="504" customWidth="1"/>
    <col min="11522" max="11522" width="16.28515625" style="504" bestFit="1" customWidth="1"/>
    <col min="11523" max="11523" width="15.42578125" style="504" bestFit="1" customWidth="1"/>
    <col min="11524" max="11524" width="16.42578125" style="504" bestFit="1" customWidth="1"/>
    <col min="11525" max="11525" width="4.5703125" style="504" bestFit="1" customWidth="1"/>
    <col min="11526" max="11526" width="11" style="504"/>
    <col min="11527" max="11527" width="45.7109375" style="504" customWidth="1"/>
    <col min="11528" max="11529" width="12.85546875" style="504" customWidth="1"/>
    <col min="11530" max="11776" width="11" style="504"/>
    <col min="11777" max="11777" width="47" style="504" customWidth="1"/>
    <col min="11778" max="11778" width="16.28515625" style="504" bestFit="1" customWidth="1"/>
    <col min="11779" max="11779" width="15.42578125" style="504" bestFit="1" customWidth="1"/>
    <col min="11780" max="11780" width="16.42578125" style="504" bestFit="1" customWidth="1"/>
    <col min="11781" max="11781" width="4.5703125" style="504" bestFit="1" customWidth="1"/>
    <col min="11782" max="11782" width="11" style="504"/>
    <col min="11783" max="11783" width="45.7109375" style="504" customWidth="1"/>
    <col min="11784" max="11785" width="12.85546875" style="504" customWidth="1"/>
    <col min="11786" max="12032" width="11" style="504"/>
    <col min="12033" max="12033" width="47" style="504" customWidth="1"/>
    <col min="12034" max="12034" width="16.28515625" style="504" bestFit="1" customWidth="1"/>
    <col min="12035" max="12035" width="15.42578125" style="504" bestFit="1" customWidth="1"/>
    <col min="12036" max="12036" width="16.42578125" style="504" bestFit="1" customWidth="1"/>
    <col min="12037" max="12037" width="4.5703125" style="504" bestFit="1" customWidth="1"/>
    <col min="12038" max="12038" width="11" style="504"/>
    <col min="12039" max="12039" width="45.7109375" style="504" customWidth="1"/>
    <col min="12040" max="12041" width="12.85546875" style="504" customWidth="1"/>
    <col min="12042" max="12288" width="11" style="504"/>
    <col min="12289" max="12289" width="47" style="504" customWidth="1"/>
    <col min="12290" max="12290" width="16.28515625" style="504" bestFit="1" customWidth="1"/>
    <col min="12291" max="12291" width="15.42578125" style="504" bestFit="1" customWidth="1"/>
    <col min="12292" max="12292" width="16.42578125" style="504" bestFit="1" customWidth="1"/>
    <col min="12293" max="12293" width="4.5703125" style="504" bestFit="1" customWidth="1"/>
    <col min="12294" max="12294" width="11" style="504"/>
    <col min="12295" max="12295" width="45.7109375" style="504" customWidth="1"/>
    <col min="12296" max="12297" width="12.85546875" style="504" customWidth="1"/>
    <col min="12298" max="12544" width="11" style="504"/>
    <col min="12545" max="12545" width="47" style="504" customWidth="1"/>
    <col min="12546" max="12546" width="16.28515625" style="504" bestFit="1" customWidth="1"/>
    <col min="12547" max="12547" width="15.42578125" style="504" bestFit="1" customWidth="1"/>
    <col min="12548" max="12548" width="16.42578125" style="504" bestFit="1" customWidth="1"/>
    <col min="12549" max="12549" width="4.5703125" style="504" bestFit="1" customWidth="1"/>
    <col min="12550" max="12550" width="11" style="504"/>
    <col min="12551" max="12551" width="45.7109375" style="504" customWidth="1"/>
    <col min="12552" max="12553" width="12.85546875" style="504" customWidth="1"/>
    <col min="12554" max="12800" width="11" style="504"/>
    <col min="12801" max="12801" width="47" style="504" customWidth="1"/>
    <col min="12802" max="12802" width="16.28515625" style="504" bestFit="1" customWidth="1"/>
    <col min="12803" max="12803" width="15.42578125" style="504" bestFit="1" customWidth="1"/>
    <col min="12804" max="12804" width="16.42578125" style="504" bestFit="1" customWidth="1"/>
    <col min="12805" max="12805" width="4.5703125" style="504" bestFit="1" customWidth="1"/>
    <col min="12806" max="12806" width="11" style="504"/>
    <col min="12807" max="12807" width="45.7109375" style="504" customWidth="1"/>
    <col min="12808" max="12809" width="12.85546875" style="504" customWidth="1"/>
    <col min="12810" max="13056" width="11" style="504"/>
    <col min="13057" max="13057" width="47" style="504" customWidth="1"/>
    <col min="13058" max="13058" width="16.28515625" style="504" bestFit="1" customWidth="1"/>
    <col min="13059" max="13059" width="15.42578125" style="504" bestFit="1" customWidth="1"/>
    <col min="13060" max="13060" width="16.42578125" style="504" bestFit="1" customWidth="1"/>
    <col min="13061" max="13061" width="4.5703125" style="504" bestFit="1" customWidth="1"/>
    <col min="13062" max="13062" width="11" style="504"/>
    <col min="13063" max="13063" width="45.7109375" style="504" customWidth="1"/>
    <col min="13064" max="13065" width="12.85546875" style="504" customWidth="1"/>
    <col min="13066" max="13312" width="11" style="504"/>
    <col min="13313" max="13313" width="47" style="504" customWidth="1"/>
    <col min="13314" max="13314" width="16.28515625" style="504" bestFit="1" customWidth="1"/>
    <col min="13315" max="13315" width="15.42578125" style="504" bestFit="1" customWidth="1"/>
    <col min="13316" max="13316" width="16.42578125" style="504" bestFit="1" customWidth="1"/>
    <col min="13317" max="13317" width="4.5703125" style="504" bestFit="1" customWidth="1"/>
    <col min="13318" max="13318" width="11" style="504"/>
    <col min="13319" max="13319" width="45.7109375" style="504" customWidth="1"/>
    <col min="13320" max="13321" width="12.85546875" style="504" customWidth="1"/>
    <col min="13322" max="13568" width="11" style="504"/>
    <col min="13569" max="13569" width="47" style="504" customWidth="1"/>
    <col min="13570" max="13570" width="16.28515625" style="504" bestFit="1" customWidth="1"/>
    <col min="13571" max="13571" width="15.42578125" style="504" bestFit="1" customWidth="1"/>
    <col min="13572" max="13572" width="16.42578125" style="504" bestFit="1" customWidth="1"/>
    <col min="13573" max="13573" width="4.5703125" style="504" bestFit="1" customWidth="1"/>
    <col min="13574" max="13574" width="11" style="504"/>
    <col min="13575" max="13575" width="45.7109375" style="504" customWidth="1"/>
    <col min="13576" max="13577" width="12.85546875" style="504" customWidth="1"/>
    <col min="13578" max="13824" width="11" style="504"/>
    <col min="13825" max="13825" width="47" style="504" customWidth="1"/>
    <col min="13826" max="13826" width="16.28515625" style="504" bestFit="1" customWidth="1"/>
    <col min="13827" max="13827" width="15.42578125" style="504" bestFit="1" customWidth="1"/>
    <col min="13828" max="13828" width="16.42578125" style="504" bestFit="1" customWidth="1"/>
    <col min="13829" max="13829" width="4.5703125" style="504" bestFit="1" customWidth="1"/>
    <col min="13830" max="13830" width="11" style="504"/>
    <col min="13831" max="13831" width="45.7109375" style="504" customWidth="1"/>
    <col min="13832" max="13833" width="12.85546875" style="504" customWidth="1"/>
    <col min="13834" max="14080" width="11" style="504"/>
    <col min="14081" max="14081" width="47" style="504" customWidth="1"/>
    <col min="14082" max="14082" width="16.28515625" style="504" bestFit="1" customWidth="1"/>
    <col min="14083" max="14083" width="15.42578125" style="504" bestFit="1" customWidth="1"/>
    <col min="14084" max="14084" width="16.42578125" style="504" bestFit="1" customWidth="1"/>
    <col min="14085" max="14085" width="4.5703125" style="504" bestFit="1" customWidth="1"/>
    <col min="14086" max="14086" width="11" style="504"/>
    <col min="14087" max="14087" width="45.7109375" style="504" customWidth="1"/>
    <col min="14088" max="14089" width="12.85546875" style="504" customWidth="1"/>
    <col min="14090" max="14336" width="11" style="504"/>
    <col min="14337" max="14337" width="47" style="504" customWidth="1"/>
    <col min="14338" max="14338" width="16.28515625" style="504" bestFit="1" customWidth="1"/>
    <col min="14339" max="14339" width="15.42578125" style="504" bestFit="1" customWidth="1"/>
    <col min="14340" max="14340" width="16.42578125" style="504" bestFit="1" customWidth="1"/>
    <col min="14341" max="14341" width="4.5703125" style="504" bestFit="1" customWidth="1"/>
    <col min="14342" max="14342" width="11" style="504"/>
    <col min="14343" max="14343" width="45.7109375" style="504" customWidth="1"/>
    <col min="14344" max="14345" width="12.85546875" style="504" customWidth="1"/>
    <col min="14346" max="14592" width="11" style="504"/>
    <col min="14593" max="14593" width="47" style="504" customWidth="1"/>
    <col min="14594" max="14594" width="16.28515625" style="504" bestFit="1" customWidth="1"/>
    <col min="14595" max="14595" width="15.42578125" style="504" bestFit="1" customWidth="1"/>
    <col min="14596" max="14596" width="16.42578125" style="504" bestFit="1" customWidth="1"/>
    <col min="14597" max="14597" width="4.5703125" style="504" bestFit="1" customWidth="1"/>
    <col min="14598" max="14598" width="11" style="504"/>
    <col min="14599" max="14599" width="45.7109375" style="504" customWidth="1"/>
    <col min="14600" max="14601" width="12.85546875" style="504" customWidth="1"/>
    <col min="14602" max="14848" width="11" style="504"/>
    <col min="14849" max="14849" width="47" style="504" customWidth="1"/>
    <col min="14850" max="14850" width="16.28515625" style="504" bestFit="1" customWidth="1"/>
    <col min="14851" max="14851" width="15.42578125" style="504" bestFit="1" customWidth="1"/>
    <col min="14852" max="14852" width="16.42578125" style="504" bestFit="1" customWidth="1"/>
    <col min="14853" max="14853" width="4.5703125" style="504" bestFit="1" customWidth="1"/>
    <col min="14854" max="14854" width="11" style="504"/>
    <col min="14855" max="14855" width="45.7109375" style="504" customWidth="1"/>
    <col min="14856" max="14857" width="12.85546875" style="504" customWidth="1"/>
    <col min="14858" max="15104" width="11" style="504"/>
    <col min="15105" max="15105" width="47" style="504" customWidth="1"/>
    <col min="15106" max="15106" width="16.28515625" style="504" bestFit="1" customWidth="1"/>
    <col min="15107" max="15107" width="15.42578125" style="504" bestFit="1" customWidth="1"/>
    <col min="15108" max="15108" width="16.42578125" style="504" bestFit="1" customWidth="1"/>
    <col min="15109" max="15109" width="4.5703125" style="504" bestFit="1" customWidth="1"/>
    <col min="15110" max="15110" width="11" style="504"/>
    <col min="15111" max="15111" width="45.7109375" style="504" customWidth="1"/>
    <col min="15112" max="15113" width="12.85546875" style="504" customWidth="1"/>
    <col min="15114" max="15360" width="11" style="504"/>
    <col min="15361" max="15361" width="47" style="504" customWidth="1"/>
    <col min="15362" max="15362" width="16.28515625" style="504" bestFit="1" customWidth="1"/>
    <col min="15363" max="15363" width="15.42578125" style="504" bestFit="1" customWidth="1"/>
    <col min="15364" max="15364" width="16.42578125" style="504" bestFit="1" customWidth="1"/>
    <col min="15365" max="15365" width="4.5703125" style="504" bestFit="1" customWidth="1"/>
    <col min="15366" max="15366" width="11" style="504"/>
    <col min="15367" max="15367" width="45.7109375" style="504" customWidth="1"/>
    <col min="15368" max="15369" width="12.85546875" style="504" customWidth="1"/>
    <col min="15370" max="15616" width="11" style="504"/>
    <col min="15617" max="15617" width="47" style="504" customWidth="1"/>
    <col min="15618" max="15618" width="16.28515625" style="504" bestFit="1" customWidth="1"/>
    <col min="15619" max="15619" width="15.42578125" style="504" bestFit="1" customWidth="1"/>
    <col min="15620" max="15620" width="16.42578125" style="504" bestFit="1" customWidth="1"/>
    <col min="15621" max="15621" width="4.5703125" style="504" bestFit="1" customWidth="1"/>
    <col min="15622" max="15622" width="11" style="504"/>
    <col min="15623" max="15623" width="45.7109375" style="504" customWidth="1"/>
    <col min="15624" max="15625" width="12.85546875" style="504" customWidth="1"/>
    <col min="15626" max="15872" width="11" style="504"/>
    <col min="15873" max="15873" width="47" style="504" customWidth="1"/>
    <col min="15874" max="15874" width="16.28515625" style="504" bestFit="1" customWidth="1"/>
    <col min="15875" max="15875" width="15.42578125" style="504" bestFit="1" customWidth="1"/>
    <col min="15876" max="15876" width="16.42578125" style="504" bestFit="1" customWidth="1"/>
    <col min="15877" max="15877" width="4.5703125" style="504" bestFit="1" customWidth="1"/>
    <col min="15878" max="15878" width="11" style="504"/>
    <col min="15879" max="15879" width="45.7109375" style="504" customWidth="1"/>
    <col min="15880" max="15881" width="12.85546875" style="504" customWidth="1"/>
    <col min="15882" max="16128" width="11" style="504"/>
    <col min="16129" max="16129" width="47" style="504" customWidth="1"/>
    <col min="16130" max="16130" width="16.28515625" style="504" bestFit="1" customWidth="1"/>
    <col min="16131" max="16131" width="15.42578125" style="504" bestFit="1" customWidth="1"/>
    <col min="16132" max="16132" width="16.42578125" style="504" bestFit="1" customWidth="1"/>
    <col min="16133" max="16133" width="4.5703125" style="504" bestFit="1" customWidth="1"/>
    <col min="16134" max="16134" width="11" style="504"/>
    <col min="16135" max="16135" width="45.7109375" style="504" customWidth="1"/>
    <col min="16136" max="16137" width="12.85546875" style="504" customWidth="1"/>
    <col min="16138" max="16384" width="11" style="504"/>
  </cols>
  <sheetData>
    <row r="1" spans="1:9" x14ac:dyDescent="0.2">
      <c r="A1" s="998" t="s">
        <v>1500</v>
      </c>
      <c r="B1" s="998"/>
      <c r="C1" s="998"/>
      <c r="D1" s="998"/>
      <c r="E1" s="998"/>
    </row>
    <row r="2" spans="1:9" x14ac:dyDescent="0.2">
      <c r="A2" s="998" t="s">
        <v>1431</v>
      </c>
      <c r="B2" s="998"/>
      <c r="C2" s="998"/>
      <c r="D2" s="998"/>
      <c r="E2" s="998"/>
    </row>
    <row r="3" spans="1:9" x14ac:dyDescent="0.2">
      <c r="A3" s="999"/>
      <c r="B3" s="999"/>
      <c r="C3" s="999"/>
      <c r="D3" s="999"/>
      <c r="E3" s="999"/>
    </row>
    <row r="4" spans="1:9" x14ac:dyDescent="0.2">
      <c r="A4" s="1000" t="s">
        <v>1501</v>
      </c>
      <c r="B4" s="505">
        <v>2015</v>
      </c>
      <c r="C4" s="1000">
        <v>2016</v>
      </c>
      <c r="D4" s="1000"/>
      <c r="E4" s="1000"/>
    </row>
    <row r="5" spans="1:9" x14ac:dyDescent="0.2">
      <c r="A5" s="1000"/>
      <c r="B5" s="505" t="s">
        <v>1432</v>
      </c>
      <c r="C5" s="506" t="s">
        <v>1433</v>
      </c>
      <c r="D5" s="1001" t="s">
        <v>1463</v>
      </c>
      <c r="E5" s="1001"/>
    </row>
    <row r="6" spans="1:9" x14ac:dyDescent="0.2">
      <c r="A6" s="507"/>
      <c r="B6" s="507"/>
      <c r="C6" s="508"/>
      <c r="D6" s="508"/>
      <c r="E6" s="508"/>
    </row>
    <row r="7" spans="1:9" x14ac:dyDescent="0.2">
      <c r="A7" s="509" t="s">
        <v>1502</v>
      </c>
      <c r="B7" s="510">
        <v>19128497399.23</v>
      </c>
      <c r="C7" s="510">
        <v>8962099992.7600002</v>
      </c>
      <c r="D7" s="510">
        <v>18410061598.119999</v>
      </c>
      <c r="E7" s="511" t="s">
        <v>8</v>
      </c>
    </row>
    <row r="8" spans="1:9" x14ac:dyDescent="0.2">
      <c r="A8" s="512"/>
      <c r="B8" s="513"/>
      <c r="C8" s="513"/>
      <c r="D8" s="513"/>
      <c r="E8" s="507"/>
    </row>
    <row r="9" spans="1:9" x14ac:dyDescent="0.2">
      <c r="A9" s="514" t="s">
        <v>1503</v>
      </c>
      <c r="B9" s="515">
        <v>4276083001.96</v>
      </c>
      <c r="C9" s="515">
        <v>1064390095.4299999</v>
      </c>
      <c r="D9" s="515">
        <v>4807854204.2200003</v>
      </c>
      <c r="E9" s="516">
        <f>+D9/D7*100</f>
        <v>26.115361855774395</v>
      </c>
    </row>
    <row r="10" spans="1:9" x14ac:dyDescent="0.2">
      <c r="A10" s="514" t="s">
        <v>1504</v>
      </c>
      <c r="B10" s="515">
        <v>1229722564.1400001</v>
      </c>
      <c r="C10" s="515">
        <v>285357826.92000002</v>
      </c>
      <c r="D10" s="515">
        <v>1676625405.22</v>
      </c>
      <c r="E10" s="516">
        <f>+D10/D7*100</f>
        <v>9.1071145866845651</v>
      </c>
      <c r="G10" s="514" t="s">
        <v>1503</v>
      </c>
      <c r="H10" s="515">
        <v>1064390095.4299999</v>
      </c>
      <c r="I10" s="515">
        <v>4807854204.2200003</v>
      </c>
    </row>
    <row r="11" spans="1:9" x14ac:dyDescent="0.2">
      <c r="A11" s="514" t="s">
        <v>1505</v>
      </c>
      <c r="B11" s="515">
        <v>11348209406.01</v>
      </c>
      <c r="C11" s="515">
        <v>6676328913.4099998</v>
      </c>
      <c r="D11" s="515">
        <v>10097209592.959999</v>
      </c>
      <c r="E11" s="516">
        <f>+D11/D7*100</f>
        <v>54.846147793395247</v>
      </c>
      <c r="G11" s="514" t="s">
        <v>1504</v>
      </c>
      <c r="H11" s="515">
        <v>285357826.92000002</v>
      </c>
      <c r="I11" s="515">
        <v>1676625405.22</v>
      </c>
    </row>
    <row r="12" spans="1:9" x14ac:dyDescent="0.2">
      <c r="A12" s="514" t="s">
        <v>1506</v>
      </c>
      <c r="B12" s="515">
        <v>2274482427.1199999</v>
      </c>
      <c r="C12" s="515">
        <v>936023157</v>
      </c>
      <c r="D12" s="515">
        <v>1828372395.72</v>
      </c>
      <c r="E12" s="516">
        <f>+D12/D7*100</f>
        <v>9.9313757641457858</v>
      </c>
      <c r="G12" s="514" t="s">
        <v>1505</v>
      </c>
      <c r="H12" s="515">
        <v>6676328913.4099998</v>
      </c>
      <c r="I12" s="515">
        <v>10097209592.959999</v>
      </c>
    </row>
    <row r="13" spans="1:9" x14ac:dyDescent="0.2">
      <c r="A13" s="517"/>
      <c r="B13" s="518"/>
      <c r="C13" s="518"/>
      <c r="D13" s="518"/>
      <c r="E13" s="518"/>
      <c r="G13" s="514" t="s">
        <v>1506</v>
      </c>
      <c r="H13" s="515">
        <v>936023157</v>
      </c>
      <c r="I13" s="515">
        <v>1828372395.72</v>
      </c>
    </row>
    <row r="15" spans="1:9" x14ac:dyDescent="0.2">
      <c r="A15" s="998" t="s">
        <v>1500</v>
      </c>
      <c r="B15" s="998"/>
      <c r="C15" s="998"/>
      <c r="D15" s="998"/>
      <c r="E15" s="998"/>
    </row>
    <row r="16" spans="1:9" x14ac:dyDescent="0.2">
      <c r="A16" s="998" t="s">
        <v>1431</v>
      </c>
      <c r="B16" s="998"/>
      <c r="C16" s="998"/>
      <c r="D16" s="998"/>
      <c r="E16" s="998"/>
    </row>
    <row r="17" spans="1:5" x14ac:dyDescent="0.2">
      <c r="A17" s="999"/>
      <c r="B17" s="999"/>
      <c r="C17" s="999"/>
      <c r="D17" s="999"/>
      <c r="E17" s="999"/>
    </row>
    <row r="18" spans="1:5" x14ac:dyDescent="0.2">
      <c r="A18" s="1000" t="s">
        <v>1503</v>
      </c>
      <c r="B18" s="505">
        <v>2015</v>
      </c>
      <c r="C18" s="1000">
        <v>2016</v>
      </c>
      <c r="D18" s="1000"/>
      <c r="E18" s="1000"/>
    </row>
    <row r="19" spans="1:5" x14ac:dyDescent="0.2">
      <c r="A19" s="1000"/>
      <c r="B19" s="505" t="s">
        <v>1432</v>
      </c>
      <c r="C19" s="506" t="s">
        <v>1433</v>
      </c>
      <c r="D19" s="1001" t="s">
        <v>1463</v>
      </c>
      <c r="E19" s="1001"/>
    </row>
    <row r="20" spans="1:5" x14ac:dyDescent="0.2">
      <c r="A20" s="507"/>
      <c r="B20" s="507"/>
      <c r="C20" s="508"/>
      <c r="D20" s="508"/>
      <c r="E20" s="508"/>
    </row>
    <row r="21" spans="1:5" x14ac:dyDescent="0.2">
      <c r="A21" s="509" t="s">
        <v>1507</v>
      </c>
      <c r="B21" s="510">
        <v>4276083001.96</v>
      </c>
      <c r="C21" s="510">
        <v>1064390095.4299999</v>
      </c>
      <c r="D21" s="510">
        <v>4807854204.2200003</v>
      </c>
      <c r="E21" s="511" t="s">
        <v>8</v>
      </c>
    </row>
    <row r="22" spans="1:5" x14ac:dyDescent="0.2">
      <c r="A22" s="512"/>
      <c r="B22" s="513"/>
      <c r="C22" s="513"/>
      <c r="D22" s="513"/>
      <c r="E22" s="507"/>
    </row>
    <row r="23" spans="1:5" x14ac:dyDescent="0.2">
      <c r="A23" s="514" t="s">
        <v>1508</v>
      </c>
      <c r="B23" s="515">
        <v>182863507.81999999</v>
      </c>
      <c r="C23" s="515">
        <v>226787514.87</v>
      </c>
      <c r="D23" s="515">
        <v>337478407.94999999</v>
      </c>
      <c r="E23" s="519">
        <f>+D23/D21*100</f>
        <v>7.0193145136095207</v>
      </c>
    </row>
    <row r="24" spans="1:5" ht="22.5" x14ac:dyDescent="0.2">
      <c r="A24" s="514" t="s">
        <v>1509</v>
      </c>
      <c r="B24" s="515">
        <v>438193537.45999998</v>
      </c>
      <c r="C24" s="515">
        <v>158615079.41999999</v>
      </c>
      <c r="D24" s="515">
        <v>205742063.49000001</v>
      </c>
      <c r="E24" s="519">
        <v>5</v>
      </c>
    </row>
    <row r="25" spans="1:5" x14ac:dyDescent="0.2">
      <c r="A25" s="514" t="s">
        <v>1510</v>
      </c>
      <c r="B25" s="515">
        <v>3026174772.1500001</v>
      </c>
      <c r="C25" s="515">
        <v>0</v>
      </c>
      <c r="D25" s="515">
        <v>3242524742.5500002</v>
      </c>
      <c r="E25" s="519">
        <f>+D25/D21*100</f>
        <v>67.442243562709052</v>
      </c>
    </row>
    <row r="26" spans="1:5" ht="22.5" x14ac:dyDescent="0.2">
      <c r="A26" s="514" t="s">
        <v>1511</v>
      </c>
      <c r="B26" s="515">
        <v>6134112.1900000004</v>
      </c>
      <c r="C26" s="515">
        <v>6045356.7599999998</v>
      </c>
      <c r="D26" s="515">
        <v>6105946.0700000003</v>
      </c>
      <c r="E26" s="519">
        <f>+D26/D21*100</f>
        <v>0.12699940161747469</v>
      </c>
    </row>
    <row r="27" spans="1:5" x14ac:dyDescent="0.2">
      <c r="A27" s="514" t="s">
        <v>1512</v>
      </c>
      <c r="B27" s="515">
        <v>232910176.52000001</v>
      </c>
      <c r="C27" s="515">
        <v>376260814.30000001</v>
      </c>
      <c r="D27" s="515">
        <v>543728229.37</v>
      </c>
      <c r="E27" s="519">
        <f>+D27/D21*100</f>
        <v>11.309166340625577</v>
      </c>
    </row>
    <row r="28" spans="1:5" ht="22.5" x14ac:dyDescent="0.2">
      <c r="A28" s="514" t="s">
        <v>1513</v>
      </c>
      <c r="B28" s="515">
        <v>23831880.260000002</v>
      </c>
      <c r="C28" s="515">
        <v>1095033.9099999999</v>
      </c>
      <c r="D28" s="515">
        <v>1242343.7699999998</v>
      </c>
      <c r="E28" s="519">
        <f>+D28/D21*100</f>
        <v>2.5839880271526471E-2</v>
      </c>
    </row>
    <row r="29" spans="1:5" x14ac:dyDescent="0.2">
      <c r="A29" s="514" t="s">
        <v>1514</v>
      </c>
      <c r="B29" s="515">
        <v>365975015.56</v>
      </c>
      <c r="C29" s="515">
        <v>295586296.17000002</v>
      </c>
      <c r="D29" s="515">
        <v>471032471.01999998</v>
      </c>
      <c r="E29" s="519">
        <f>+D29/D21*100</f>
        <v>9.7971454834583049</v>
      </c>
    </row>
    <row r="30" spans="1:5" x14ac:dyDescent="0.2">
      <c r="A30" s="517"/>
      <c r="B30" s="518"/>
      <c r="C30" s="518"/>
      <c r="D30" s="518"/>
      <c r="E30" s="518"/>
    </row>
    <row r="34" spans="1:5" x14ac:dyDescent="0.2">
      <c r="A34" s="998" t="s">
        <v>1500</v>
      </c>
      <c r="B34" s="998"/>
      <c r="C34" s="998"/>
      <c r="D34" s="998"/>
      <c r="E34" s="998"/>
    </row>
    <row r="35" spans="1:5" x14ac:dyDescent="0.2">
      <c r="A35" s="998" t="s">
        <v>1431</v>
      </c>
      <c r="B35" s="998"/>
      <c r="C35" s="998"/>
      <c r="D35" s="998"/>
      <c r="E35" s="998"/>
    </row>
    <row r="36" spans="1:5" x14ac:dyDescent="0.2">
      <c r="A36" s="999"/>
      <c r="B36" s="999"/>
      <c r="C36" s="999"/>
      <c r="D36" s="999"/>
      <c r="E36" s="999"/>
    </row>
    <row r="37" spans="1:5" x14ac:dyDescent="0.2">
      <c r="A37" s="1000" t="s">
        <v>1504</v>
      </c>
      <c r="B37" s="505">
        <v>2015</v>
      </c>
      <c r="C37" s="1000">
        <v>2016</v>
      </c>
      <c r="D37" s="1000"/>
      <c r="E37" s="1000"/>
    </row>
    <row r="38" spans="1:5" x14ac:dyDescent="0.2">
      <c r="A38" s="1000"/>
      <c r="B38" s="505" t="s">
        <v>1432</v>
      </c>
      <c r="C38" s="506" t="s">
        <v>1433</v>
      </c>
      <c r="D38" s="1001" t="s">
        <v>1463</v>
      </c>
      <c r="E38" s="1001"/>
    </row>
    <row r="39" spans="1:5" x14ac:dyDescent="0.2">
      <c r="A39" s="507"/>
      <c r="B39" s="507"/>
      <c r="C39" s="508"/>
      <c r="D39" s="508"/>
      <c r="E39" s="508"/>
    </row>
    <row r="40" spans="1:5" x14ac:dyDescent="0.2">
      <c r="A40" s="509" t="s">
        <v>1507</v>
      </c>
      <c r="B40" s="510">
        <v>1229722564.1400001</v>
      </c>
      <c r="C40" s="510">
        <v>285357826.92000002</v>
      </c>
      <c r="D40" s="510">
        <v>1676625405.22</v>
      </c>
      <c r="E40" s="511" t="s">
        <v>8</v>
      </c>
    </row>
    <row r="41" spans="1:5" x14ac:dyDescent="0.2">
      <c r="A41" s="512"/>
      <c r="B41" s="513"/>
      <c r="C41" s="513"/>
      <c r="D41" s="513"/>
      <c r="E41" s="507"/>
    </row>
    <row r="42" spans="1:5" x14ac:dyDescent="0.2">
      <c r="A42" s="514" t="s">
        <v>1515</v>
      </c>
      <c r="B42" s="515">
        <v>6484858.0499999998</v>
      </c>
      <c r="C42" s="515">
        <v>6170422.4900000002</v>
      </c>
      <c r="D42" s="515">
        <v>25130501.41</v>
      </c>
      <c r="E42" s="519">
        <f>+D42/D40*100</f>
        <v>1.4988739483344806</v>
      </c>
    </row>
    <row r="43" spans="1:5" x14ac:dyDescent="0.2">
      <c r="A43" s="514" t="s">
        <v>1516</v>
      </c>
      <c r="B43" s="515">
        <v>46135349.729999997</v>
      </c>
      <c r="C43" s="515">
        <v>41533941.030000001</v>
      </c>
      <c r="D43" s="515">
        <v>56880210.880000003</v>
      </c>
      <c r="E43" s="519">
        <f>+D43/D40*100</f>
        <v>3.3925413931406108</v>
      </c>
    </row>
    <row r="44" spans="1:5" x14ac:dyDescent="0.2">
      <c r="A44" s="514" t="s">
        <v>1517</v>
      </c>
      <c r="B44" s="515">
        <v>44753495.579999998</v>
      </c>
      <c r="C44" s="515">
        <v>0</v>
      </c>
      <c r="D44" s="515">
        <v>0</v>
      </c>
      <c r="E44" s="519">
        <f>+D44/D40*100</f>
        <v>0</v>
      </c>
    </row>
    <row r="45" spans="1:5" x14ac:dyDescent="0.2">
      <c r="A45" s="514" t="s">
        <v>1518</v>
      </c>
      <c r="B45" s="515">
        <v>76087676.859999999</v>
      </c>
      <c r="C45" s="515">
        <v>46666176.880000003</v>
      </c>
      <c r="D45" s="515">
        <v>50224034.189999998</v>
      </c>
      <c r="E45" s="519">
        <f>+D45/D40*100</f>
        <v>2.9955429539378713</v>
      </c>
    </row>
    <row r="46" spans="1:5" x14ac:dyDescent="0.2">
      <c r="A46" s="514" t="s">
        <v>1519</v>
      </c>
      <c r="B46" s="515">
        <v>239062810.46000001</v>
      </c>
      <c r="C46" s="515">
        <v>48931574</v>
      </c>
      <c r="D46" s="515">
        <v>260788560.65000001</v>
      </c>
      <c r="E46" s="519">
        <f>+D46/D40*100</f>
        <v>15.554372481656412</v>
      </c>
    </row>
    <row r="47" spans="1:5" x14ac:dyDescent="0.2">
      <c r="A47" s="514" t="s">
        <v>1520</v>
      </c>
      <c r="B47" s="515">
        <v>9200</v>
      </c>
      <c r="C47" s="515">
        <v>120300</v>
      </c>
      <c r="D47" s="515">
        <v>1600</v>
      </c>
      <c r="E47" s="519">
        <f>+D47/D40*100</f>
        <v>9.5429783839524643E-5</v>
      </c>
    </row>
    <row r="48" spans="1:5" x14ac:dyDescent="0.2">
      <c r="A48" s="514" t="s">
        <v>1521</v>
      </c>
      <c r="B48" s="515">
        <v>6749278.7800000003</v>
      </c>
      <c r="C48" s="515">
        <v>0</v>
      </c>
      <c r="D48" s="515">
        <v>0</v>
      </c>
      <c r="E48" s="519">
        <f>+D48/D40*100</f>
        <v>0</v>
      </c>
    </row>
    <row r="49" spans="1:5" x14ac:dyDescent="0.2">
      <c r="A49" s="514" t="s">
        <v>1522</v>
      </c>
      <c r="B49" s="515">
        <v>22211902.890000001</v>
      </c>
      <c r="C49" s="515">
        <v>35089876.240000002</v>
      </c>
      <c r="D49" s="515">
        <v>180582665.72999999</v>
      </c>
      <c r="E49" s="519">
        <f>+D49/D40*100</f>
        <v>10.770602972361894</v>
      </c>
    </row>
    <row r="50" spans="1:5" x14ac:dyDescent="0.2">
      <c r="A50" s="514" t="s">
        <v>1523</v>
      </c>
      <c r="B50" s="515">
        <v>788227991.78999996</v>
      </c>
      <c r="C50" s="515">
        <v>106845536.28</v>
      </c>
      <c r="D50" s="515">
        <v>1103017832.3599999</v>
      </c>
      <c r="E50" s="519">
        <f>+D50/D40*100</f>
        <v>65.787970820784878</v>
      </c>
    </row>
    <row r="51" spans="1:5" x14ac:dyDescent="0.2">
      <c r="A51" s="517"/>
      <c r="B51" s="518"/>
      <c r="C51" s="518"/>
      <c r="D51" s="518"/>
      <c r="E51" s="518"/>
    </row>
    <row r="55" spans="1:5" x14ac:dyDescent="0.2">
      <c r="A55" s="998" t="s">
        <v>1500</v>
      </c>
      <c r="B55" s="998"/>
      <c r="C55" s="998"/>
      <c r="D55" s="998"/>
      <c r="E55" s="998"/>
    </row>
    <row r="56" spans="1:5" x14ac:dyDescent="0.2">
      <c r="A56" s="998" t="s">
        <v>1431</v>
      </c>
      <c r="B56" s="998"/>
      <c r="C56" s="998"/>
      <c r="D56" s="998"/>
      <c r="E56" s="998"/>
    </row>
    <row r="57" spans="1:5" x14ac:dyDescent="0.2">
      <c r="A57" s="999"/>
      <c r="B57" s="999"/>
      <c r="C57" s="999"/>
      <c r="D57" s="999"/>
      <c r="E57" s="999"/>
    </row>
    <row r="58" spans="1:5" x14ac:dyDescent="0.2">
      <c r="A58" s="1000" t="s">
        <v>1505</v>
      </c>
      <c r="B58" s="505">
        <v>2015</v>
      </c>
      <c r="C58" s="1000">
        <v>2016</v>
      </c>
      <c r="D58" s="1000"/>
      <c r="E58" s="1000"/>
    </row>
    <row r="59" spans="1:5" x14ac:dyDescent="0.2">
      <c r="A59" s="1000"/>
      <c r="B59" s="505" t="s">
        <v>1432</v>
      </c>
      <c r="C59" s="506" t="s">
        <v>1433</v>
      </c>
      <c r="D59" s="1001" t="s">
        <v>1463</v>
      </c>
      <c r="E59" s="1001"/>
    </row>
    <row r="60" spans="1:5" x14ac:dyDescent="0.2">
      <c r="A60" s="507"/>
      <c r="B60" s="507"/>
      <c r="C60" s="508"/>
      <c r="D60" s="508"/>
      <c r="E60" s="508"/>
    </row>
    <row r="61" spans="1:5" x14ac:dyDescent="0.2">
      <c r="A61" s="509" t="s">
        <v>1507</v>
      </c>
      <c r="B61" s="510">
        <v>11348209406.01</v>
      </c>
      <c r="C61" s="510">
        <v>6676328913.4099998</v>
      </c>
      <c r="D61" s="510">
        <v>10097209592.959999</v>
      </c>
      <c r="E61" s="511" t="s">
        <v>8</v>
      </c>
    </row>
    <row r="62" spans="1:5" x14ac:dyDescent="0.2">
      <c r="A62" s="512"/>
      <c r="B62" s="513"/>
      <c r="C62" s="513"/>
      <c r="D62" s="513"/>
      <c r="E62" s="507"/>
    </row>
    <row r="63" spans="1:5" ht="22.5" x14ac:dyDescent="0.2">
      <c r="A63" s="514" t="s">
        <v>1524</v>
      </c>
      <c r="B63" s="515">
        <v>80648396.640000001</v>
      </c>
      <c r="C63" s="515">
        <v>122438163.48</v>
      </c>
      <c r="D63" s="515">
        <v>746396833.48000002</v>
      </c>
      <c r="E63" s="519">
        <f>+D63/D61*100</f>
        <v>7.3921099350102093</v>
      </c>
    </row>
    <row r="64" spans="1:5" x14ac:dyDescent="0.2">
      <c r="A64" s="514" t="s">
        <v>1525</v>
      </c>
      <c r="B64" s="515">
        <v>9659230536.7099991</v>
      </c>
      <c r="C64" s="515">
        <v>5142513604.3199997</v>
      </c>
      <c r="D64" s="515">
        <v>6946054656.3400002</v>
      </c>
      <c r="E64" s="519">
        <f>+D64/D61*100</f>
        <v>68.791824041990225</v>
      </c>
    </row>
    <row r="65" spans="1:5" x14ac:dyDescent="0.2">
      <c r="A65" s="514" t="s">
        <v>1526</v>
      </c>
      <c r="B65" s="515">
        <v>123050982.93000001</v>
      </c>
      <c r="C65" s="515">
        <v>53366087.100000001</v>
      </c>
      <c r="D65" s="515">
        <v>394812574.39999998</v>
      </c>
      <c r="E65" s="519">
        <f>+D65/D61*100</f>
        <v>3.9101156687415122</v>
      </c>
    </row>
    <row r="66" spans="1:5" x14ac:dyDescent="0.2">
      <c r="A66" s="514" t="s">
        <v>1527</v>
      </c>
      <c r="B66" s="515">
        <v>45110</v>
      </c>
      <c r="C66" s="515">
        <v>0</v>
      </c>
      <c r="D66" s="515">
        <v>0</v>
      </c>
      <c r="E66" s="519">
        <f>+D66/D61*100</f>
        <v>0</v>
      </c>
    </row>
    <row r="67" spans="1:5" x14ac:dyDescent="0.2">
      <c r="A67" s="514" t="s">
        <v>1528</v>
      </c>
      <c r="B67" s="515">
        <v>1289613605.96</v>
      </c>
      <c r="C67" s="515">
        <v>1293703247.3199999</v>
      </c>
      <c r="D67" s="515">
        <v>1831443987.5899999</v>
      </c>
      <c r="E67" s="519">
        <f>+D67/D61*100</f>
        <v>18.138119950158544</v>
      </c>
    </row>
    <row r="68" spans="1:5" ht="22.5" x14ac:dyDescent="0.2">
      <c r="A68" s="514" t="s">
        <v>1529</v>
      </c>
      <c r="B68" s="515">
        <v>73766014.25</v>
      </c>
      <c r="C68" s="515">
        <v>60058107.740000002</v>
      </c>
      <c r="D68" s="515">
        <v>158752787.44</v>
      </c>
      <c r="E68" s="519">
        <f>+D68/D61*100</f>
        <v>1.5722441529854545</v>
      </c>
    </row>
    <row r="69" spans="1:5" x14ac:dyDescent="0.2">
      <c r="A69" s="514" t="s">
        <v>1530</v>
      </c>
      <c r="B69" s="515">
        <v>118699071.98999999</v>
      </c>
      <c r="C69" s="515">
        <v>1835802.58</v>
      </c>
      <c r="D69" s="515">
        <v>17144154.52</v>
      </c>
      <c r="E69" s="519">
        <f>+D69/D61*100</f>
        <v>0.16979101366731347</v>
      </c>
    </row>
    <row r="70" spans="1:5" x14ac:dyDescent="0.2">
      <c r="A70" s="514" t="s">
        <v>1531</v>
      </c>
      <c r="B70" s="515">
        <v>3155687.53</v>
      </c>
      <c r="C70" s="515">
        <v>2413900.87</v>
      </c>
      <c r="D70" s="515">
        <v>2604599.19</v>
      </c>
      <c r="E70" s="519">
        <f>+D70/D61*100</f>
        <v>2.5795237446749497E-2</v>
      </c>
    </row>
    <row r="71" spans="1:5" x14ac:dyDescent="0.2">
      <c r="A71" s="517"/>
      <c r="B71" s="518"/>
      <c r="C71" s="518"/>
      <c r="D71" s="518"/>
      <c r="E71" s="518"/>
    </row>
    <row r="75" spans="1:5" x14ac:dyDescent="0.2">
      <c r="A75" s="998" t="s">
        <v>1500</v>
      </c>
      <c r="B75" s="998"/>
      <c r="C75" s="998"/>
      <c r="D75" s="998"/>
      <c r="E75" s="998"/>
    </row>
    <row r="76" spans="1:5" x14ac:dyDescent="0.2">
      <c r="A76" s="998" t="s">
        <v>1431</v>
      </c>
      <c r="B76" s="998"/>
      <c r="C76" s="998"/>
      <c r="D76" s="998"/>
      <c r="E76" s="998"/>
    </row>
    <row r="77" spans="1:5" x14ac:dyDescent="0.2">
      <c r="A77" s="999"/>
      <c r="B77" s="999"/>
      <c r="C77" s="999"/>
      <c r="D77" s="999"/>
      <c r="E77" s="999"/>
    </row>
    <row r="78" spans="1:5" x14ac:dyDescent="0.2">
      <c r="A78" s="1000" t="s">
        <v>1506</v>
      </c>
      <c r="B78" s="505">
        <v>2015</v>
      </c>
      <c r="C78" s="1000">
        <v>2016</v>
      </c>
      <c r="D78" s="1000"/>
      <c r="E78" s="1000"/>
    </row>
    <row r="79" spans="1:5" x14ac:dyDescent="0.2">
      <c r="A79" s="1000"/>
      <c r="B79" s="505" t="s">
        <v>1432</v>
      </c>
      <c r="C79" s="506" t="s">
        <v>1433</v>
      </c>
      <c r="D79" s="1001" t="s">
        <v>1463</v>
      </c>
      <c r="E79" s="1001"/>
    </row>
    <row r="80" spans="1:5" x14ac:dyDescent="0.2">
      <c r="A80" s="507"/>
      <c r="B80" s="507"/>
      <c r="C80" s="508"/>
      <c r="D80" s="508"/>
      <c r="E80" s="508"/>
    </row>
    <row r="81" spans="1:5" x14ac:dyDescent="0.2">
      <c r="A81" s="509" t="s">
        <v>1507</v>
      </c>
      <c r="B81" s="510">
        <v>2274482427.1199999</v>
      </c>
      <c r="C81" s="510">
        <v>936023157</v>
      </c>
      <c r="D81" s="510">
        <v>1828372395.72</v>
      </c>
      <c r="E81" s="511" t="s">
        <v>8</v>
      </c>
    </row>
    <row r="82" spans="1:5" x14ac:dyDescent="0.2">
      <c r="A82" s="512"/>
      <c r="B82" s="513"/>
      <c r="C82" s="513"/>
      <c r="D82" s="513"/>
      <c r="E82" s="507"/>
    </row>
    <row r="83" spans="1:5" ht="22.5" x14ac:dyDescent="0.2">
      <c r="A83" s="514" t="s">
        <v>1532</v>
      </c>
      <c r="B83" s="515">
        <v>34355775.509999998</v>
      </c>
      <c r="C83" s="515">
        <v>29452963.460000001</v>
      </c>
      <c r="D83" s="515">
        <v>45685463.100000001</v>
      </c>
      <c r="E83" s="519">
        <f>+D83/D81*100</f>
        <v>2.4986957365438345</v>
      </c>
    </row>
    <row r="84" spans="1:5" ht="22.5" x14ac:dyDescent="0.2">
      <c r="A84" s="514" t="s">
        <v>1533</v>
      </c>
      <c r="B84" s="515">
        <v>835463470.12</v>
      </c>
      <c r="C84" s="515">
        <v>494796843.60000002</v>
      </c>
      <c r="D84" s="515">
        <v>1259466086.0599999</v>
      </c>
      <c r="E84" s="519">
        <f>+D84/D81*100</f>
        <v>68.884549395312391</v>
      </c>
    </row>
    <row r="85" spans="1:5" x14ac:dyDescent="0.2">
      <c r="A85" s="514" t="s">
        <v>1534</v>
      </c>
      <c r="B85" s="515">
        <v>125251373.15000001</v>
      </c>
      <c r="C85" s="515">
        <v>161101221.44999999</v>
      </c>
      <c r="D85" s="515">
        <v>271064739.94</v>
      </c>
      <c r="E85" s="519">
        <f>+D85/D81*100</f>
        <v>14.825466659556334</v>
      </c>
    </row>
    <row r="86" spans="1:5" ht="22.5" x14ac:dyDescent="0.2">
      <c r="A86" s="514" t="s">
        <v>1535</v>
      </c>
      <c r="B86" s="515">
        <v>46356527.079999998</v>
      </c>
      <c r="C86" s="515">
        <v>228834269.31</v>
      </c>
      <c r="D86" s="515">
        <v>125441028.06999999</v>
      </c>
      <c r="E86" s="519">
        <f>+D86/D81*100</f>
        <v>6.8608029941625874</v>
      </c>
    </row>
    <row r="87" spans="1:5" x14ac:dyDescent="0.2">
      <c r="A87" s="514" t="s">
        <v>1536</v>
      </c>
      <c r="B87" s="515">
        <v>265990152.33000001</v>
      </c>
      <c r="C87" s="515">
        <v>0</v>
      </c>
      <c r="D87" s="515">
        <v>0</v>
      </c>
      <c r="E87" s="519">
        <f>+D87/D81*100</f>
        <v>0</v>
      </c>
    </row>
    <row r="88" spans="1:5" x14ac:dyDescent="0.2">
      <c r="A88" s="514" t="s">
        <v>1537</v>
      </c>
      <c r="B88" s="515">
        <v>967065128.92999995</v>
      </c>
      <c r="C88" s="515">
        <v>21837859.18</v>
      </c>
      <c r="D88" s="515">
        <v>126715078.55</v>
      </c>
      <c r="E88" s="519">
        <f>+D88/D81*100</f>
        <v>6.9304852144248486</v>
      </c>
    </row>
    <row r="89" spans="1:5" x14ac:dyDescent="0.2">
      <c r="A89" s="517"/>
      <c r="B89" s="518"/>
      <c r="C89" s="518"/>
      <c r="D89" s="518"/>
      <c r="E89" s="518"/>
    </row>
  </sheetData>
  <mergeCells count="30">
    <mergeCell ref="A75:E75"/>
    <mergeCell ref="A76:E76"/>
    <mergeCell ref="A77:E77"/>
    <mergeCell ref="A78:A79"/>
    <mergeCell ref="C78:E78"/>
    <mergeCell ref="D79:E79"/>
    <mergeCell ref="A55:E55"/>
    <mergeCell ref="A56:E56"/>
    <mergeCell ref="A57:E57"/>
    <mergeCell ref="A58:A59"/>
    <mergeCell ref="C58:E58"/>
    <mergeCell ref="D59:E59"/>
    <mergeCell ref="A34:E34"/>
    <mergeCell ref="A35:E35"/>
    <mergeCell ref="A36:E36"/>
    <mergeCell ref="A37:A38"/>
    <mergeCell ref="C37:E37"/>
    <mergeCell ref="D38:E38"/>
    <mergeCell ref="A15:E15"/>
    <mergeCell ref="A16:E16"/>
    <mergeCell ref="A17:E17"/>
    <mergeCell ref="A18:A19"/>
    <mergeCell ref="C18:E18"/>
    <mergeCell ref="D19:E19"/>
    <mergeCell ref="A1:E1"/>
    <mergeCell ref="A2:E2"/>
    <mergeCell ref="A3:E3"/>
    <mergeCell ref="A4:A5"/>
    <mergeCell ref="C4:E4"/>
    <mergeCell ref="D5:E5"/>
  </mergeCells>
  <pageMargins left="0.19719757252565651" right="0.19719757252565651" top="0.39370078740157477" bottom="0.19719757252565651" header="1.1126239316962329E-308" footer="0.19719757252565651"/>
  <pageSetup scale="90" fitToHeight="0" orientation="portrait" errors="NA"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showGridLines="0" topLeftCell="A31" zoomScale="75" zoomScaleNormal="75" workbookViewId="0">
      <selection activeCell="C48" sqref="C48"/>
    </sheetView>
  </sheetViews>
  <sheetFormatPr baseColWidth="10" defaultRowHeight="11.25" x14ac:dyDescent="0.2"/>
  <cols>
    <col min="1" max="1" width="42.7109375" style="520" customWidth="1"/>
    <col min="2" max="2" width="14.85546875" style="504" bestFit="1" customWidth="1"/>
    <col min="3" max="3" width="3.28515625" style="504" bestFit="1" customWidth="1"/>
    <col min="4" max="4" width="15.140625" style="504" bestFit="1" customWidth="1"/>
    <col min="5" max="5" width="3.28515625" style="504" bestFit="1" customWidth="1"/>
    <col min="6" max="6" width="14.85546875" style="504" bestFit="1" customWidth="1"/>
    <col min="7" max="7" width="3.42578125" style="504" bestFit="1" customWidth="1"/>
    <col min="8" max="8" width="15.85546875" style="504" bestFit="1" customWidth="1"/>
    <col min="9" max="9" width="3.28515625" style="504" bestFit="1" customWidth="1"/>
    <col min="10" max="256" width="11" style="504"/>
    <col min="257" max="257" width="42.7109375" style="504" customWidth="1"/>
    <col min="258" max="258" width="14.85546875" style="504" bestFit="1" customWidth="1"/>
    <col min="259" max="259" width="3.28515625" style="504" bestFit="1" customWidth="1"/>
    <col min="260" max="260" width="15.140625" style="504" bestFit="1" customWidth="1"/>
    <col min="261" max="261" width="3.28515625" style="504" bestFit="1" customWidth="1"/>
    <col min="262" max="262" width="14.85546875" style="504" bestFit="1" customWidth="1"/>
    <col min="263" max="263" width="3.42578125" style="504" bestFit="1" customWidth="1"/>
    <col min="264" max="264" width="15.85546875" style="504" bestFit="1" customWidth="1"/>
    <col min="265" max="265" width="3.28515625" style="504" bestFit="1" customWidth="1"/>
    <col min="266" max="512" width="11" style="504"/>
    <col min="513" max="513" width="42.7109375" style="504" customWidth="1"/>
    <col min="514" max="514" width="14.85546875" style="504" bestFit="1" customWidth="1"/>
    <col min="515" max="515" width="3.28515625" style="504" bestFit="1" customWidth="1"/>
    <col min="516" max="516" width="15.140625" style="504" bestFit="1" customWidth="1"/>
    <col min="517" max="517" width="3.28515625" style="504" bestFit="1" customWidth="1"/>
    <col min="518" max="518" width="14.85546875" style="504" bestFit="1" customWidth="1"/>
    <col min="519" max="519" width="3.42578125" style="504" bestFit="1" customWidth="1"/>
    <col min="520" max="520" width="15.85546875" style="504" bestFit="1" customWidth="1"/>
    <col min="521" max="521" width="3.28515625" style="504" bestFit="1" customWidth="1"/>
    <col min="522" max="768" width="11" style="504"/>
    <col min="769" max="769" width="42.7109375" style="504" customWidth="1"/>
    <col min="770" max="770" width="14.85546875" style="504" bestFit="1" customWidth="1"/>
    <col min="771" max="771" width="3.28515625" style="504" bestFit="1" customWidth="1"/>
    <col min="772" max="772" width="15.140625" style="504" bestFit="1" customWidth="1"/>
    <col min="773" max="773" width="3.28515625" style="504" bestFit="1" customWidth="1"/>
    <col min="774" max="774" width="14.85546875" style="504" bestFit="1" customWidth="1"/>
    <col min="775" max="775" width="3.42578125" style="504" bestFit="1" customWidth="1"/>
    <col min="776" max="776" width="15.85546875" style="504" bestFit="1" customWidth="1"/>
    <col min="777" max="777" width="3.28515625" style="504" bestFit="1" customWidth="1"/>
    <col min="778" max="1024" width="11" style="504"/>
    <col min="1025" max="1025" width="42.7109375" style="504" customWidth="1"/>
    <col min="1026" max="1026" width="14.85546875" style="504" bestFit="1" customWidth="1"/>
    <col min="1027" max="1027" width="3.28515625" style="504" bestFit="1" customWidth="1"/>
    <col min="1028" max="1028" width="15.140625" style="504" bestFit="1" customWidth="1"/>
    <col min="1029" max="1029" width="3.28515625" style="504" bestFit="1" customWidth="1"/>
    <col min="1030" max="1030" width="14.85546875" style="504" bestFit="1" customWidth="1"/>
    <col min="1031" max="1031" width="3.42578125" style="504" bestFit="1" customWidth="1"/>
    <col min="1032" max="1032" width="15.85546875" style="504" bestFit="1" customWidth="1"/>
    <col min="1033" max="1033" width="3.28515625" style="504" bestFit="1" customWidth="1"/>
    <col min="1034" max="1280" width="11" style="504"/>
    <col min="1281" max="1281" width="42.7109375" style="504" customWidth="1"/>
    <col min="1282" max="1282" width="14.85546875" style="504" bestFit="1" customWidth="1"/>
    <col min="1283" max="1283" width="3.28515625" style="504" bestFit="1" customWidth="1"/>
    <col min="1284" max="1284" width="15.140625" style="504" bestFit="1" customWidth="1"/>
    <col min="1285" max="1285" width="3.28515625" style="504" bestFit="1" customWidth="1"/>
    <col min="1286" max="1286" width="14.85546875" style="504" bestFit="1" customWidth="1"/>
    <col min="1287" max="1287" width="3.42578125" style="504" bestFit="1" customWidth="1"/>
    <col min="1288" max="1288" width="15.85546875" style="504" bestFit="1" customWidth="1"/>
    <col min="1289" max="1289" width="3.28515625" style="504" bestFit="1" customWidth="1"/>
    <col min="1290" max="1536" width="11" style="504"/>
    <col min="1537" max="1537" width="42.7109375" style="504" customWidth="1"/>
    <col min="1538" max="1538" width="14.85546875" style="504" bestFit="1" customWidth="1"/>
    <col min="1539" max="1539" width="3.28515625" style="504" bestFit="1" customWidth="1"/>
    <col min="1540" max="1540" width="15.140625" style="504" bestFit="1" customWidth="1"/>
    <col min="1541" max="1541" width="3.28515625" style="504" bestFit="1" customWidth="1"/>
    <col min="1542" max="1542" width="14.85546875" style="504" bestFit="1" customWidth="1"/>
    <col min="1543" max="1543" width="3.42578125" style="504" bestFit="1" customWidth="1"/>
    <col min="1544" max="1544" width="15.85546875" style="504" bestFit="1" customWidth="1"/>
    <col min="1545" max="1545" width="3.28515625" style="504" bestFit="1" customWidth="1"/>
    <col min="1546" max="1792" width="11" style="504"/>
    <col min="1793" max="1793" width="42.7109375" style="504" customWidth="1"/>
    <col min="1794" max="1794" width="14.85546875" style="504" bestFit="1" customWidth="1"/>
    <col min="1795" max="1795" width="3.28515625" style="504" bestFit="1" customWidth="1"/>
    <col min="1796" max="1796" width="15.140625" style="504" bestFit="1" customWidth="1"/>
    <col min="1797" max="1797" width="3.28515625" style="504" bestFit="1" customWidth="1"/>
    <col min="1798" max="1798" width="14.85546875" style="504" bestFit="1" customWidth="1"/>
    <col min="1799" max="1799" width="3.42578125" style="504" bestFit="1" customWidth="1"/>
    <col min="1800" max="1800" width="15.85546875" style="504" bestFit="1" customWidth="1"/>
    <col min="1801" max="1801" width="3.28515625" style="504" bestFit="1" customWidth="1"/>
    <col min="1802" max="2048" width="11" style="504"/>
    <col min="2049" max="2049" width="42.7109375" style="504" customWidth="1"/>
    <col min="2050" max="2050" width="14.85546875" style="504" bestFit="1" customWidth="1"/>
    <col min="2051" max="2051" width="3.28515625" style="504" bestFit="1" customWidth="1"/>
    <col min="2052" max="2052" width="15.140625" style="504" bestFit="1" customWidth="1"/>
    <col min="2053" max="2053" width="3.28515625" style="504" bestFit="1" customWidth="1"/>
    <col min="2054" max="2054" width="14.85546875" style="504" bestFit="1" customWidth="1"/>
    <col min="2055" max="2055" width="3.42578125" style="504" bestFit="1" customWidth="1"/>
    <col min="2056" max="2056" width="15.85546875" style="504" bestFit="1" customWidth="1"/>
    <col min="2057" max="2057" width="3.28515625" style="504" bestFit="1" customWidth="1"/>
    <col min="2058" max="2304" width="11" style="504"/>
    <col min="2305" max="2305" width="42.7109375" style="504" customWidth="1"/>
    <col min="2306" max="2306" width="14.85546875" style="504" bestFit="1" customWidth="1"/>
    <col min="2307" max="2307" width="3.28515625" style="504" bestFit="1" customWidth="1"/>
    <col min="2308" max="2308" width="15.140625" style="504" bestFit="1" customWidth="1"/>
    <col min="2309" max="2309" width="3.28515625" style="504" bestFit="1" customWidth="1"/>
    <col min="2310" max="2310" width="14.85546875" style="504" bestFit="1" customWidth="1"/>
    <col min="2311" max="2311" width="3.42578125" style="504" bestFit="1" customWidth="1"/>
    <col min="2312" max="2312" width="15.85546875" style="504" bestFit="1" customWidth="1"/>
    <col min="2313" max="2313" width="3.28515625" style="504" bestFit="1" customWidth="1"/>
    <col min="2314" max="2560" width="11" style="504"/>
    <col min="2561" max="2561" width="42.7109375" style="504" customWidth="1"/>
    <col min="2562" max="2562" width="14.85546875" style="504" bestFit="1" customWidth="1"/>
    <col min="2563" max="2563" width="3.28515625" style="504" bestFit="1" customWidth="1"/>
    <col min="2564" max="2564" width="15.140625" style="504" bestFit="1" customWidth="1"/>
    <col min="2565" max="2565" width="3.28515625" style="504" bestFit="1" customWidth="1"/>
    <col min="2566" max="2566" width="14.85546875" style="504" bestFit="1" customWidth="1"/>
    <col min="2567" max="2567" width="3.42578125" style="504" bestFit="1" customWidth="1"/>
    <col min="2568" max="2568" width="15.85546875" style="504" bestFit="1" customWidth="1"/>
    <col min="2569" max="2569" width="3.28515625" style="504" bestFit="1" customWidth="1"/>
    <col min="2570" max="2816" width="11" style="504"/>
    <col min="2817" max="2817" width="42.7109375" style="504" customWidth="1"/>
    <col min="2818" max="2818" width="14.85546875" style="504" bestFit="1" customWidth="1"/>
    <col min="2819" max="2819" width="3.28515625" style="504" bestFit="1" customWidth="1"/>
    <col min="2820" max="2820" width="15.140625" style="504" bestFit="1" customWidth="1"/>
    <col min="2821" max="2821" width="3.28515625" style="504" bestFit="1" customWidth="1"/>
    <col min="2822" max="2822" width="14.85546875" style="504" bestFit="1" customWidth="1"/>
    <col min="2823" max="2823" width="3.42578125" style="504" bestFit="1" customWidth="1"/>
    <col min="2824" max="2824" width="15.85546875" style="504" bestFit="1" customWidth="1"/>
    <col min="2825" max="2825" width="3.28515625" style="504" bestFit="1" customWidth="1"/>
    <col min="2826" max="3072" width="11" style="504"/>
    <col min="3073" max="3073" width="42.7109375" style="504" customWidth="1"/>
    <col min="3074" max="3074" width="14.85546875" style="504" bestFit="1" customWidth="1"/>
    <col min="3075" max="3075" width="3.28515625" style="504" bestFit="1" customWidth="1"/>
    <col min="3076" max="3076" width="15.140625" style="504" bestFit="1" customWidth="1"/>
    <col min="3077" max="3077" width="3.28515625" style="504" bestFit="1" customWidth="1"/>
    <col min="3078" max="3078" width="14.85546875" style="504" bestFit="1" customWidth="1"/>
    <col min="3079" max="3079" width="3.42578125" style="504" bestFit="1" customWidth="1"/>
    <col min="3080" max="3080" width="15.85546875" style="504" bestFit="1" customWidth="1"/>
    <col min="3081" max="3081" width="3.28515625" style="504" bestFit="1" customWidth="1"/>
    <col min="3082" max="3328" width="11" style="504"/>
    <col min="3329" max="3329" width="42.7109375" style="504" customWidth="1"/>
    <col min="3330" max="3330" width="14.85546875" style="504" bestFit="1" customWidth="1"/>
    <col min="3331" max="3331" width="3.28515625" style="504" bestFit="1" customWidth="1"/>
    <col min="3332" max="3332" width="15.140625" style="504" bestFit="1" customWidth="1"/>
    <col min="3333" max="3333" width="3.28515625" style="504" bestFit="1" customWidth="1"/>
    <col min="3334" max="3334" width="14.85546875" style="504" bestFit="1" customWidth="1"/>
    <col min="3335" max="3335" width="3.42578125" style="504" bestFit="1" customWidth="1"/>
    <col min="3336" max="3336" width="15.85546875" style="504" bestFit="1" customWidth="1"/>
    <col min="3337" max="3337" width="3.28515625" style="504" bestFit="1" customWidth="1"/>
    <col min="3338" max="3584" width="11" style="504"/>
    <col min="3585" max="3585" width="42.7109375" style="504" customWidth="1"/>
    <col min="3586" max="3586" width="14.85546875" style="504" bestFit="1" customWidth="1"/>
    <col min="3587" max="3587" width="3.28515625" style="504" bestFit="1" customWidth="1"/>
    <col min="3588" max="3588" width="15.140625" style="504" bestFit="1" customWidth="1"/>
    <col min="3589" max="3589" width="3.28515625" style="504" bestFit="1" customWidth="1"/>
    <col min="3590" max="3590" width="14.85546875" style="504" bestFit="1" customWidth="1"/>
    <col min="3591" max="3591" width="3.42578125" style="504" bestFit="1" customWidth="1"/>
    <col min="3592" max="3592" width="15.85546875" style="504" bestFit="1" customWidth="1"/>
    <col min="3593" max="3593" width="3.28515625" style="504" bestFit="1" customWidth="1"/>
    <col min="3594" max="3840" width="11" style="504"/>
    <col min="3841" max="3841" width="42.7109375" style="504" customWidth="1"/>
    <col min="3842" max="3842" width="14.85546875" style="504" bestFit="1" customWidth="1"/>
    <col min="3843" max="3843" width="3.28515625" style="504" bestFit="1" customWidth="1"/>
    <col min="3844" max="3844" width="15.140625" style="504" bestFit="1" customWidth="1"/>
    <col min="3845" max="3845" width="3.28515625" style="504" bestFit="1" customWidth="1"/>
    <col min="3846" max="3846" width="14.85546875" style="504" bestFit="1" customWidth="1"/>
    <col min="3847" max="3847" width="3.42578125" style="504" bestFit="1" customWidth="1"/>
    <col min="3848" max="3848" width="15.85546875" style="504" bestFit="1" customWidth="1"/>
    <col min="3849" max="3849" width="3.28515625" style="504" bestFit="1" customWidth="1"/>
    <col min="3850" max="4096" width="11" style="504"/>
    <col min="4097" max="4097" width="42.7109375" style="504" customWidth="1"/>
    <col min="4098" max="4098" width="14.85546875" style="504" bestFit="1" customWidth="1"/>
    <col min="4099" max="4099" width="3.28515625" style="504" bestFit="1" customWidth="1"/>
    <col min="4100" max="4100" width="15.140625" style="504" bestFit="1" customWidth="1"/>
    <col min="4101" max="4101" width="3.28515625" style="504" bestFit="1" customWidth="1"/>
    <col min="4102" max="4102" width="14.85546875" style="504" bestFit="1" customWidth="1"/>
    <col min="4103" max="4103" width="3.42578125" style="504" bestFit="1" customWidth="1"/>
    <col min="4104" max="4104" width="15.85546875" style="504" bestFit="1" customWidth="1"/>
    <col min="4105" max="4105" width="3.28515625" style="504" bestFit="1" customWidth="1"/>
    <col min="4106" max="4352" width="11" style="504"/>
    <col min="4353" max="4353" width="42.7109375" style="504" customWidth="1"/>
    <col min="4354" max="4354" width="14.85546875" style="504" bestFit="1" customWidth="1"/>
    <col min="4355" max="4355" width="3.28515625" style="504" bestFit="1" customWidth="1"/>
    <col min="4356" max="4356" width="15.140625" style="504" bestFit="1" customWidth="1"/>
    <col min="4357" max="4357" width="3.28515625" style="504" bestFit="1" customWidth="1"/>
    <col min="4358" max="4358" width="14.85546875" style="504" bestFit="1" customWidth="1"/>
    <col min="4359" max="4359" width="3.42578125" style="504" bestFit="1" customWidth="1"/>
    <col min="4360" max="4360" width="15.85546875" style="504" bestFit="1" customWidth="1"/>
    <col min="4361" max="4361" width="3.28515625" style="504" bestFit="1" customWidth="1"/>
    <col min="4362" max="4608" width="11" style="504"/>
    <col min="4609" max="4609" width="42.7109375" style="504" customWidth="1"/>
    <col min="4610" max="4610" width="14.85546875" style="504" bestFit="1" customWidth="1"/>
    <col min="4611" max="4611" width="3.28515625" style="504" bestFit="1" customWidth="1"/>
    <col min="4612" max="4612" width="15.140625" style="504" bestFit="1" customWidth="1"/>
    <col min="4613" max="4613" width="3.28515625" style="504" bestFit="1" customWidth="1"/>
    <col min="4614" max="4614" width="14.85546875" style="504" bestFit="1" customWidth="1"/>
    <col min="4615" max="4615" width="3.42578125" style="504" bestFit="1" customWidth="1"/>
    <col min="4616" max="4616" width="15.85546875" style="504" bestFit="1" customWidth="1"/>
    <col min="4617" max="4617" width="3.28515625" style="504" bestFit="1" customWidth="1"/>
    <col min="4618" max="4864" width="11" style="504"/>
    <col min="4865" max="4865" width="42.7109375" style="504" customWidth="1"/>
    <col min="4866" max="4866" width="14.85546875" style="504" bestFit="1" customWidth="1"/>
    <col min="4867" max="4867" width="3.28515625" style="504" bestFit="1" customWidth="1"/>
    <col min="4868" max="4868" width="15.140625" style="504" bestFit="1" customWidth="1"/>
    <col min="4869" max="4869" width="3.28515625" style="504" bestFit="1" customWidth="1"/>
    <col min="4870" max="4870" width="14.85546875" style="504" bestFit="1" customWidth="1"/>
    <col min="4871" max="4871" width="3.42578125" style="504" bestFit="1" customWidth="1"/>
    <col min="4872" max="4872" width="15.85546875" style="504" bestFit="1" customWidth="1"/>
    <col min="4873" max="4873" width="3.28515625" style="504" bestFit="1" customWidth="1"/>
    <col min="4874" max="5120" width="11" style="504"/>
    <col min="5121" max="5121" width="42.7109375" style="504" customWidth="1"/>
    <col min="5122" max="5122" width="14.85546875" style="504" bestFit="1" customWidth="1"/>
    <col min="5123" max="5123" width="3.28515625" style="504" bestFit="1" customWidth="1"/>
    <col min="5124" max="5124" width="15.140625" style="504" bestFit="1" customWidth="1"/>
    <col min="5125" max="5125" width="3.28515625" style="504" bestFit="1" customWidth="1"/>
    <col min="5126" max="5126" width="14.85546875" style="504" bestFit="1" customWidth="1"/>
    <col min="5127" max="5127" width="3.42578125" style="504" bestFit="1" customWidth="1"/>
    <col min="5128" max="5128" width="15.85546875" style="504" bestFit="1" customWidth="1"/>
    <col min="5129" max="5129" width="3.28515625" style="504" bestFit="1" customWidth="1"/>
    <col min="5130" max="5376" width="11" style="504"/>
    <col min="5377" max="5377" width="42.7109375" style="504" customWidth="1"/>
    <col min="5378" max="5378" width="14.85546875" style="504" bestFit="1" customWidth="1"/>
    <col min="5379" max="5379" width="3.28515625" style="504" bestFit="1" customWidth="1"/>
    <col min="5380" max="5380" width="15.140625" style="504" bestFit="1" customWidth="1"/>
    <col min="5381" max="5381" width="3.28515625" style="504" bestFit="1" customWidth="1"/>
    <col min="5382" max="5382" width="14.85546875" style="504" bestFit="1" customWidth="1"/>
    <col min="5383" max="5383" width="3.42578125" style="504" bestFit="1" customWidth="1"/>
    <col min="5384" max="5384" width="15.85546875" style="504" bestFit="1" customWidth="1"/>
    <col min="5385" max="5385" width="3.28515625" style="504" bestFit="1" customWidth="1"/>
    <col min="5386" max="5632" width="11" style="504"/>
    <col min="5633" max="5633" width="42.7109375" style="504" customWidth="1"/>
    <col min="5634" max="5634" width="14.85546875" style="504" bestFit="1" customWidth="1"/>
    <col min="5635" max="5635" width="3.28515625" style="504" bestFit="1" customWidth="1"/>
    <col min="5636" max="5636" width="15.140625" style="504" bestFit="1" customWidth="1"/>
    <col min="5637" max="5637" width="3.28515625" style="504" bestFit="1" customWidth="1"/>
    <col min="5638" max="5638" width="14.85546875" style="504" bestFit="1" customWidth="1"/>
    <col min="5639" max="5639" width="3.42578125" style="504" bestFit="1" customWidth="1"/>
    <col min="5640" max="5640" width="15.85546875" style="504" bestFit="1" customWidth="1"/>
    <col min="5641" max="5641" width="3.28515625" style="504" bestFit="1" customWidth="1"/>
    <col min="5642" max="5888" width="11" style="504"/>
    <col min="5889" max="5889" width="42.7109375" style="504" customWidth="1"/>
    <col min="5890" max="5890" width="14.85546875" style="504" bestFit="1" customWidth="1"/>
    <col min="5891" max="5891" width="3.28515625" style="504" bestFit="1" customWidth="1"/>
    <col min="5892" max="5892" width="15.140625" style="504" bestFit="1" customWidth="1"/>
    <col min="5893" max="5893" width="3.28515625" style="504" bestFit="1" customWidth="1"/>
    <col min="5894" max="5894" width="14.85546875" style="504" bestFit="1" customWidth="1"/>
    <col min="5895" max="5895" width="3.42578125" style="504" bestFit="1" customWidth="1"/>
    <col min="5896" max="5896" width="15.85546875" style="504" bestFit="1" customWidth="1"/>
    <col min="5897" max="5897" width="3.28515625" style="504" bestFit="1" customWidth="1"/>
    <col min="5898" max="6144" width="11" style="504"/>
    <col min="6145" max="6145" width="42.7109375" style="504" customWidth="1"/>
    <col min="6146" max="6146" width="14.85546875" style="504" bestFit="1" customWidth="1"/>
    <col min="6147" max="6147" width="3.28515625" style="504" bestFit="1" customWidth="1"/>
    <col min="6148" max="6148" width="15.140625" style="504" bestFit="1" customWidth="1"/>
    <col min="6149" max="6149" width="3.28515625" style="504" bestFit="1" customWidth="1"/>
    <col min="6150" max="6150" width="14.85546875" style="504" bestFit="1" customWidth="1"/>
    <col min="6151" max="6151" width="3.42578125" style="504" bestFit="1" customWidth="1"/>
    <col min="6152" max="6152" width="15.85546875" style="504" bestFit="1" customWidth="1"/>
    <col min="6153" max="6153" width="3.28515625" style="504" bestFit="1" customWidth="1"/>
    <col min="6154" max="6400" width="11" style="504"/>
    <col min="6401" max="6401" width="42.7109375" style="504" customWidth="1"/>
    <col min="6402" max="6402" width="14.85546875" style="504" bestFit="1" customWidth="1"/>
    <col min="6403" max="6403" width="3.28515625" style="504" bestFit="1" customWidth="1"/>
    <col min="6404" max="6404" width="15.140625" style="504" bestFit="1" customWidth="1"/>
    <col min="6405" max="6405" width="3.28515625" style="504" bestFit="1" customWidth="1"/>
    <col min="6406" max="6406" width="14.85546875" style="504" bestFit="1" customWidth="1"/>
    <col min="6407" max="6407" width="3.42578125" style="504" bestFit="1" customWidth="1"/>
    <col min="6408" max="6408" width="15.85546875" style="504" bestFit="1" customWidth="1"/>
    <col min="6409" max="6409" width="3.28515625" style="504" bestFit="1" customWidth="1"/>
    <col min="6410" max="6656" width="11" style="504"/>
    <col min="6657" max="6657" width="42.7109375" style="504" customWidth="1"/>
    <col min="6658" max="6658" width="14.85546875" style="504" bestFit="1" customWidth="1"/>
    <col min="6659" max="6659" width="3.28515625" style="504" bestFit="1" customWidth="1"/>
    <col min="6660" max="6660" width="15.140625" style="504" bestFit="1" customWidth="1"/>
    <col min="6661" max="6661" width="3.28515625" style="504" bestFit="1" customWidth="1"/>
    <col min="6662" max="6662" width="14.85546875" style="504" bestFit="1" customWidth="1"/>
    <col min="6663" max="6663" width="3.42578125" style="504" bestFit="1" customWidth="1"/>
    <col min="6664" max="6664" width="15.85546875" style="504" bestFit="1" customWidth="1"/>
    <col min="6665" max="6665" width="3.28515625" style="504" bestFit="1" customWidth="1"/>
    <col min="6666" max="6912" width="11" style="504"/>
    <col min="6913" max="6913" width="42.7109375" style="504" customWidth="1"/>
    <col min="6914" max="6914" width="14.85546875" style="504" bestFit="1" customWidth="1"/>
    <col min="6915" max="6915" width="3.28515625" style="504" bestFit="1" customWidth="1"/>
    <col min="6916" max="6916" width="15.140625" style="504" bestFit="1" customWidth="1"/>
    <col min="6917" max="6917" width="3.28515625" style="504" bestFit="1" customWidth="1"/>
    <col min="6918" max="6918" width="14.85546875" style="504" bestFit="1" customWidth="1"/>
    <col min="6919" max="6919" width="3.42578125" style="504" bestFit="1" customWidth="1"/>
    <col min="6920" max="6920" width="15.85546875" style="504" bestFit="1" customWidth="1"/>
    <col min="6921" max="6921" width="3.28515625" style="504" bestFit="1" customWidth="1"/>
    <col min="6922" max="7168" width="11" style="504"/>
    <col min="7169" max="7169" width="42.7109375" style="504" customWidth="1"/>
    <col min="7170" max="7170" width="14.85546875" style="504" bestFit="1" customWidth="1"/>
    <col min="7171" max="7171" width="3.28515625" style="504" bestFit="1" customWidth="1"/>
    <col min="7172" max="7172" width="15.140625" style="504" bestFit="1" customWidth="1"/>
    <col min="7173" max="7173" width="3.28515625" style="504" bestFit="1" customWidth="1"/>
    <col min="7174" max="7174" width="14.85546875" style="504" bestFit="1" customWidth="1"/>
    <col min="7175" max="7175" width="3.42578125" style="504" bestFit="1" customWidth="1"/>
    <col min="7176" max="7176" width="15.85546875" style="504" bestFit="1" customWidth="1"/>
    <col min="7177" max="7177" width="3.28515625" style="504" bestFit="1" customWidth="1"/>
    <col min="7178" max="7424" width="11" style="504"/>
    <col min="7425" max="7425" width="42.7109375" style="504" customWidth="1"/>
    <col min="7426" max="7426" width="14.85546875" style="504" bestFit="1" customWidth="1"/>
    <col min="7427" max="7427" width="3.28515625" style="504" bestFit="1" customWidth="1"/>
    <col min="7428" max="7428" width="15.140625" style="504" bestFit="1" customWidth="1"/>
    <col min="7429" max="7429" width="3.28515625" style="504" bestFit="1" customWidth="1"/>
    <col min="7430" max="7430" width="14.85546875" style="504" bestFit="1" customWidth="1"/>
    <col min="7431" max="7431" width="3.42578125" style="504" bestFit="1" customWidth="1"/>
    <col min="7432" max="7432" width="15.85546875" style="504" bestFit="1" customWidth="1"/>
    <col min="7433" max="7433" width="3.28515625" style="504" bestFit="1" customWidth="1"/>
    <col min="7434" max="7680" width="11" style="504"/>
    <col min="7681" max="7681" width="42.7109375" style="504" customWidth="1"/>
    <col min="7682" max="7682" width="14.85546875" style="504" bestFit="1" customWidth="1"/>
    <col min="7683" max="7683" width="3.28515625" style="504" bestFit="1" customWidth="1"/>
    <col min="7684" max="7684" width="15.140625" style="504" bestFit="1" customWidth="1"/>
    <col min="7685" max="7685" width="3.28515625" style="504" bestFit="1" customWidth="1"/>
    <col min="7686" max="7686" width="14.85546875" style="504" bestFit="1" customWidth="1"/>
    <col min="7687" max="7687" width="3.42578125" style="504" bestFit="1" customWidth="1"/>
    <col min="7688" max="7688" width="15.85546875" style="504" bestFit="1" customWidth="1"/>
    <col min="7689" max="7689" width="3.28515625" style="504" bestFit="1" customWidth="1"/>
    <col min="7690" max="7936" width="11" style="504"/>
    <col min="7937" max="7937" width="42.7109375" style="504" customWidth="1"/>
    <col min="7938" max="7938" width="14.85546875" style="504" bestFit="1" customWidth="1"/>
    <col min="7939" max="7939" width="3.28515625" style="504" bestFit="1" customWidth="1"/>
    <col min="7940" max="7940" width="15.140625" style="504" bestFit="1" customWidth="1"/>
    <col min="7941" max="7941" width="3.28515625" style="504" bestFit="1" customWidth="1"/>
    <col min="7942" max="7942" width="14.85546875" style="504" bestFit="1" customWidth="1"/>
    <col min="7943" max="7943" width="3.42578125" style="504" bestFit="1" customWidth="1"/>
    <col min="7944" max="7944" width="15.85546875" style="504" bestFit="1" customWidth="1"/>
    <col min="7945" max="7945" width="3.28515625" style="504" bestFit="1" customWidth="1"/>
    <col min="7946" max="8192" width="11" style="504"/>
    <col min="8193" max="8193" width="42.7109375" style="504" customWidth="1"/>
    <col min="8194" max="8194" width="14.85546875" style="504" bestFit="1" customWidth="1"/>
    <col min="8195" max="8195" width="3.28515625" style="504" bestFit="1" customWidth="1"/>
    <col min="8196" max="8196" width="15.140625" style="504" bestFit="1" customWidth="1"/>
    <col min="8197" max="8197" width="3.28515625" style="504" bestFit="1" customWidth="1"/>
    <col min="8198" max="8198" width="14.85546875" style="504" bestFit="1" customWidth="1"/>
    <col min="8199" max="8199" width="3.42578125" style="504" bestFit="1" customWidth="1"/>
    <col min="8200" max="8200" width="15.85546875" style="504" bestFit="1" customWidth="1"/>
    <col min="8201" max="8201" width="3.28515625" style="504" bestFit="1" customWidth="1"/>
    <col min="8202" max="8448" width="11" style="504"/>
    <col min="8449" max="8449" width="42.7109375" style="504" customWidth="1"/>
    <col min="8450" max="8450" width="14.85546875" style="504" bestFit="1" customWidth="1"/>
    <col min="8451" max="8451" width="3.28515625" style="504" bestFit="1" customWidth="1"/>
    <col min="8452" max="8452" width="15.140625" style="504" bestFit="1" customWidth="1"/>
    <col min="8453" max="8453" width="3.28515625" style="504" bestFit="1" customWidth="1"/>
    <col min="8454" max="8454" width="14.85546875" style="504" bestFit="1" customWidth="1"/>
    <col min="8455" max="8455" width="3.42578125" style="504" bestFit="1" customWidth="1"/>
    <col min="8456" max="8456" width="15.85546875" style="504" bestFit="1" customWidth="1"/>
    <col min="8457" max="8457" width="3.28515625" style="504" bestFit="1" customWidth="1"/>
    <col min="8458" max="8704" width="11" style="504"/>
    <col min="8705" max="8705" width="42.7109375" style="504" customWidth="1"/>
    <col min="8706" max="8706" width="14.85546875" style="504" bestFit="1" customWidth="1"/>
    <col min="8707" max="8707" width="3.28515625" style="504" bestFit="1" customWidth="1"/>
    <col min="8708" max="8708" width="15.140625" style="504" bestFit="1" customWidth="1"/>
    <col min="8709" max="8709" width="3.28515625" style="504" bestFit="1" customWidth="1"/>
    <col min="8710" max="8710" width="14.85546875" style="504" bestFit="1" customWidth="1"/>
    <col min="8711" max="8711" width="3.42578125" style="504" bestFit="1" customWidth="1"/>
    <col min="8712" max="8712" width="15.85546875" style="504" bestFit="1" customWidth="1"/>
    <col min="8713" max="8713" width="3.28515625" style="504" bestFit="1" customWidth="1"/>
    <col min="8714" max="8960" width="11" style="504"/>
    <col min="8961" max="8961" width="42.7109375" style="504" customWidth="1"/>
    <col min="8962" max="8962" width="14.85546875" style="504" bestFit="1" customWidth="1"/>
    <col min="8963" max="8963" width="3.28515625" style="504" bestFit="1" customWidth="1"/>
    <col min="8964" max="8964" width="15.140625" style="504" bestFit="1" customWidth="1"/>
    <col min="8965" max="8965" width="3.28515625" style="504" bestFit="1" customWidth="1"/>
    <col min="8966" max="8966" width="14.85546875" style="504" bestFit="1" customWidth="1"/>
    <col min="8967" max="8967" width="3.42578125" style="504" bestFit="1" customWidth="1"/>
    <col min="8968" max="8968" width="15.85546875" style="504" bestFit="1" customWidth="1"/>
    <col min="8969" max="8969" width="3.28515625" style="504" bestFit="1" customWidth="1"/>
    <col min="8970" max="9216" width="11" style="504"/>
    <col min="9217" max="9217" width="42.7109375" style="504" customWidth="1"/>
    <col min="9218" max="9218" width="14.85546875" style="504" bestFit="1" customWidth="1"/>
    <col min="9219" max="9219" width="3.28515625" style="504" bestFit="1" customWidth="1"/>
    <col min="9220" max="9220" width="15.140625" style="504" bestFit="1" customWidth="1"/>
    <col min="9221" max="9221" width="3.28515625" style="504" bestFit="1" customWidth="1"/>
    <col min="9222" max="9222" width="14.85546875" style="504" bestFit="1" customWidth="1"/>
    <col min="9223" max="9223" width="3.42578125" style="504" bestFit="1" customWidth="1"/>
    <col min="9224" max="9224" width="15.85546875" style="504" bestFit="1" customWidth="1"/>
    <col min="9225" max="9225" width="3.28515625" style="504" bestFit="1" customWidth="1"/>
    <col min="9226" max="9472" width="11" style="504"/>
    <col min="9473" max="9473" width="42.7109375" style="504" customWidth="1"/>
    <col min="9474" max="9474" width="14.85546875" style="504" bestFit="1" customWidth="1"/>
    <col min="9475" max="9475" width="3.28515625" style="504" bestFit="1" customWidth="1"/>
    <col min="9476" max="9476" width="15.140625" style="504" bestFit="1" customWidth="1"/>
    <col min="9477" max="9477" width="3.28515625" style="504" bestFit="1" customWidth="1"/>
    <col min="9478" max="9478" width="14.85546875" style="504" bestFit="1" customWidth="1"/>
    <col min="9479" max="9479" width="3.42578125" style="504" bestFit="1" customWidth="1"/>
    <col min="9480" max="9480" width="15.85546875" style="504" bestFit="1" customWidth="1"/>
    <col min="9481" max="9481" width="3.28515625" style="504" bestFit="1" customWidth="1"/>
    <col min="9482" max="9728" width="11" style="504"/>
    <col min="9729" max="9729" width="42.7109375" style="504" customWidth="1"/>
    <col min="9730" max="9730" width="14.85546875" style="504" bestFit="1" customWidth="1"/>
    <col min="9731" max="9731" width="3.28515625" style="504" bestFit="1" customWidth="1"/>
    <col min="9732" max="9732" width="15.140625" style="504" bestFit="1" customWidth="1"/>
    <col min="9733" max="9733" width="3.28515625" style="504" bestFit="1" customWidth="1"/>
    <col min="9734" max="9734" width="14.85546875" style="504" bestFit="1" customWidth="1"/>
    <col min="9735" max="9735" width="3.42578125" style="504" bestFit="1" customWidth="1"/>
    <col min="9736" max="9736" width="15.85546875" style="504" bestFit="1" customWidth="1"/>
    <col min="9737" max="9737" width="3.28515625" style="504" bestFit="1" customWidth="1"/>
    <col min="9738" max="9984" width="11" style="504"/>
    <col min="9985" max="9985" width="42.7109375" style="504" customWidth="1"/>
    <col min="9986" max="9986" width="14.85546875" style="504" bestFit="1" customWidth="1"/>
    <col min="9987" max="9987" width="3.28515625" style="504" bestFit="1" customWidth="1"/>
    <col min="9988" max="9988" width="15.140625" style="504" bestFit="1" customWidth="1"/>
    <col min="9989" max="9989" width="3.28515625" style="504" bestFit="1" customWidth="1"/>
    <col min="9990" max="9990" width="14.85546875" style="504" bestFit="1" customWidth="1"/>
    <col min="9991" max="9991" width="3.42578125" style="504" bestFit="1" customWidth="1"/>
    <col min="9992" max="9992" width="15.85546875" style="504" bestFit="1" customWidth="1"/>
    <col min="9993" max="9993" width="3.28515625" style="504" bestFit="1" customWidth="1"/>
    <col min="9994" max="10240" width="11" style="504"/>
    <col min="10241" max="10241" width="42.7109375" style="504" customWidth="1"/>
    <col min="10242" max="10242" width="14.85546875" style="504" bestFit="1" customWidth="1"/>
    <col min="10243" max="10243" width="3.28515625" style="504" bestFit="1" customWidth="1"/>
    <col min="10244" max="10244" width="15.140625" style="504" bestFit="1" customWidth="1"/>
    <col min="10245" max="10245" width="3.28515625" style="504" bestFit="1" customWidth="1"/>
    <col min="10246" max="10246" width="14.85546875" style="504" bestFit="1" customWidth="1"/>
    <col min="10247" max="10247" width="3.42578125" style="504" bestFit="1" customWidth="1"/>
    <col min="10248" max="10248" width="15.85546875" style="504" bestFit="1" customWidth="1"/>
    <col min="10249" max="10249" width="3.28515625" style="504" bestFit="1" customWidth="1"/>
    <col min="10250" max="10496" width="11" style="504"/>
    <col min="10497" max="10497" width="42.7109375" style="504" customWidth="1"/>
    <col min="10498" max="10498" width="14.85546875" style="504" bestFit="1" customWidth="1"/>
    <col min="10499" max="10499" width="3.28515625" style="504" bestFit="1" customWidth="1"/>
    <col min="10500" max="10500" width="15.140625" style="504" bestFit="1" customWidth="1"/>
    <col min="10501" max="10501" width="3.28515625" style="504" bestFit="1" customWidth="1"/>
    <col min="10502" max="10502" width="14.85546875" style="504" bestFit="1" customWidth="1"/>
    <col min="10503" max="10503" width="3.42578125" style="504" bestFit="1" customWidth="1"/>
    <col min="10504" max="10504" width="15.85546875" style="504" bestFit="1" customWidth="1"/>
    <col min="10505" max="10505" width="3.28515625" style="504" bestFit="1" customWidth="1"/>
    <col min="10506" max="10752" width="11" style="504"/>
    <col min="10753" max="10753" width="42.7109375" style="504" customWidth="1"/>
    <col min="10754" max="10754" width="14.85546875" style="504" bestFit="1" customWidth="1"/>
    <col min="10755" max="10755" width="3.28515625" style="504" bestFit="1" customWidth="1"/>
    <col min="10756" max="10756" width="15.140625" style="504" bestFit="1" customWidth="1"/>
    <col min="10757" max="10757" width="3.28515625" style="504" bestFit="1" customWidth="1"/>
    <col min="10758" max="10758" width="14.85546875" style="504" bestFit="1" customWidth="1"/>
    <col min="10759" max="10759" width="3.42578125" style="504" bestFit="1" customWidth="1"/>
    <col min="10760" max="10760" width="15.85546875" style="504" bestFit="1" customWidth="1"/>
    <col min="10761" max="10761" width="3.28515625" style="504" bestFit="1" customWidth="1"/>
    <col min="10762" max="11008" width="11" style="504"/>
    <col min="11009" max="11009" width="42.7109375" style="504" customWidth="1"/>
    <col min="11010" max="11010" width="14.85546875" style="504" bestFit="1" customWidth="1"/>
    <col min="11011" max="11011" width="3.28515625" style="504" bestFit="1" customWidth="1"/>
    <col min="11012" max="11012" width="15.140625" style="504" bestFit="1" customWidth="1"/>
    <col min="11013" max="11013" width="3.28515625" style="504" bestFit="1" customWidth="1"/>
    <col min="11014" max="11014" width="14.85546875" style="504" bestFit="1" customWidth="1"/>
    <col min="11015" max="11015" width="3.42578125" style="504" bestFit="1" customWidth="1"/>
    <col min="11016" max="11016" width="15.85546875" style="504" bestFit="1" customWidth="1"/>
    <col min="11017" max="11017" width="3.28515625" style="504" bestFit="1" customWidth="1"/>
    <col min="11018" max="11264" width="11" style="504"/>
    <col min="11265" max="11265" width="42.7109375" style="504" customWidth="1"/>
    <col min="11266" max="11266" width="14.85546875" style="504" bestFit="1" customWidth="1"/>
    <col min="11267" max="11267" width="3.28515625" style="504" bestFit="1" customWidth="1"/>
    <col min="11268" max="11268" width="15.140625" style="504" bestFit="1" customWidth="1"/>
    <col min="11269" max="11269" width="3.28515625" style="504" bestFit="1" customWidth="1"/>
    <col min="11270" max="11270" width="14.85546875" style="504" bestFit="1" customWidth="1"/>
    <col min="11271" max="11271" width="3.42578125" style="504" bestFit="1" customWidth="1"/>
    <col min="11272" max="11272" width="15.85546875" style="504" bestFit="1" customWidth="1"/>
    <col min="11273" max="11273" width="3.28515625" style="504" bestFit="1" customWidth="1"/>
    <col min="11274" max="11520" width="11" style="504"/>
    <col min="11521" max="11521" width="42.7109375" style="504" customWidth="1"/>
    <col min="11522" max="11522" width="14.85546875" style="504" bestFit="1" customWidth="1"/>
    <col min="11523" max="11523" width="3.28515625" style="504" bestFit="1" customWidth="1"/>
    <col min="11524" max="11524" width="15.140625" style="504" bestFit="1" customWidth="1"/>
    <col min="11525" max="11525" width="3.28515625" style="504" bestFit="1" customWidth="1"/>
    <col min="11526" max="11526" width="14.85546875" style="504" bestFit="1" customWidth="1"/>
    <col min="11527" max="11527" width="3.42578125" style="504" bestFit="1" customWidth="1"/>
    <col min="11528" max="11528" width="15.85546875" style="504" bestFit="1" customWidth="1"/>
    <col min="11529" max="11529" width="3.28515625" style="504" bestFit="1" customWidth="1"/>
    <col min="11530" max="11776" width="11" style="504"/>
    <col min="11777" max="11777" width="42.7109375" style="504" customWidth="1"/>
    <col min="11778" max="11778" width="14.85546875" style="504" bestFit="1" customWidth="1"/>
    <col min="11779" max="11779" width="3.28515625" style="504" bestFit="1" customWidth="1"/>
    <col min="11780" max="11780" width="15.140625" style="504" bestFit="1" customWidth="1"/>
    <col min="11781" max="11781" width="3.28515625" style="504" bestFit="1" customWidth="1"/>
    <col min="11782" max="11782" width="14.85546875" style="504" bestFit="1" customWidth="1"/>
    <col min="11783" max="11783" width="3.42578125" style="504" bestFit="1" customWidth="1"/>
    <col min="11784" max="11784" width="15.85546875" style="504" bestFit="1" customWidth="1"/>
    <col min="11785" max="11785" width="3.28515625" style="504" bestFit="1" customWidth="1"/>
    <col min="11786" max="12032" width="11" style="504"/>
    <col min="12033" max="12033" width="42.7109375" style="504" customWidth="1"/>
    <col min="12034" max="12034" width="14.85546875" style="504" bestFit="1" customWidth="1"/>
    <col min="12035" max="12035" width="3.28515625" style="504" bestFit="1" customWidth="1"/>
    <col min="12036" max="12036" width="15.140625" style="504" bestFit="1" customWidth="1"/>
    <col min="12037" max="12037" width="3.28515625" style="504" bestFit="1" customWidth="1"/>
    <col min="12038" max="12038" width="14.85546875" style="504" bestFit="1" customWidth="1"/>
    <col min="12039" max="12039" width="3.42578125" style="504" bestFit="1" customWidth="1"/>
    <col min="12040" max="12040" width="15.85546875" style="504" bestFit="1" customWidth="1"/>
    <col min="12041" max="12041" width="3.28515625" style="504" bestFit="1" customWidth="1"/>
    <col min="12042" max="12288" width="11" style="504"/>
    <col min="12289" max="12289" width="42.7109375" style="504" customWidth="1"/>
    <col min="12290" max="12290" width="14.85546875" style="504" bestFit="1" customWidth="1"/>
    <col min="12291" max="12291" width="3.28515625" style="504" bestFit="1" customWidth="1"/>
    <col min="12292" max="12292" width="15.140625" style="504" bestFit="1" customWidth="1"/>
    <col min="12293" max="12293" width="3.28515625" style="504" bestFit="1" customWidth="1"/>
    <col min="12294" max="12294" width="14.85546875" style="504" bestFit="1" customWidth="1"/>
    <col min="12295" max="12295" width="3.42578125" style="504" bestFit="1" customWidth="1"/>
    <col min="12296" max="12296" width="15.85546875" style="504" bestFit="1" customWidth="1"/>
    <col min="12297" max="12297" width="3.28515625" style="504" bestFit="1" customWidth="1"/>
    <col min="12298" max="12544" width="11" style="504"/>
    <col min="12545" max="12545" width="42.7109375" style="504" customWidth="1"/>
    <col min="12546" max="12546" width="14.85546875" style="504" bestFit="1" customWidth="1"/>
    <col min="12547" max="12547" width="3.28515625" style="504" bestFit="1" customWidth="1"/>
    <col min="12548" max="12548" width="15.140625" style="504" bestFit="1" customWidth="1"/>
    <col min="12549" max="12549" width="3.28515625" style="504" bestFit="1" customWidth="1"/>
    <col min="12550" max="12550" width="14.85546875" style="504" bestFit="1" customWidth="1"/>
    <col min="12551" max="12551" width="3.42578125" style="504" bestFit="1" customWidth="1"/>
    <col min="12552" max="12552" width="15.85546875" style="504" bestFit="1" customWidth="1"/>
    <col min="12553" max="12553" width="3.28515625" style="504" bestFit="1" customWidth="1"/>
    <col min="12554" max="12800" width="11" style="504"/>
    <col min="12801" max="12801" width="42.7109375" style="504" customWidth="1"/>
    <col min="12802" max="12802" width="14.85546875" style="504" bestFit="1" customWidth="1"/>
    <col min="12803" max="12803" width="3.28515625" style="504" bestFit="1" customWidth="1"/>
    <col min="12804" max="12804" width="15.140625" style="504" bestFit="1" customWidth="1"/>
    <col min="12805" max="12805" width="3.28515625" style="504" bestFit="1" customWidth="1"/>
    <col min="12806" max="12806" width="14.85546875" style="504" bestFit="1" customWidth="1"/>
    <col min="12807" max="12807" width="3.42578125" style="504" bestFit="1" customWidth="1"/>
    <col min="12808" max="12808" width="15.85546875" style="504" bestFit="1" customWidth="1"/>
    <col min="12809" max="12809" width="3.28515625" style="504" bestFit="1" customWidth="1"/>
    <col min="12810" max="13056" width="11" style="504"/>
    <col min="13057" max="13057" width="42.7109375" style="504" customWidth="1"/>
    <col min="13058" max="13058" width="14.85546875" style="504" bestFit="1" customWidth="1"/>
    <col min="13059" max="13059" width="3.28515625" style="504" bestFit="1" customWidth="1"/>
    <col min="13060" max="13060" width="15.140625" style="504" bestFit="1" customWidth="1"/>
    <col min="13061" max="13061" width="3.28515625" style="504" bestFit="1" customWidth="1"/>
    <col min="13062" max="13062" width="14.85546875" style="504" bestFit="1" customWidth="1"/>
    <col min="13063" max="13063" width="3.42578125" style="504" bestFit="1" customWidth="1"/>
    <col min="13064" max="13064" width="15.85546875" style="504" bestFit="1" customWidth="1"/>
    <col min="13065" max="13065" width="3.28515625" style="504" bestFit="1" customWidth="1"/>
    <col min="13066" max="13312" width="11" style="504"/>
    <col min="13313" max="13313" width="42.7109375" style="504" customWidth="1"/>
    <col min="13314" max="13314" width="14.85546875" style="504" bestFit="1" customWidth="1"/>
    <col min="13315" max="13315" width="3.28515625" style="504" bestFit="1" customWidth="1"/>
    <col min="13316" max="13316" width="15.140625" style="504" bestFit="1" customWidth="1"/>
    <col min="13317" max="13317" width="3.28515625" style="504" bestFit="1" customWidth="1"/>
    <col min="13318" max="13318" width="14.85546875" style="504" bestFit="1" customWidth="1"/>
    <col min="13319" max="13319" width="3.42578125" style="504" bestFit="1" customWidth="1"/>
    <col min="13320" max="13320" width="15.85546875" style="504" bestFit="1" customWidth="1"/>
    <col min="13321" max="13321" width="3.28515625" style="504" bestFit="1" customWidth="1"/>
    <col min="13322" max="13568" width="11" style="504"/>
    <col min="13569" max="13569" width="42.7109375" style="504" customWidth="1"/>
    <col min="13570" max="13570" width="14.85546875" style="504" bestFit="1" customWidth="1"/>
    <col min="13571" max="13571" width="3.28515625" style="504" bestFit="1" customWidth="1"/>
    <col min="13572" max="13572" width="15.140625" style="504" bestFit="1" customWidth="1"/>
    <col min="13573" max="13573" width="3.28515625" style="504" bestFit="1" customWidth="1"/>
    <col min="13574" max="13574" width="14.85546875" style="504" bestFit="1" customWidth="1"/>
    <col min="13575" max="13575" width="3.42578125" style="504" bestFit="1" customWidth="1"/>
    <col min="13576" max="13576" width="15.85546875" style="504" bestFit="1" customWidth="1"/>
    <col min="13577" max="13577" width="3.28515625" style="504" bestFit="1" customWidth="1"/>
    <col min="13578" max="13824" width="11" style="504"/>
    <col min="13825" max="13825" width="42.7109375" style="504" customWidth="1"/>
    <col min="13826" max="13826" width="14.85546875" style="504" bestFit="1" customWidth="1"/>
    <col min="13827" max="13827" width="3.28515625" style="504" bestFit="1" customWidth="1"/>
    <col min="13828" max="13828" width="15.140625" style="504" bestFit="1" customWidth="1"/>
    <col min="13829" max="13829" width="3.28515625" style="504" bestFit="1" customWidth="1"/>
    <col min="13830" max="13830" width="14.85546875" style="504" bestFit="1" customWidth="1"/>
    <col min="13831" max="13831" width="3.42578125" style="504" bestFit="1" customWidth="1"/>
    <col min="13832" max="13832" width="15.85546875" style="504" bestFit="1" customWidth="1"/>
    <col min="13833" max="13833" width="3.28515625" style="504" bestFit="1" customWidth="1"/>
    <col min="13834" max="14080" width="11" style="504"/>
    <col min="14081" max="14081" width="42.7109375" style="504" customWidth="1"/>
    <col min="14082" max="14082" width="14.85546875" style="504" bestFit="1" customWidth="1"/>
    <col min="14083" max="14083" width="3.28515625" style="504" bestFit="1" customWidth="1"/>
    <col min="14084" max="14084" width="15.140625" style="504" bestFit="1" customWidth="1"/>
    <col min="14085" max="14085" width="3.28515625" style="504" bestFit="1" customWidth="1"/>
    <col min="14086" max="14086" width="14.85546875" style="504" bestFit="1" customWidth="1"/>
    <col min="14087" max="14087" width="3.42578125" style="504" bestFit="1" customWidth="1"/>
    <col min="14088" max="14088" width="15.85546875" style="504" bestFit="1" customWidth="1"/>
    <col min="14089" max="14089" width="3.28515625" style="504" bestFit="1" customWidth="1"/>
    <col min="14090" max="14336" width="11" style="504"/>
    <col min="14337" max="14337" width="42.7109375" style="504" customWidth="1"/>
    <col min="14338" max="14338" width="14.85546875" style="504" bestFit="1" customWidth="1"/>
    <col min="14339" max="14339" width="3.28515625" style="504" bestFit="1" customWidth="1"/>
    <col min="14340" max="14340" width="15.140625" style="504" bestFit="1" customWidth="1"/>
    <col min="14341" max="14341" width="3.28515625" style="504" bestFit="1" customWidth="1"/>
    <col min="14342" max="14342" width="14.85546875" style="504" bestFit="1" customWidth="1"/>
    <col min="14343" max="14343" width="3.42578125" style="504" bestFit="1" customWidth="1"/>
    <col min="14344" max="14344" width="15.85546875" style="504" bestFit="1" customWidth="1"/>
    <col min="14345" max="14345" width="3.28515625" style="504" bestFit="1" customWidth="1"/>
    <col min="14346" max="14592" width="11" style="504"/>
    <col min="14593" max="14593" width="42.7109375" style="504" customWidth="1"/>
    <col min="14594" max="14594" width="14.85546875" style="504" bestFit="1" customWidth="1"/>
    <col min="14595" max="14595" width="3.28515625" style="504" bestFit="1" customWidth="1"/>
    <col min="14596" max="14596" width="15.140625" style="504" bestFit="1" customWidth="1"/>
    <col min="14597" max="14597" width="3.28515625" style="504" bestFit="1" customWidth="1"/>
    <col min="14598" max="14598" width="14.85546875" style="504" bestFit="1" customWidth="1"/>
    <col min="14599" max="14599" width="3.42578125" style="504" bestFit="1" customWidth="1"/>
    <col min="14600" max="14600" width="15.85546875" style="504" bestFit="1" customWidth="1"/>
    <col min="14601" max="14601" width="3.28515625" style="504" bestFit="1" customWidth="1"/>
    <col min="14602" max="14848" width="11" style="504"/>
    <col min="14849" max="14849" width="42.7109375" style="504" customWidth="1"/>
    <col min="14850" max="14850" width="14.85546875" style="504" bestFit="1" customWidth="1"/>
    <col min="14851" max="14851" width="3.28515625" style="504" bestFit="1" customWidth="1"/>
    <col min="14852" max="14852" width="15.140625" style="504" bestFit="1" customWidth="1"/>
    <col min="14853" max="14853" width="3.28515625" style="504" bestFit="1" customWidth="1"/>
    <col min="14854" max="14854" width="14.85546875" style="504" bestFit="1" customWidth="1"/>
    <col min="14855" max="14855" width="3.42578125" style="504" bestFit="1" customWidth="1"/>
    <col min="14856" max="14856" width="15.85546875" style="504" bestFit="1" customWidth="1"/>
    <col min="14857" max="14857" width="3.28515625" style="504" bestFit="1" customWidth="1"/>
    <col min="14858" max="15104" width="11" style="504"/>
    <col min="15105" max="15105" width="42.7109375" style="504" customWidth="1"/>
    <col min="15106" max="15106" width="14.85546875" style="504" bestFit="1" customWidth="1"/>
    <col min="15107" max="15107" width="3.28515625" style="504" bestFit="1" customWidth="1"/>
    <col min="15108" max="15108" width="15.140625" style="504" bestFit="1" customWidth="1"/>
    <col min="15109" max="15109" width="3.28515625" style="504" bestFit="1" customWidth="1"/>
    <col min="15110" max="15110" width="14.85546875" style="504" bestFit="1" customWidth="1"/>
    <col min="15111" max="15111" width="3.42578125" style="504" bestFit="1" customWidth="1"/>
    <col min="15112" max="15112" width="15.85546875" style="504" bestFit="1" customWidth="1"/>
    <col min="15113" max="15113" width="3.28515625" style="504" bestFit="1" customWidth="1"/>
    <col min="15114" max="15360" width="11" style="504"/>
    <col min="15361" max="15361" width="42.7109375" style="504" customWidth="1"/>
    <col min="15362" max="15362" width="14.85546875" style="504" bestFit="1" customWidth="1"/>
    <col min="15363" max="15363" width="3.28515625" style="504" bestFit="1" customWidth="1"/>
    <col min="15364" max="15364" width="15.140625" style="504" bestFit="1" customWidth="1"/>
    <col min="15365" max="15365" width="3.28515625" style="504" bestFit="1" customWidth="1"/>
    <col min="15366" max="15366" width="14.85546875" style="504" bestFit="1" customWidth="1"/>
    <col min="15367" max="15367" width="3.42578125" style="504" bestFit="1" customWidth="1"/>
    <col min="15368" max="15368" width="15.85546875" style="504" bestFit="1" customWidth="1"/>
    <col min="15369" max="15369" width="3.28515625" style="504" bestFit="1" customWidth="1"/>
    <col min="15370" max="15616" width="11" style="504"/>
    <col min="15617" max="15617" width="42.7109375" style="504" customWidth="1"/>
    <col min="15618" max="15618" width="14.85546875" style="504" bestFit="1" customWidth="1"/>
    <col min="15619" max="15619" width="3.28515625" style="504" bestFit="1" customWidth="1"/>
    <col min="15620" max="15620" width="15.140625" style="504" bestFit="1" customWidth="1"/>
    <col min="15621" max="15621" width="3.28515625" style="504" bestFit="1" customWidth="1"/>
    <col min="15622" max="15622" width="14.85546875" style="504" bestFit="1" customWidth="1"/>
    <col min="15623" max="15623" width="3.42578125" style="504" bestFit="1" customWidth="1"/>
    <col min="15624" max="15624" width="15.85546875" style="504" bestFit="1" customWidth="1"/>
    <col min="15625" max="15625" width="3.28515625" style="504" bestFit="1" customWidth="1"/>
    <col min="15626" max="15872" width="11" style="504"/>
    <col min="15873" max="15873" width="42.7109375" style="504" customWidth="1"/>
    <col min="15874" max="15874" width="14.85546875" style="504" bestFit="1" customWidth="1"/>
    <col min="15875" max="15875" width="3.28515625" style="504" bestFit="1" customWidth="1"/>
    <col min="15876" max="15876" width="15.140625" style="504" bestFit="1" customWidth="1"/>
    <col min="15877" max="15877" width="3.28515625" style="504" bestFit="1" customWidth="1"/>
    <col min="15878" max="15878" width="14.85546875" style="504" bestFit="1" customWidth="1"/>
    <col min="15879" max="15879" width="3.42578125" style="504" bestFit="1" customWidth="1"/>
    <col min="15880" max="15880" width="15.85546875" style="504" bestFit="1" customWidth="1"/>
    <col min="15881" max="15881" width="3.28515625" style="504" bestFit="1" customWidth="1"/>
    <col min="15882" max="16128" width="11" style="504"/>
    <col min="16129" max="16129" width="42.7109375" style="504" customWidth="1"/>
    <col min="16130" max="16130" width="14.85546875" style="504" bestFit="1" customWidth="1"/>
    <col min="16131" max="16131" width="3.28515625" style="504" bestFit="1" customWidth="1"/>
    <col min="16132" max="16132" width="15.140625" style="504" bestFit="1" customWidth="1"/>
    <col min="16133" max="16133" width="3.28515625" style="504" bestFit="1" customWidth="1"/>
    <col min="16134" max="16134" width="14.85546875" style="504" bestFit="1" customWidth="1"/>
    <col min="16135" max="16135" width="3.42578125" style="504" bestFit="1" customWidth="1"/>
    <col min="16136" max="16136" width="15.85546875" style="504" bestFit="1" customWidth="1"/>
    <col min="16137" max="16137" width="3.28515625" style="504" bestFit="1" customWidth="1"/>
    <col min="16138" max="16384" width="11" style="504"/>
  </cols>
  <sheetData>
    <row r="1" spans="1:9" x14ac:dyDescent="0.2">
      <c r="A1" s="999" t="s">
        <v>1500</v>
      </c>
      <c r="B1" s="999"/>
      <c r="C1" s="999"/>
      <c r="D1" s="999"/>
      <c r="E1" s="999"/>
      <c r="F1" s="999"/>
      <c r="G1" s="999"/>
      <c r="H1" s="999"/>
      <c r="I1" s="999"/>
    </row>
    <row r="2" spans="1:9" x14ac:dyDescent="0.2">
      <c r="A2" s="1002" t="s">
        <v>1431</v>
      </c>
      <c r="B2" s="1002"/>
      <c r="C2" s="1002"/>
      <c r="D2" s="1002"/>
      <c r="E2" s="1002"/>
      <c r="F2" s="1002"/>
      <c r="G2" s="1002"/>
      <c r="H2" s="1002"/>
      <c r="I2" s="1002"/>
    </row>
    <row r="3" spans="1:9" x14ac:dyDescent="0.2">
      <c r="A3" s="1000" t="s">
        <v>1501</v>
      </c>
      <c r="B3" s="1000">
        <v>2016</v>
      </c>
      <c r="C3" s="1000"/>
      <c r="D3" s="1000"/>
      <c r="E3" s="1000"/>
      <c r="F3" s="1000"/>
      <c r="G3" s="1000"/>
      <c r="H3" s="1000"/>
      <c r="I3" s="1000"/>
    </row>
    <row r="4" spans="1:9" x14ac:dyDescent="0.2">
      <c r="A4" s="1000"/>
      <c r="B4" s="505" t="s">
        <v>1460</v>
      </c>
      <c r="C4" s="521" t="s">
        <v>8</v>
      </c>
      <c r="D4" s="522" t="s">
        <v>1461</v>
      </c>
      <c r="E4" s="523" t="s">
        <v>8</v>
      </c>
      <c r="F4" s="524" t="s">
        <v>1462</v>
      </c>
      <c r="G4" s="525" t="s">
        <v>8</v>
      </c>
      <c r="H4" s="522" t="s">
        <v>1463</v>
      </c>
      <c r="I4" s="523" t="s">
        <v>8</v>
      </c>
    </row>
    <row r="5" spans="1:9" x14ac:dyDescent="0.2">
      <c r="A5" s="507"/>
      <c r="B5" s="507"/>
      <c r="C5" s="526"/>
      <c r="D5" s="527"/>
      <c r="E5" s="528"/>
      <c r="F5" s="529"/>
      <c r="G5" s="530"/>
      <c r="H5" s="527"/>
      <c r="I5" s="528"/>
    </row>
    <row r="6" spans="1:9" x14ac:dyDescent="0.2">
      <c r="A6" s="531" t="s">
        <v>1435</v>
      </c>
      <c r="B6" s="532">
        <v>4496019642.6499996</v>
      </c>
      <c r="C6" s="533"/>
      <c r="D6" s="534">
        <v>8989496928.2999992</v>
      </c>
      <c r="E6" s="535"/>
      <c r="F6" s="536">
        <v>4924545027.1700001</v>
      </c>
      <c r="G6" s="537"/>
      <c r="H6" s="534">
        <v>18410061598.119999</v>
      </c>
      <c r="I6" s="538"/>
    </row>
    <row r="7" spans="1:9" x14ac:dyDescent="0.2">
      <c r="A7" s="539"/>
      <c r="B7" s="540"/>
      <c r="C7" s="541"/>
      <c r="D7" s="542"/>
      <c r="E7" s="538"/>
      <c r="F7" s="543"/>
      <c r="G7" s="544"/>
      <c r="H7" s="542"/>
      <c r="I7" s="538"/>
    </row>
    <row r="8" spans="1:9" x14ac:dyDescent="0.2">
      <c r="A8" s="514" t="s">
        <v>1503</v>
      </c>
      <c r="B8" s="515">
        <v>1181002653.6900001</v>
      </c>
      <c r="C8" s="545">
        <f>+B8/B6*100</f>
        <v>26.267737856098535</v>
      </c>
      <c r="D8" s="546">
        <v>2152648934.9699998</v>
      </c>
      <c r="E8" s="547">
        <f>+D8/D6*100</f>
        <v>23.946266984008933</v>
      </c>
      <c r="F8" s="548">
        <v>1474202615.5599999</v>
      </c>
      <c r="G8" s="545">
        <f>+F8/F6*100</f>
        <v>29.935813510211389</v>
      </c>
      <c r="H8" s="546">
        <v>4807854204.2200003</v>
      </c>
      <c r="I8" s="547">
        <f>+H8/H6*100</f>
        <v>26.115361855774395</v>
      </c>
    </row>
    <row r="9" spans="1:9" x14ac:dyDescent="0.2">
      <c r="A9" s="514" t="s">
        <v>1504</v>
      </c>
      <c r="B9" s="515">
        <v>592070535.34000003</v>
      </c>
      <c r="C9" s="545">
        <f>+B9/B6*100</f>
        <v>13.16877109974163</v>
      </c>
      <c r="D9" s="546">
        <v>140386833.81</v>
      </c>
      <c r="E9" s="547">
        <f>+D9/D6*100</f>
        <v>1.5616761975639109</v>
      </c>
      <c r="F9" s="548">
        <v>944168036.07000005</v>
      </c>
      <c r="G9" s="545">
        <f>+F9/F6*100</f>
        <v>19.172695769066557</v>
      </c>
      <c r="H9" s="546">
        <v>1676625405.22</v>
      </c>
      <c r="I9" s="547">
        <f>+H9/H6*100</f>
        <v>9.1071145866845651</v>
      </c>
    </row>
    <row r="10" spans="1:9" x14ac:dyDescent="0.2">
      <c r="A10" s="514" t="s">
        <v>1505</v>
      </c>
      <c r="B10" s="515">
        <v>1681581503.3399999</v>
      </c>
      <c r="C10" s="545">
        <f>+B10/B6*100</f>
        <v>37.401560424430414</v>
      </c>
      <c r="D10" s="546">
        <v>6385161370.3999996</v>
      </c>
      <c r="E10" s="547">
        <f>+D10/D6*100</f>
        <v>71.029129008306981</v>
      </c>
      <c r="F10" s="548">
        <v>2030466719.22</v>
      </c>
      <c r="G10" s="545">
        <f>+F10/F6*100</f>
        <v>41.231559626673842</v>
      </c>
      <c r="H10" s="546">
        <v>10097209592.959999</v>
      </c>
      <c r="I10" s="547">
        <f>+H10/H6*100</f>
        <v>54.846147793395247</v>
      </c>
    </row>
    <row r="11" spans="1:9" x14ac:dyDescent="0.2">
      <c r="A11" s="514" t="s">
        <v>1506</v>
      </c>
      <c r="B11" s="515">
        <v>1041364950.28</v>
      </c>
      <c r="C11" s="545">
        <f>+B11/B6*100</f>
        <v>23.161930619729429</v>
      </c>
      <c r="D11" s="546">
        <v>311299789.12</v>
      </c>
      <c r="E11" s="547">
        <f>+D11/D6*100</f>
        <v>3.4629278101201795</v>
      </c>
      <c r="F11" s="548">
        <v>475707656.31999999</v>
      </c>
      <c r="G11" s="545">
        <f>+F11/F6*100</f>
        <v>9.6599310940482166</v>
      </c>
      <c r="H11" s="546">
        <v>1828372395.72</v>
      </c>
      <c r="I11" s="547">
        <f>+H11/H6*100</f>
        <v>9.9313757641457858</v>
      </c>
    </row>
    <row r="12" spans="1:9" x14ac:dyDescent="0.2">
      <c r="A12" s="549"/>
      <c r="B12" s="550"/>
      <c r="C12" s="551"/>
      <c r="D12" s="552"/>
      <c r="E12" s="553"/>
      <c r="F12" s="554"/>
      <c r="G12" s="551"/>
      <c r="H12" s="552"/>
      <c r="I12" s="553"/>
    </row>
    <row r="13" spans="1:9" x14ac:dyDescent="0.2">
      <c r="A13" s="555"/>
      <c r="B13" s="556"/>
      <c r="D13" s="556"/>
      <c r="F13" s="556"/>
      <c r="H13" s="556"/>
    </row>
    <row r="14" spans="1:9" x14ac:dyDescent="0.2">
      <c r="A14" s="555"/>
      <c r="B14" s="556"/>
      <c r="D14" s="556"/>
      <c r="F14" s="556"/>
      <c r="H14" s="556"/>
    </row>
    <row r="15" spans="1:9" x14ac:dyDescent="0.2">
      <c r="A15" s="555"/>
      <c r="B15" s="556"/>
      <c r="D15" s="556"/>
      <c r="F15" s="556"/>
      <c r="H15" s="556"/>
    </row>
    <row r="16" spans="1:9" x14ac:dyDescent="0.2">
      <c r="A16" s="999" t="s">
        <v>1500</v>
      </c>
      <c r="B16" s="999"/>
      <c r="C16" s="999"/>
      <c r="D16" s="999"/>
      <c r="E16" s="999"/>
      <c r="F16" s="999"/>
      <c r="G16" s="999"/>
      <c r="H16" s="999"/>
      <c r="I16" s="999"/>
    </row>
    <row r="17" spans="1:9" x14ac:dyDescent="0.2">
      <c r="A17" s="1002" t="s">
        <v>1431</v>
      </c>
      <c r="B17" s="1002"/>
      <c r="C17" s="1002"/>
      <c r="D17" s="1002"/>
      <c r="E17" s="1002"/>
      <c r="F17" s="1002"/>
      <c r="G17" s="1002"/>
      <c r="H17" s="1002"/>
      <c r="I17" s="1002"/>
    </row>
    <row r="18" spans="1:9" x14ac:dyDescent="0.2">
      <c r="A18" s="1000" t="s">
        <v>1503</v>
      </c>
      <c r="B18" s="1000">
        <v>2016</v>
      </c>
      <c r="C18" s="1000"/>
      <c r="D18" s="1000"/>
      <c r="E18" s="1000"/>
      <c r="F18" s="1000"/>
      <c r="G18" s="1000"/>
      <c r="H18" s="1000"/>
      <c r="I18" s="1000"/>
    </row>
    <row r="19" spans="1:9" x14ac:dyDescent="0.2">
      <c r="A19" s="1000"/>
      <c r="B19" s="505" t="s">
        <v>1460</v>
      </c>
      <c r="C19" s="557" t="s">
        <v>8</v>
      </c>
      <c r="D19" s="524" t="s">
        <v>1461</v>
      </c>
      <c r="E19" s="523" t="s">
        <v>8</v>
      </c>
      <c r="F19" s="524" t="s">
        <v>1462</v>
      </c>
      <c r="G19" s="523" t="s">
        <v>8</v>
      </c>
      <c r="H19" s="524" t="s">
        <v>1463</v>
      </c>
      <c r="I19" s="523" t="s">
        <v>8</v>
      </c>
    </row>
    <row r="20" spans="1:9" x14ac:dyDescent="0.2">
      <c r="A20" s="507"/>
      <c r="B20" s="507"/>
      <c r="C20" s="558"/>
      <c r="D20" s="529"/>
      <c r="E20" s="559"/>
      <c r="F20" s="529"/>
      <c r="G20" s="559"/>
      <c r="H20" s="529"/>
      <c r="I20" s="559"/>
    </row>
    <row r="21" spans="1:9" x14ac:dyDescent="0.2">
      <c r="A21" s="531" t="s">
        <v>10</v>
      </c>
      <c r="B21" s="532">
        <v>1181002653.6900001</v>
      </c>
      <c r="C21" s="560"/>
      <c r="D21" s="536">
        <v>2152648934.9699998</v>
      </c>
      <c r="E21" s="535"/>
      <c r="F21" s="536">
        <v>1474202615.5599999</v>
      </c>
      <c r="G21" s="535"/>
      <c r="H21" s="536">
        <v>4807854204.2200003</v>
      </c>
      <c r="I21" s="538"/>
    </row>
    <row r="22" spans="1:9" x14ac:dyDescent="0.2">
      <c r="A22" s="539"/>
      <c r="B22" s="540"/>
      <c r="C22" s="561"/>
      <c r="D22" s="543"/>
      <c r="E22" s="538"/>
      <c r="F22" s="543"/>
      <c r="G22" s="538"/>
      <c r="H22" s="543"/>
      <c r="I22" s="538"/>
    </row>
    <row r="23" spans="1:9" x14ac:dyDescent="0.2">
      <c r="A23" s="514" t="s">
        <v>1508</v>
      </c>
      <c r="B23" s="515">
        <v>288076769.73000002</v>
      </c>
      <c r="C23" s="547">
        <f>+B23/B21*100</f>
        <v>24.392559053945778</v>
      </c>
      <c r="D23" s="548">
        <v>5989915.8499999996</v>
      </c>
      <c r="E23" s="547">
        <f>+D23/D21*100</f>
        <v>0.27825790600098371</v>
      </c>
      <c r="F23" s="548">
        <v>43411722.369999997</v>
      </c>
      <c r="G23" s="547">
        <f>+F23/F21*100</f>
        <v>2.9447595542020757</v>
      </c>
      <c r="H23" s="548">
        <v>337478407.94999999</v>
      </c>
      <c r="I23" s="547">
        <f>+H23/H21*100</f>
        <v>7.0193145136095207</v>
      </c>
    </row>
    <row r="24" spans="1:9" ht="22.5" x14ac:dyDescent="0.2">
      <c r="A24" s="514" t="s">
        <v>1509</v>
      </c>
      <c r="B24" s="515">
        <v>195475672.86000001</v>
      </c>
      <c r="C24" s="547">
        <f>+B24/B21*100</f>
        <v>16.551670925483812</v>
      </c>
      <c r="D24" s="548">
        <v>0</v>
      </c>
      <c r="E24" s="547">
        <f>+D24/D21*100</f>
        <v>0</v>
      </c>
      <c r="F24" s="548">
        <v>10266390.630000001</v>
      </c>
      <c r="G24" s="547">
        <f>+F24/F23*100</f>
        <v>23.648890367673292</v>
      </c>
      <c r="H24" s="548">
        <v>205742063.49000001</v>
      </c>
      <c r="I24" s="547">
        <v>5</v>
      </c>
    </row>
    <row r="25" spans="1:9" x14ac:dyDescent="0.2">
      <c r="A25" s="514" t="s">
        <v>1510</v>
      </c>
      <c r="B25" s="515">
        <v>0</v>
      </c>
      <c r="C25" s="547">
        <f>+B25/B21*100</f>
        <v>0</v>
      </c>
      <c r="D25" s="548">
        <v>2094892851</v>
      </c>
      <c r="E25" s="547">
        <f>+D25/D21*100</f>
        <v>97.316976166817255</v>
      </c>
      <c r="F25" s="548">
        <v>1147631891.55</v>
      </c>
      <c r="G25" s="547">
        <f>+F25/F21*100</f>
        <v>77.847636372158604</v>
      </c>
      <c r="H25" s="548">
        <v>3242524742.5500002</v>
      </c>
      <c r="I25" s="547">
        <f>+H25/H21*100</f>
        <v>67.442243562709052</v>
      </c>
    </row>
    <row r="26" spans="1:9" ht="22.5" x14ac:dyDescent="0.2">
      <c r="A26" s="514" t="s">
        <v>1511</v>
      </c>
      <c r="B26" s="515">
        <v>3665676.53</v>
      </c>
      <c r="C26" s="547">
        <f>+B26/B21*100</f>
        <v>0.31038681568976378</v>
      </c>
      <c r="D26" s="548">
        <v>360527</v>
      </c>
      <c r="E26" s="547">
        <f>+D26/D21*100</f>
        <v>1.6748063009402153E-2</v>
      </c>
      <c r="F26" s="548">
        <v>2079742.54</v>
      </c>
      <c r="G26" s="547">
        <f>+F26/F21*100</f>
        <v>0.14107575973944231</v>
      </c>
      <c r="H26" s="548">
        <v>6105946.0700000003</v>
      </c>
      <c r="I26" s="547">
        <f>+H26/H21*100</f>
        <v>0.12699940161747469</v>
      </c>
    </row>
    <row r="27" spans="1:9" x14ac:dyDescent="0.2">
      <c r="A27" s="514" t="s">
        <v>1512</v>
      </c>
      <c r="B27" s="515">
        <v>371363004.93000001</v>
      </c>
      <c r="C27" s="547">
        <f>+B27/B21*100</f>
        <v>31.444722310292001</v>
      </c>
      <c r="D27" s="548">
        <v>16915391.620000001</v>
      </c>
      <c r="E27" s="547">
        <f>+D27/D21*100</f>
        <v>0.78579425308083228</v>
      </c>
      <c r="F27" s="548">
        <v>155449832.81999999</v>
      </c>
      <c r="G27" s="547">
        <f>+F27/F21*100</f>
        <v>10.544672162377749</v>
      </c>
      <c r="H27" s="548">
        <v>543728229.37</v>
      </c>
      <c r="I27" s="547">
        <f>+H27/H21*100</f>
        <v>11.309166340625577</v>
      </c>
    </row>
    <row r="28" spans="1:9" ht="22.5" x14ac:dyDescent="0.2">
      <c r="A28" s="514" t="s">
        <v>1513</v>
      </c>
      <c r="B28" s="515">
        <v>1242343.7699999998</v>
      </c>
      <c r="C28" s="547">
        <f>+B28/B21*100</f>
        <v>0.1051939863232603</v>
      </c>
      <c r="D28" s="548">
        <v>0</v>
      </c>
      <c r="E28" s="547">
        <f>+D28/D21*100</f>
        <v>0</v>
      </c>
      <c r="F28" s="548">
        <v>0</v>
      </c>
      <c r="G28" s="547">
        <f>+F28/F21*100</f>
        <v>0</v>
      </c>
      <c r="H28" s="548">
        <v>1242343.7699999998</v>
      </c>
      <c r="I28" s="547">
        <f>+H28/H21*100</f>
        <v>2.5839880271526471E-2</v>
      </c>
    </row>
    <row r="29" spans="1:9" x14ac:dyDescent="0.2">
      <c r="A29" s="514" t="s">
        <v>1514</v>
      </c>
      <c r="B29" s="515">
        <v>321179185.87</v>
      </c>
      <c r="C29" s="547">
        <f>+B29/B21*100</f>
        <v>27.195466908265388</v>
      </c>
      <c r="D29" s="548">
        <v>34490249.5</v>
      </c>
      <c r="E29" s="547">
        <f>+D29/D21*100</f>
        <v>1.6022236110915442</v>
      </c>
      <c r="F29" s="548">
        <v>115363035.65000001</v>
      </c>
      <c r="G29" s="547">
        <f>+F29/F21*100</f>
        <v>7.8254531929572977</v>
      </c>
      <c r="H29" s="548">
        <v>471032471.01999998</v>
      </c>
      <c r="I29" s="547">
        <f>+H29/H21*100</f>
        <v>9.7971454834583049</v>
      </c>
    </row>
    <row r="30" spans="1:9" x14ac:dyDescent="0.2">
      <c r="A30" s="517"/>
      <c r="B30" s="518"/>
      <c r="C30" s="553"/>
      <c r="D30" s="562"/>
      <c r="E30" s="553"/>
      <c r="F30" s="562"/>
      <c r="G30" s="553"/>
      <c r="H30" s="562"/>
      <c r="I30" s="553"/>
    </row>
    <row r="34" spans="1:9" x14ac:dyDescent="0.2">
      <c r="A34" s="999" t="s">
        <v>1500</v>
      </c>
      <c r="B34" s="999"/>
      <c r="C34" s="999"/>
      <c r="D34" s="999"/>
      <c r="E34" s="999"/>
      <c r="F34" s="999"/>
      <c r="G34" s="999"/>
      <c r="H34" s="999"/>
      <c r="I34" s="999"/>
    </row>
    <row r="35" spans="1:9" x14ac:dyDescent="0.2">
      <c r="A35" s="1002" t="s">
        <v>1431</v>
      </c>
      <c r="B35" s="1002"/>
      <c r="C35" s="1002"/>
      <c r="D35" s="1002"/>
      <c r="E35" s="1002"/>
      <c r="F35" s="1002"/>
      <c r="G35" s="1002"/>
      <c r="H35" s="1002"/>
      <c r="I35" s="1002"/>
    </row>
    <row r="36" spans="1:9" x14ac:dyDescent="0.2">
      <c r="A36" s="1000" t="s">
        <v>1504</v>
      </c>
      <c r="B36" s="1000">
        <v>2016</v>
      </c>
      <c r="C36" s="1000"/>
      <c r="D36" s="1000"/>
      <c r="E36" s="1000"/>
      <c r="F36" s="1000"/>
      <c r="G36" s="1000"/>
      <c r="H36" s="1000"/>
      <c r="I36" s="1000"/>
    </row>
    <row r="37" spans="1:9" x14ac:dyDescent="0.2">
      <c r="A37" s="1000"/>
      <c r="B37" s="505" t="s">
        <v>1460</v>
      </c>
      <c r="C37" s="557" t="s">
        <v>8</v>
      </c>
      <c r="D37" s="524" t="s">
        <v>1461</v>
      </c>
      <c r="E37" s="523" t="s">
        <v>8</v>
      </c>
      <c r="F37" s="524" t="s">
        <v>1462</v>
      </c>
      <c r="G37" s="523" t="s">
        <v>8</v>
      </c>
      <c r="H37" s="524" t="s">
        <v>1463</v>
      </c>
      <c r="I37" s="523" t="s">
        <v>8</v>
      </c>
    </row>
    <row r="38" spans="1:9" x14ac:dyDescent="0.2">
      <c r="A38" s="511"/>
      <c r="B38" s="511"/>
      <c r="C38" s="563"/>
      <c r="D38" s="564"/>
      <c r="E38" s="565"/>
      <c r="F38" s="564"/>
      <c r="G38" s="565"/>
      <c r="H38" s="564"/>
      <c r="I38" s="559"/>
    </row>
    <row r="39" spans="1:9" x14ac:dyDescent="0.2">
      <c r="A39" s="531" t="s">
        <v>10</v>
      </c>
      <c r="B39" s="532">
        <v>592070535.34000003</v>
      </c>
      <c r="C39" s="560"/>
      <c r="D39" s="536">
        <v>140386833.81</v>
      </c>
      <c r="E39" s="535"/>
      <c r="F39" s="536">
        <v>944168036.07000005</v>
      </c>
      <c r="G39" s="535"/>
      <c r="H39" s="536">
        <v>1676625405.22</v>
      </c>
      <c r="I39" s="538"/>
    </row>
    <row r="40" spans="1:9" x14ac:dyDescent="0.2">
      <c r="A40" s="539"/>
      <c r="B40" s="540"/>
      <c r="C40" s="561"/>
      <c r="D40" s="543"/>
      <c r="E40" s="538"/>
      <c r="F40" s="543"/>
      <c r="G40" s="538"/>
      <c r="H40" s="543"/>
      <c r="I40" s="538"/>
    </row>
    <row r="41" spans="1:9" x14ac:dyDescent="0.2">
      <c r="A41" s="514" t="s">
        <v>1515</v>
      </c>
      <c r="B41" s="515">
        <v>19738398.879999999</v>
      </c>
      <c r="C41" s="547">
        <f>+B41/B39*100</f>
        <v>3.3337917869304379</v>
      </c>
      <c r="D41" s="548">
        <v>89806.399999999994</v>
      </c>
      <c r="E41" s="547">
        <f>+D41/D39*100</f>
        <v>6.3970671296386852E-2</v>
      </c>
      <c r="F41" s="548">
        <v>5302296.13</v>
      </c>
      <c r="G41" s="547">
        <f>+F41/F39*100</f>
        <v>0.56158394771234255</v>
      </c>
      <c r="H41" s="548">
        <v>25130501.41</v>
      </c>
      <c r="I41" s="547">
        <f>+H41/H39*100</f>
        <v>1.4988739483344806</v>
      </c>
    </row>
    <row r="42" spans="1:9" x14ac:dyDescent="0.2">
      <c r="A42" s="514" t="s">
        <v>1516</v>
      </c>
      <c r="B42" s="515">
        <v>22990041.789999999</v>
      </c>
      <c r="C42" s="547">
        <f>+B42/B39*100</f>
        <v>3.8829903563429022</v>
      </c>
      <c r="D42" s="548">
        <v>2258873.85</v>
      </c>
      <c r="E42" s="547">
        <f>+D42/D39*100</f>
        <v>1.609035397904313</v>
      </c>
      <c r="F42" s="548">
        <v>31631295.239999998</v>
      </c>
      <c r="G42" s="547">
        <f>+F42/F39*100</f>
        <v>3.3501764549943811</v>
      </c>
      <c r="H42" s="548">
        <v>56880210.880000003</v>
      </c>
      <c r="I42" s="547">
        <f>+H42/H39*100</f>
        <v>3.3925413931406108</v>
      </c>
    </row>
    <row r="43" spans="1:9" x14ac:dyDescent="0.2">
      <c r="A43" s="514" t="s">
        <v>1518</v>
      </c>
      <c r="B43" s="515">
        <v>28376189.890000001</v>
      </c>
      <c r="C43" s="547">
        <f>+B43/B39*100</f>
        <v>4.7927042803615967</v>
      </c>
      <c r="D43" s="548">
        <v>0</v>
      </c>
      <c r="E43" s="547">
        <f>+D43/D39*100</f>
        <v>0</v>
      </c>
      <c r="F43" s="548">
        <v>21847844.300000001</v>
      </c>
      <c r="G43" s="547">
        <f>+F43/F39*100</f>
        <v>2.3139783878873246</v>
      </c>
      <c r="H43" s="548">
        <v>50224034.189999998</v>
      </c>
      <c r="I43" s="547">
        <f>+H43/H39*100</f>
        <v>2.9955429539378713</v>
      </c>
    </row>
    <row r="44" spans="1:9" ht="22.5" x14ac:dyDescent="0.2">
      <c r="A44" s="514" t="s">
        <v>1519</v>
      </c>
      <c r="B44" s="515">
        <v>102531570.64</v>
      </c>
      <c r="C44" s="547">
        <f>+B44/B39*100</f>
        <v>17.317458735067881</v>
      </c>
      <c r="D44" s="548">
        <v>4163150</v>
      </c>
      <c r="E44" s="547">
        <f>+D44/D39*100</f>
        <v>2.965484644831025</v>
      </c>
      <c r="F44" s="548">
        <v>154093840.00999999</v>
      </c>
      <c r="G44" s="547">
        <f>+F44/F39*100</f>
        <v>16.320594864808108</v>
      </c>
      <c r="H44" s="548">
        <v>260788560.65000001</v>
      </c>
      <c r="I44" s="547">
        <f>+H44/H39*100</f>
        <v>15.554372481656412</v>
      </c>
    </row>
    <row r="45" spans="1:9" x14ac:dyDescent="0.2">
      <c r="A45" s="514" t="s">
        <v>1520</v>
      </c>
      <c r="B45" s="515">
        <v>1600</v>
      </c>
      <c r="C45" s="547">
        <f>+B45/B39*100</f>
        <v>2.7023807207044858E-4</v>
      </c>
      <c r="D45" s="548">
        <v>0</v>
      </c>
      <c r="E45" s="547">
        <f>+D45/D39*100</f>
        <v>0</v>
      </c>
      <c r="F45" s="548">
        <v>0</v>
      </c>
      <c r="G45" s="547">
        <f>+F45/F39*100</f>
        <v>0</v>
      </c>
      <c r="H45" s="548">
        <v>1600</v>
      </c>
      <c r="I45" s="547">
        <f>+H45/H39*100</f>
        <v>9.5429783839524643E-5</v>
      </c>
    </row>
    <row r="46" spans="1:9" x14ac:dyDescent="0.2">
      <c r="A46" s="514" t="s">
        <v>1522</v>
      </c>
      <c r="B46" s="515">
        <v>121114209.65000001</v>
      </c>
      <c r="C46" s="547">
        <f>+B46/B39*100</f>
        <v>20.456044072595077</v>
      </c>
      <c r="D46" s="548">
        <v>5712909.1600000001</v>
      </c>
      <c r="E46" s="547">
        <f>+D46/D39*100</f>
        <v>4.069405231926428</v>
      </c>
      <c r="F46" s="548">
        <v>53755546.920000002</v>
      </c>
      <c r="G46" s="547">
        <f>+F46/F39*100</f>
        <v>5.693430074560859</v>
      </c>
      <c r="H46" s="548">
        <v>180582665.72999999</v>
      </c>
      <c r="I46" s="547">
        <f>+H46/H39*100</f>
        <v>10.770602972361894</v>
      </c>
    </row>
    <row r="47" spans="1:9" x14ac:dyDescent="0.2">
      <c r="A47" s="514" t="s">
        <v>1523</v>
      </c>
      <c r="B47" s="515">
        <v>297318524.49000001</v>
      </c>
      <c r="C47" s="547">
        <f>+B47/B39*100</f>
        <v>50.216740530630034</v>
      </c>
      <c r="D47" s="548">
        <v>128162094.40000001</v>
      </c>
      <c r="E47" s="547">
        <f>+D47/D39*100</f>
        <v>91.292104054041843</v>
      </c>
      <c r="F47" s="548">
        <v>677537213.47000003</v>
      </c>
      <c r="G47" s="547">
        <f>+F47/F39*100</f>
        <v>71.760236270036984</v>
      </c>
      <c r="H47" s="548">
        <v>1103017832.3599999</v>
      </c>
      <c r="I47" s="547">
        <f>+H47/H39*100</f>
        <v>65.787970820784878</v>
      </c>
    </row>
    <row r="48" spans="1:9" x14ac:dyDescent="0.2">
      <c r="A48" s="517"/>
      <c r="B48" s="518"/>
      <c r="C48" s="553"/>
      <c r="D48" s="562"/>
      <c r="E48" s="553"/>
      <c r="F48" s="562"/>
      <c r="G48" s="553"/>
      <c r="H48" s="562"/>
      <c r="I48" s="553"/>
    </row>
    <row r="52" spans="1:9" x14ac:dyDescent="0.2">
      <c r="A52" s="999" t="s">
        <v>1500</v>
      </c>
      <c r="B52" s="999"/>
      <c r="C52" s="999"/>
      <c r="D52" s="999"/>
      <c r="E52" s="999"/>
      <c r="F52" s="999"/>
      <c r="G52" s="999"/>
      <c r="H52" s="999"/>
      <c r="I52" s="999"/>
    </row>
    <row r="53" spans="1:9" x14ac:dyDescent="0.2">
      <c r="A53" s="1002" t="s">
        <v>1431</v>
      </c>
      <c r="B53" s="1002"/>
      <c r="C53" s="1002"/>
      <c r="D53" s="1002"/>
      <c r="E53" s="1002"/>
      <c r="F53" s="1002"/>
      <c r="G53" s="1002"/>
      <c r="H53" s="1002"/>
      <c r="I53" s="1002"/>
    </row>
    <row r="54" spans="1:9" x14ac:dyDescent="0.2">
      <c r="A54" s="1000" t="s">
        <v>1505</v>
      </c>
      <c r="B54" s="1000">
        <v>2016</v>
      </c>
      <c r="C54" s="1000"/>
      <c r="D54" s="1000"/>
      <c r="E54" s="1000"/>
      <c r="F54" s="1000"/>
      <c r="G54" s="1000"/>
      <c r="H54" s="1000"/>
      <c r="I54" s="1000"/>
    </row>
    <row r="55" spans="1:9" x14ac:dyDescent="0.2">
      <c r="A55" s="1000"/>
      <c r="B55" s="505" t="s">
        <v>1460</v>
      </c>
      <c r="C55" s="557" t="s">
        <v>8</v>
      </c>
      <c r="D55" s="524" t="s">
        <v>1461</v>
      </c>
      <c r="E55" s="523" t="s">
        <v>8</v>
      </c>
      <c r="F55" s="524" t="s">
        <v>1462</v>
      </c>
      <c r="G55" s="523" t="s">
        <v>8</v>
      </c>
      <c r="H55" s="524" t="s">
        <v>1463</v>
      </c>
      <c r="I55" s="523" t="s">
        <v>8</v>
      </c>
    </row>
    <row r="56" spans="1:9" x14ac:dyDescent="0.2">
      <c r="A56" s="507"/>
      <c r="B56" s="507"/>
      <c r="C56" s="558"/>
      <c r="D56" s="529"/>
      <c r="E56" s="559"/>
      <c r="F56" s="529"/>
      <c r="G56" s="559"/>
      <c r="H56" s="529"/>
      <c r="I56" s="559"/>
    </row>
    <row r="57" spans="1:9" x14ac:dyDescent="0.2">
      <c r="A57" s="531" t="s">
        <v>10</v>
      </c>
      <c r="B57" s="532">
        <v>1681581503.3399999</v>
      </c>
      <c r="C57" s="560"/>
      <c r="D57" s="536">
        <v>6385161370.3999996</v>
      </c>
      <c r="E57" s="535"/>
      <c r="F57" s="536">
        <v>2030466719.22</v>
      </c>
      <c r="G57" s="535"/>
      <c r="H57" s="536">
        <v>10097209592.959999</v>
      </c>
      <c r="I57" s="538"/>
    </row>
    <row r="58" spans="1:9" x14ac:dyDescent="0.2">
      <c r="A58" s="539"/>
      <c r="B58" s="540"/>
      <c r="C58" s="561"/>
      <c r="D58" s="543"/>
      <c r="E58" s="538"/>
      <c r="F58" s="543"/>
      <c r="G58" s="538"/>
      <c r="H58" s="543"/>
      <c r="I58" s="538"/>
    </row>
    <row r="59" spans="1:9" ht="22.5" x14ac:dyDescent="0.2">
      <c r="A59" s="514" t="s">
        <v>1524</v>
      </c>
      <c r="B59" s="515">
        <v>204351440.59</v>
      </c>
      <c r="C59" s="547">
        <f>+B59/B57*100</f>
        <v>12.152336368122031</v>
      </c>
      <c r="D59" s="548">
        <v>372204101.79000002</v>
      </c>
      <c r="E59" s="547">
        <f>+D59/D57*100</f>
        <v>5.8292043097836883</v>
      </c>
      <c r="F59" s="548">
        <v>169841291.09999999</v>
      </c>
      <c r="G59" s="547">
        <f>+F59/F57*100</f>
        <v>8.364642941069441</v>
      </c>
      <c r="H59" s="548">
        <v>746396833.48000002</v>
      </c>
      <c r="I59" s="547">
        <f>+H59/H57*100</f>
        <v>7.3921099350102093</v>
      </c>
    </row>
    <row r="60" spans="1:9" x14ac:dyDescent="0.2">
      <c r="A60" s="514" t="s">
        <v>1525</v>
      </c>
      <c r="B60" s="515">
        <v>926792567.32000005</v>
      </c>
      <c r="C60" s="547">
        <f>+B60/B57*100</f>
        <v>55.114341200779215</v>
      </c>
      <c r="D60" s="548">
        <v>5206483373.8999996</v>
      </c>
      <c r="E60" s="547">
        <f>+D60/D57*100</f>
        <v>81.540356960059697</v>
      </c>
      <c r="F60" s="548">
        <v>812778715.12</v>
      </c>
      <c r="G60" s="547">
        <f>+F60/F57*100</f>
        <v>40.029157209344824</v>
      </c>
      <c r="H60" s="548">
        <v>6946054656.3400002</v>
      </c>
      <c r="I60" s="547">
        <f>+H60/H57*100</f>
        <v>68.791824041990225</v>
      </c>
    </row>
    <row r="61" spans="1:9" x14ac:dyDescent="0.2">
      <c r="A61" s="514" t="s">
        <v>1526</v>
      </c>
      <c r="B61" s="515">
        <v>105526249.90000001</v>
      </c>
      <c r="C61" s="547">
        <f>+B61/B57*100</f>
        <v>6.2754169030999147</v>
      </c>
      <c r="D61" s="548">
        <v>8867895.3300000001</v>
      </c>
      <c r="E61" s="547">
        <f>+D61/D57*100</f>
        <v>0.13888286944648462</v>
      </c>
      <c r="F61" s="548">
        <v>280418429.17000002</v>
      </c>
      <c r="G61" s="547">
        <f>+F61/F57*100</f>
        <v>13.810540528225069</v>
      </c>
      <c r="H61" s="548">
        <v>394812574.39999998</v>
      </c>
      <c r="I61" s="547">
        <f>+H61/H57*100</f>
        <v>3.9101156687415122</v>
      </c>
    </row>
    <row r="62" spans="1:9" x14ac:dyDescent="0.2">
      <c r="A62" s="514" t="s">
        <v>1528</v>
      </c>
      <c r="B62" s="515">
        <v>285108897.35000002</v>
      </c>
      <c r="C62" s="547">
        <f>+B62/B57*100</f>
        <v>16.954806935239802</v>
      </c>
      <c r="D62" s="548">
        <v>797605999.38</v>
      </c>
      <c r="E62" s="547">
        <f>+D62/D57*100</f>
        <v>12.491555860710124</v>
      </c>
      <c r="F62" s="548">
        <v>748729090.86000001</v>
      </c>
      <c r="G62" s="547">
        <f>+F62/F57*100</f>
        <v>36.874728542589601</v>
      </c>
      <c r="H62" s="548">
        <v>1831443987.5899999</v>
      </c>
      <c r="I62" s="547">
        <f>+H62/H57*100</f>
        <v>18.138119950158544</v>
      </c>
    </row>
    <row r="63" spans="1:9" ht="22.5" x14ac:dyDescent="0.2">
      <c r="A63" s="514" t="s">
        <v>1529</v>
      </c>
      <c r="B63" s="515">
        <v>156272575.28999999</v>
      </c>
      <c r="C63" s="547">
        <f>+B63/B57*100</f>
        <v>9.2931906648358957</v>
      </c>
      <c r="D63" s="548">
        <v>0</v>
      </c>
      <c r="E63" s="547">
        <f>+D63/D57*100</f>
        <v>0</v>
      </c>
      <c r="F63" s="548">
        <v>2480212.15</v>
      </c>
      <c r="G63" s="547">
        <f>+F63/F57*100</f>
        <v>0.1221498548349893</v>
      </c>
      <c r="H63" s="548">
        <v>158752787.44</v>
      </c>
      <c r="I63" s="547">
        <f>+H63/H57*100</f>
        <v>1.5722441529854545</v>
      </c>
    </row>
    <row r="64" spans="1:9" ht="22.5" x14ac:dyDescent="0.2">
      <c r="A64" s="514" t="s">
        <v>1530</v>
      </c>
      <c r="B64" s="515">
        <v>1668090.73</v>
      </c>
      <c r="C64" s="547">
        <f>+B64/B57*100</f>
        <v>9.9197733008289851E-2</v>
      </c>
      <c r="D64" s="548">
        <v>0</v>
      </c>
      <c r="E64" s="547">
        <f>+D64/D57*100</f>
        <v>0</v>
      </c>
      <c r="F64" s="548">
        <v>15476063.789999999</v>
      </c>
      <c r="G64" s="547">
        <f>+F64/F57*100</f>
        <v>0.76219243799992442</v>
      </c>
      <c r="H64" s="548">
        <v>17144154.52</v>
      </c>
      <c r="I64" s="547">
        <f>+H64/H57*100</f>
        <v>0.16979101366731347</v>
      </c>
    </row>
    <row r="65" spans="1:9" x14ac:dyDescent="0.2">
      <c r="A65" s="514" t="s">
        <v>1531</v>
      </c>
      <c r="B65" s="515">
        <v>1861682.16</v>
      </c>
      <c r="C65" s="547">
        <f>+B65/B57*100</f>
        <v>0.11071019491486316</v>
      </c>
      <c r="D65" s="548">
        <v>0</v>
      </c>
      <c r="E65" s="547">
        <f>+D65/D57*100</f>
        <v>0</v>
      </c>
      <c r="F65" s="548">
        <v>742917.03</v>
      </c>
      <c r="G65" s="547">
        <f>+F65/F57*100</f>
        <v>3.6588485936149218E-2</v>
      </c>
      <c r="H65" s="548">
        <v>2604599.19</v>
      </c>
      <c r="I65" s="547">
        <f>+H65/H57*100</f>
        <v>2.5795237446749497E-2</v>
      </c>
    </row>
    <row r="66" spans="1:9" x14ac:dyDescent="0.2">
      <c r="A66" s="517"/>
      <c r="B66" s="518"/>
      <c r="C66" s="553"/>
      <c r="D66" s="562"/>
      <c r="E66" s="553"/>
      <c r="F66" s="562"/>
      <c r="G66" s="553"/>
      <c r="H66" s="562"/>
      <c r="I66" s="553"/>
    </row>
    <row r="70" spans="1:9" x14ac:dyDescent="0.2">
      <c r="A70" s="999" t="s">
        <v>1500</v>
      </c>
      <c r="B70" s="999"/>
      <c r="C70" s="999"/>
      <c r="D70" s="999"/>
      <c r="E70" s="999"/>
      <c r="F70" s="999"/>
      <c r="G70" s="999"/>
      <c r="H70" s="999"/>
      <c r="I70" s="999"/>
    </row>
    <row r="71" spans="1:9" x14ac:dyDescent="0.2">
      <c r="A71" s="1002" t="s">
        <v>1431</v>
      </c>
      <c r="B71" s="1002"/>
      <c r="C71" s="1002"/>
      <c r="D71" s="1002"/>
      <c r="E71" s="1002"/>
      <c r="F71" s="1002"/>
      <c r="G71" s="1002"/>
      <c r="H71" s="1002"/>
      <c r="I71" s="1002"/>
    </row>
    <row r="72" spans="1:9" x14ac:dyDescent="0.2">
      <c r="A72" s="1000" t="s">
        <v>1506</v>
      </c>
      <c r="B72" s="1000">
        <v>2016</v>
      </c>
      <c r="C72" s="1000"/>
      <c r="D72" s="1000"/>
      <c r="E72" s="1000"/>
      <c r="F72" s="1000"/>
      <c r="G72" s="1000"/>
      <c r="H72" s="1000"/>
      <c r="I72" s="1000"/>
    </row>
    <row r="73" spans="1:9" x14ac:dyDescent="0.2">
      <c r="A73" s="1000"/>
      <c r="B73" s="505" t="s">
        <v>1460</v>
      </c>
      <c r="C73" s="557" t="s">
        <v>8</v>
      </c>
      <c r="D73" s="524" t="s">
        <v>1461</v>
      </c>
      <c r="E73" s="523" t="s">
        <v>8</v>
      </c>
      <c r="F73" s="524" t="s">
        <v>1462</v>
      </c>
      <c r="G73" s="523" t="s">
        <v>8</v>
      </c>
      <c r="H73" s="524" t="s">
        <v>1463</v>
      </c>
      <c r="I73" s="523" t="s">
        <v>8</v>
      </c>
    </row>
    <row r="74" spans="1:9" x14ac:dyDescent="0.2">
      <c r="A74" s="507"/>
      <c r="B74" s="507"/>
      <c r="C74" s="558"/>
      <c r="D74" s="529"/>
      <c r="E74" s="559"/>
      <c r="F74" s="529"/>
      <c r="G74" s="559"/>
      <c r="H74" s="529"/>
      <c r="I74" s="559"/>
    </row>
    <row r="75" spans="1:9" x14ac:dyDescent="0.2">
      <c r="A75" s="531" t="s">
        <v>10</v>
      </c>
      <c r="B75" s="532">
        <v>1041364950.28</v>
      </c>
      <c r="C75" s="560"/>
      <c r="D75" s="536">
        <v>311299789.12</v>
      </c>
      <c r="E75" s="535"/>
      <c r="F75" s="536">
        <v>475707656.31999999</v>
      </c>
      <c r="G75" s="535"/>
      <c r="H75" s="536">
        <v>1828372395.72</v>
      </c>
      <c r="I75" s="538"/>
    </row>
    <row r="76" spans="1:9" x14ac:dyDescent="0.2">
      <c r="A76" s="539"/>
      <c r="B76" s="540"/>
      <c r="C76" s="561"/>
      <c r="D76" s="543"/>
      <c r="E76" s="538"/>
      <c r="F76" s="543"/>
      <c r="G76" s="538"/>
      <c r="H76" s="543"/>
      <c r="I76" s="538"/>
    </row>
    <row r="77" spans="1:9" ht="22.5" x14ac:dyDescent="0.2">
      <c r="A77" s="514" t="s">
        <v>1532</v>
      </c>
      <c r="B77" s="515">
        <v>26646087.75</v>
      </c>
      <c r="C77" s="547">
        <f>+B77/B75*100</f>
        <v>2.558765564640471</v>
      </c>
      <c r="D77" s="548">
        <v>0</v>
      </c>
      <c r="E77" s="547">
        <f>+D77/D75*100</f>
        <v>0</v>
      </c>
      <c r="F77" s="548">
        <v>19039375.350000001</v>
      </c>
      <c r="G77" s="547">
        <f>+F77/F75*100</f>
        <v>4.0023268696757226</v>
      </c>
      <c r="H77" s="548">
        <v>45685463.100000001</v>
      </c>
      <c r="I77" s="547">
        <f>+H77/H75*100</f>
        <v>2.4986957365438345</v>
      </c>
    </row>
    <row r="78" spans="1:9" ht="22.5" x14ac:dyDescent="0.2">
      <c r="A78" s="514" t="s">
        <v>1533</v>
      </c>
      <c r="B78" s="515">
        <v>663117422.87</v>
      </c>
      <c r="C78" s="547">
        <f>+B78/B75*100</f>
        <v>63.677716701690642</v>
      </c>
      <c r="D78" s="548">
        <v>303322171.25</v>
      </c>
      <c r="E78" s="547">
        <f>+D78/D75*100</f>
        <v>97.437319860526856</v>
      </c>
      <c r="F78" s="548">
        <v>293026491.94</v>
      </c>
      <c r="G78" s="547">
        <f>+F78/F75*100</f>
        <v>61.598018877141293</v>
      </c>
      <c r="H78" s="548">
        <v>1259466086.0599999</v>
      </c>
      <c r="I78" s="547">
        <f>+H78/H75*100</f>
        <v>68.884549395312391</v>
      </c>
    </row>
    <row r="79" spans="1:9" x14ac:dyDescent="0.2">
      <c r="A79" s="514" t="s">
        <v>1534</v>
      </c>
      <c r="B79" s="515">
        <v>239673520.63999999</v>
      </c>
      <c r="C79" s="547">
        <f>+B79/B75*100</f>
        <v>23.015324317911514</v>
      </c>
      <c r="D79" s="548">
        <v>0</v>
      </c>
      <c r="E79" s="547">
        <f>+D79/D75*100</f>
        <v>0</v>
      </c>
      <c r="F79" s="548">
        <v>31391219.300000001</v>
      </c>
      <c r="G79" s="547">
        <f>+F79/F75*100</f>
        <v>6.5988467671169229</v>
      </c>
      <c r="H79" s="548">
        <v>271064739.94</v>
      </c>
      <c r="I79" s="547">
        <f>+H79/H75*100</f>
        <v>14.825466659556334</v>
      </c>
    </row>
    <row r="80" spans="1:9" ht="22.5" x14ac:dyDescent="0.2">
      <c r="A80" s="514" t="s">
        <v>1535</v>
      </c>
      <c r="B80" s="515">
        <v>87254850.640000001</v>
      </c>
      <c r="C80" s="547">
        <f>+B80/B75*100</f>
        <v>8.3788925886682772</v>
      </c>
      <c r="D80" s="548">
        <v>0</v>
      </c>
      <c r="E80" s="547">
        <f>+D80/D75*100</f>
        <v>0</v>
      </c>
      <c r="F80" s="548">
        <v>38186177.43</v>
      </c>
      <c r="G80" s="547">
        <f>+F80/F75*100</f>
        <v>8.0272362495492082</v>
      </c>
      <c r="H80" s="548">
        <v>125441028.06999999</v>
      </c>
      <c r="I80" s="547">
        <f>+H80/H75*100</f>
        <v>6.8608029941625874</v>
      </c>
    </row>
    <row r="81" spans="1:9" x14ac:dyDescent="0.2">
      <c r="A81" s="514" t="s">
        <v>1537</v>
      </c>
      <c r="B81" s="515">
        <v>24673068.379999999</v>
      </c>
      <c r="C81" s="547">
        <f>+B81/B75*100</f>
        <v>2.3693008270890967</v>
      </c>
      <c r="D81" s="548">
        <v>7977617.8700000001</v>
      </c>
      <c r="E81" s="547">
        <f>+D81/D75*100</f>
        <v>2.5626801394731378</v>
      </c>
      <c r="F81" s="548">
        <v>94064392.299999997</v>
      </c>
      <c r="G81" s="547">
        <f>+F81/F75*100</f>
        <v>19.773571236516858</v>
      </c>
      <c r="H81" s="548">
        <v>126715078.55</v>
      </c>
      <c r="I81" s="547">
        <f>+H81/H75*100</f>
        <v>6.9304852144248486</v>
      </c>
    </row>
    <row r="82" spans="1:9" x14ac:dyDescent="0.2">
      <c r="A82" s="517"/>
      <c r="B82" s="518"/>
      <c r="C82" s="553"/>
      <c r="D82" s="562"/>
      <c r="E82" s="553"/>
      <c r="F82" s="562"/>
      <c r="G82" s="553"/>
      <c r="H82" s="566"/>
      <c r="I82" s="553"/>
    </row>
  </sheetData>
  <mergeCells count="20">
    <mergeCell ref="A72:A73"/>
    <mergeCell ref="B72:I72"/>
    <mergeCell ref="A52:I52"/>
    <mergeCell ref="A53:I53"/>
    <mergeCell ref="A54:A55"/>
    <mergeCell ref="B54:I54"/>
    <mergeCell ref="A70:I70"/>
    <mergeCell ref="A71:I71"/>
    <mergeCell ref="A18:A19"/>
    <mergeCell ref="B18:I18"/>
    <mergeCell ref="A34:I34"/>
    <mergeCell ref="A35:I35"/>
    <mergeCell ref="A36:A37"/>
    <mergeCell ref="B36:I36"/>
    <mergeCell ref="A17:I17"/>
    <mergeCell ref="A1:I1"/>
    <mergeCell ref="A2:I2"/>
    <mergeCell ref="A3:A4"/>
    <mergeCell ref="B3:I3"/>
    <mergeCell ref="A16:I16"/>
  </mergeCells>
  <pageMargins left="0.19719757252565651" right="0.19719757252565651" top="0.39370078740157477" bottom="0.19719757252565651" header="1.1126239316962329E-308" footer="0.19719757252565651"/>
  <pageSetup scale="80" fitToHeight="0" orientation="portrait" errors="NA"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showGridLines="0" zoomScale="80" zoomScaleNormal="80" workbookViewId="0">
      <selection sqref="A1:E1"/>
    </sheetView>
  </sheetViews>
  <sheetFormatPr baseColWidth="10" defaultRowHeight="11.25" x14ac:dyDescent="0.2"/>
  <cols>
    <col min="1" max="1" width="61.7109375" style="504" customWidth="1"/>
    <col min="2" max="2" width="14.85546875" style="504" bestFit="1" customWidth="1"/>
    <col min="3" max="3" width="13.85546875" style="504" bestFit="1" customWidth="1"/>
    <col min="4" max="4" width="14.85546875" style="504" bestFit="1" customWidth="1"/>
    <col min="5" max="5" width="3.140625" style="504" bestFit="1" customWidth="1"/>
    <col min="6" max="6" width="17.140625" style="504" hidden="1" customWidth="1"/>
    <col min="7" max="7" width="10.28515625" style="504" hidden="1" customWidth="1"/>
    <col min="8" max="256" width="11" style="504"/>
    <col min="257" max="257" width="61.7109375" style="504" customWidth="1"/>
    <col min="258" max="258" width="14.85546875" style="504" bestFit="1" customWidth="1"/>
    <col min="259" max="259" width="13.85546875" style="504" bestFit="1" customWidth="1"/>
    <col min="260" max="260" width="14.85546875" style="504" bestFit="1" customWidth="1"/>
    <col min="261" max="261" width="3.140625" style="504" bestFit="1" customWidth="1"/>
    <col min="262" max="263" width="0" style="504" hidden="1" customWidth="1"/>
    <col min="264" max="512" width="11" style="504"/>
    <col min="513" max="513" width="61.7109375" style="504" customWidth="1"/>
    <col min="514" max="514" width="14.85546875" style="504" bestFit="1" customWidth="1"/>
    <col min="515" max="515" width="13.85546875" style="504" bestFit="1" customWidth="1"/>
    <col min="516" max="516" width="14.85546875" style="504" bestFit="1" customWidth="1"/>
    <col min="517" max="517" width="3.140625" style="504" bestFit="1" customWidth="1"/>
    <col min="518" max="519" width="0" style="504" hidden="1" customWidth="1"/>
    <col min="520" max="768" width="11" style="504"/>
    <col min="769" max="769" width="61.7109375" style="504" customWidth="1"/>
    <col min="770" max="770" width="14.85546875" style="504" bestFit="1" customWidth="1"/>
    <col min="771" max="771" width="13.85546875" style="504" bestFit="1" customWidth="1"/>
    <col min="772" max="772" width="14.85546875" style="504" bestFit="1" customWidth="1"/>
    <col min="773" max="773" width="3.140625" style="504" bestFit="1" customWidth="1"/>
    <col min="774" max="775" width="0" style="504" hidden="1" customWidth="1"/>
    <col min="776" max="1024" width="11" style="504"/>
    <col min="1025" max="1025" width="61.7109375" style="504" customWidth="1"/>
    <col min="1026" max="1026" width="14.85546875" style="504" bestFit="1" customWidth="1"/>
    <col min="1027" max="1027" width="13.85546875" style="504" bestFit="1" customWidth="1"/>
    <col min="1028" max="1028" width="14.85546875" style="504" bestFit="1" customWidth="1"/>
    <col min="1029" max="1029" width="3.140625" style="504" bestFit="1" customWidth="1"/>
    <col min="1030" max="1031" width="0" style="504" hidden="1" customWidth="1"/>
    <col min="1032" max="1280" width="11" style="504"/>
    <col min="1281" max="1281" width="61.7109375" style="504" customWidth="1"/>
    <col min="1282" max="1282" width="14.85546875" style="504" bestFit="1" customWidth="1"/>
    <col min="1283" max="1283" width="13.85546875" style="504" bestFit="1" customWidth="1"/>
    <col min="1284" max="1284" width="14.85546875" style="504" bestFit="1" customWidth="1"/>
    <col min="1285" max="1285" width="3.140625" style="504" bestFit="1" customWidth="1"/>
    <col min="1286" max="1287" width="0" style="504" hidden="1" customWidth="1"/>
    <col min="1288" max="1536" width="11" style="504"/>
    <col min="1537" max="1537" width="61.7109375" style="504" customWidth="1"/>
    <col min="1538" max="1538" width="14.85546875" style="504" bestFit="1" customWidth="1"/>
    <col min="1539" max="1539" width="13.85546875" style="504" bestFit="1" customWidth="1"/>
    <col min="1540" max="1540" width="14.85546875" style="504" bestFit="1" customWidth="1"/>
    <col min="1541" max="1541" width="3.140625" style="504" bestFit="1" customWidth="1"/>
    <col min="1542" max="1543" width="0" style="504" hidden="1" customWidth="1"/>
    <col min="1544" max="1792" width="11" style="504"/>
    <col min="1793" max="1793" width="61.7109375" style="504" customWidth="1"/>
    <col min="1794" max="1794" width="14.85546875" style="504" bestFit="1" customWidth="1"/>
    <col min="1795" max="1795" width="13.85546875" style="504" bestFit="1" customWidth="1"/>
    <col min="1796" max="1796" width="14.85546875" style="504" bestFit="1" customWidth="1"/>
    <col min="1797" max="1797" width="3.140625" style="504" bestFit="1" customWidth="1"/>
    <col min="1798" max="1799" width="0" style="504" hidden="1" customWidth="1"/>
    <col min="1800" max="2048" width="11" style="504"/>
    <col min="2049" max="2049" width="61.7109375" style="504" customWidth="1"/>
    <col min="2050" max="2050" width="14.85546875" style="504" bestFit="1" customWidth="1"/>
    <col min="2051" max="2051" width="13.85546875" style="504" bestFit="1" customWidth="1"/>
    <col min="2052" max="2052" width="14.85546875" style="504" bestFit="1" customWidth="1"/>
    <col min="2053" max="2053" width="3.140625" style="504" bestFit="1" customWidth="1"/>
    <col min="2054" max="2055" width="0" style="504" hidden="1" customWidth="1"/>
    <col min="2056" max="2304" width="11" style="504"/>
    <col min="2305" max="2305" width="61.7109375" style="504" customWidth="1"/>
    <col min="2306" max="2306" width="14.85546875" style="504" bestFit="1" customWidth="1"/>
    <col min="2307" max="2307" width="13.85546875" style="504" bestFit="1" customWidth="1"/>
    <col min="2308" max="2308" width="14.85546875" style="504" bestFit="1" customWidth="1"/>
    <col min="2309" max="2309" width="3.140625" style="504" bestFit="1" customWidth="1"/>
    <col min="2310" max="2311" width="0" style="504" hidden="1" customWidth="1"/>
    <col min="2312" max="2560" width="11" style="504"/>
    <col min="2561" max="2561" width="61.7109375" style="504" customWidth="1"/>
    <col min="2562" max="2562" width="14.85546875" style="504" bestFit="1" customWidth="1"/>
    <col min="2563" max="2563" width="13.85546875" style="504" bestFit="1" customWidth="1"/>
    <col min="2564" max="2564" width="14.85546875" style="504" bestFit="1" customWidth="1"/>
    <col min="2565" max="2565" width="3.140625" style="504" bestFit="1" customWidth="1"/>
    <col min="2566" max="2567" width="0" style="504" hidden="1" customWidth="1"/>
    <col min="2568" max="2816" width="11" style="504"/>
    <col min="2817" max="2817" width="61.7109375" style="504" customWidth="1"/>
    <col min="2818" max="2818" width="14.85546875" style="504" bestFit="1" customWidth="1"/>
    <col min="2819" max="2819" width="13.85546875" style="504" bestFit="1" customWidth="1"/>
    <col min="2820" max="2820" width="14.85546875" style="504" bestFit="1" customWidth="1"/>
    <col min="2821" max="2821" width="3.140625" style="504" bestFit="1" customWidth="1"/>
    <col min="2822" max="2823" width="0" style="504" hidden="1" customWidth="1"/>
    <col min="2824" max="3072" width="11" style="504"/>
    <col min="3073" max="3073" width="61.7109375" style="504" customWidth="1"/>
    <col min="3074" max="3074" width="14.85546875" style="504" bestFit="1" customWidth="1"/>
    <col min="3075" max="3075" width="13.85546875" style="504" bestFit="1" customWidth="1"/>
    <col min="3076" max="3076" width="14.85546875" style="504" bestFit="1" customWidth="1"/>
    <col min="3077" max="3077" width="3.140625" style="504" bestFit="1" customWidth="1"/>
    <col min="3078" max="3079" width="0" style="504" hidden="1" customWidth="1"/>
    <col min="3080" max="3328" width="11" style="504"/>
    <col min="3329" max="3329" width="61.7109375" style="504" customWidth="1"/>
    <col min="3330" max="3330" width="14.85546875" style="504" bestFit="1" customWidth="1"/>
    <col min="3331" max="3331" width="13.85546875" style="504" bestFit="1" customWidth="1"/>
    <col min="3332" max="3332" width="14.85546875" style="504" bestFit="1" customWidth="1"/>
    <col min="3333" max="3333" width="3.140625" style="504" bestFit="1" customWidth="1"/>
    <col min="3334" max="3335" width="0" style="504" hidden="1" customWidth="1"/>
    <col min="3336" max="3584" width="11" style="504"/>
    <col min="3585" max="3585" width="61.7109375" style="504" customWidth="1"/>
    <col min="3586" max="3586" width="14.85546875" style="504" bestFit="1" customWidth="1"/>
    <col min="3587" max="3587" width="13.85546875" style="504" bestFit="1" customWidth="1"/>
    <col min="3588" max="3588" width="14.85546875" style="504" bestFit="1" customWidth="1"/>
    <col min="3589" max="3589" width="3.140625" style="504" bestFit="1" customWidth="1"/>
    <col min="3590" max="3591" width="0" style="504" hidden="1" customWidth="1"/>
    <col min="3592" max="3840" width="11" style="504"/>
    <col min="3841" max="3841" width="61.7109375" style="504" customWidth="1"/>
    <col min="3842" max="3842" width="14.85546875" style="504" bestFit="1" customWidth="1"/>
    <col min="3843" max="3843" width="13.85546875" style="504" bestFit="1" customWidth="1"/>
    <col min="3844" max="3844" width="14.85546875" style="504" bestFit="1" customWidth="1"/>
    <col min="3845" max="3845" width="3.140625" style="504" bestFit="1" customWidth="1"/>
    <col min="3846" max="3847" width="0" style="504" hidden="1" customWidth="1"/>
    <col min="3848" max="4096" width="11" style="504"/>
    <col min="4097" max="4097" width="61.7109375" style="504" customWidth="1"/>
    <col min="4098" max="4098" width="14.85546875" style="504" bestFit="1" customWidth="1"/>
    <col min="4099" max="4099" width="13.85546875" style="504" bestFit="1" customWidth="1"/>
    <col min="4100" max="4100" width="14.85546875" style="504" bestFit="1" customWidth="1"/>
    <col min="4101" max="4101" width="3.140625" style="504" bestFit="1" customWidth="1"/>
    <col min="4102" max="4103" width="0" style="504" hidden="1" customWidth="1"/>
    <col min="4104" max="4352" width="11" style="504"/>
    <col min="4353" max="4353" width="61.7109375" style="504" customWidth="1"/>
    <col min="4354" max="4354" width="14.85546875" style="504" bestFit="1" customWidth="1"/>
    <col min="4355" max="4355" width="13.85546875" style="504" bestFit="1" customWidth="1"/>
    <col min="4356" max="4356" width="14.85546875" style="504" bestFit="1" customWidth="1"/>
    <col min="4357" max="4357" width="3.140625" style="504" bestFit="1" customWidth="1"/>
    <col min="4358" max="4359" width="0" style="504" hidden="1" customWidth="1"/>
    <col min="4360" max="4608" width="11" style="504"/>
    <col min="4609" max="4609" width="61.7109375" style="504" customWidth="1"/>
    <col min="4610" max="4610" width="14.85546875" style="504" bestFit="1" customWidth="1"/>
    <col min="4611" max="4611" width="13.85546875" style="504" bestFit="1" customWidth="1"/>
    <col min="4612" max="4612" width="14.85546875" style="504" bestFit="1" customWidth="1"/>
    <col min="4613" max="4613" width="3.140625" style="504" bestFit="1" customWidth="1"/>
    <col min="4614" max="4615" width="0" style="504" hidden="1" customWidth="1"/>
    <col min="4616" max="4864" width="11" style="504"/>
    <col min="4865" max="4865" width="61.7109375" style="504" customWidth="1"/>
    <col min="4866" max="4866" width="14.85546875" style="504" bestFit="1" customWidth="1"/>
    <col min="4867" max="4867" width="13.85546875" style="504" bestFit="1" customWidth="1"/>
    <col min="4868" max="4868" width="14.85546875" style="504" bestFit="1" customWidth="1"/>
    <col min="4869" max="4869" width="3.140625" style="504" bestFit="1" customWidth="1"/>
    <col min="4870" max="4871" width="0" style="504" hidden="1" customWidth="1"/>
    <col min="4872" max="5120" width="11" style="504"/>
    <col min="5121" max="5121" width="61.7109375" style="504" customWidth="1"/>
    <col min="5122" max="5122" width="14.85546875" style="504" bestFit="1" customWidth="1"/>
    <col min="5123" max="5123" width="13.85546875" style="504" bestFit="1" customWidth="1"/>
    <col min="5124" max="5124" width="14.85546875" style="504" bestFit="1" customWidth="1"/>
    <col min="5125" max="5125" width="3.140625" style="504" bestFit="1" customWidth="1"/>
    <col min="5126" max="5127" width="0" style="504" hidden="1" customWidth="1"/>
    <col min="5128" max="5376" width="11" style="504"/>
    <col min="5377" max="5377" width="61.7109375" style="504" customWidth="1"/>
    <col min="5378" max="5378" width="14.85546875" style="504" bestFit="1" customWidth="1"/>
    <col min="5379" max="5379" width="13.85546875" style="504" bestFit="1" customWidth="1"/>
    <col min="5380" max="5380" width="14.85546875" style="504" bestFit="1" customWidth="1"/>
    <col min="5381" max="5381" width="3.140625" style="504" bestFit="1" customWidth="1"/>
    <col min="5382" max="5383" width="0" style="504" hidden="1" customWidth="1"/>
    <col min="5384" max="5632" width="11" style="504"/>
    <col min="5633" max="5633" width="61.7109375" style="504" customWidth="1"/>
    <col min="5634" max="5634" width="14.85546875" style="504" bestFit="1" customWidth="1"/>
    <col min="5635" max="5635" width="13.85546875" style="504" bestFit="1" customWidth="1"/>
    <col min="5636" max="5636" width="14.85546875" style="504" bestFit="1" customWidth="1"/>
    <col min="5637" max="5637" width="3.140625" style="504" bestFit="1" customWidth="1"/>
    <col min="5638" max="5639" width="0" style="504" hidden="1" customWidth="1"/>
    <col min="5640" max="5888" width="11" style="504"/>
    <col min="5889" max="5889" width="61.7109375" style="504" customWidth="1"/>
    <col min="5890" max="5890" width="14.85546875" style="504" bestFit="1" customWidth="1"/>
    <col min="5891" max="5891" width="13.85546875" style="504" bestFit="1" customWidth="1"/>
    <col min="5892" max="5892" width="14.85546875" style="504" bestFit="1" customWidth="1"/>
    <col min="5893" max="5893" width="3.140625" style="504" bestFit="1" customWidth="1"/>
    <col min="5894" max="5895" width="0" style="504" hidden="1" customWidth="1"/>
    <col min="5896" max="6144" width="11" style="504"/>
    <col min="6145" max="6145" width="61.7109375" style="504" customWidth="1"/>
    <col min="6146" max="6146" width="14.85546875" style="504" bestFit="1" customWidth="1"/>
    <col min="6147" max="6147" width="13.85546875" style="504" bestFit="1" customWidth="1"/>
    <col min="6148" max="6148" width="14.85546875" style="504" bestFit="1" customWidth="1"/>
    <col min="6149" max="6149" width="3.140625" style="504" bestFit="1" customWidth="1"/>
    <col min="6150" max="6151" width="0" style="504" hidden="1" customWidth="1"/>
    <col min="6152" max="6400" width="11" style="504"/>
    <col min="6401" max="6401" width="61.7109375" style="504" customWidth="1"/>
    <col min="6402" max="6402" width="14.85546875" style="504" bestFit="1" customWidth="1"/>
    <col min="6403" max="6403" width="13.85546875" style="504" bestFit="1" customWidth="1"/>
    <col min="6404" max="6404" width="14.85546875" style="504" bestFit="1" customWidth="1"/>
    <col min="6405" max="6405" width="3.140625" style="504" bestFit="1" customWidth="1"/>
    <col min="6406" max="6407" width="0" style="504" hidden="1" customWidth="1"/>
    <col min="6408" max="6656" width="11" style="504"/>
    <col min="6657" max="6657" width="61.7109375" style="504" customWidth="1"/>
    <col min="6658" max="6658" width="14.85546875" style="504" bestFit="1" customWidth="1"/>
    <col min="6659" max="6659" width="13.85546875" style="504" bestFit="1" customWidth="1"/>
    <col min="6660" max="6660" width="14.85546875" style="504" bestFit="1" customWidth="1"/>
    <col min="6661" max="6661" width="3.140625" style="504" bestFit="1" customWidth="1"/>
    <col min="6662" max="6663" width="0" style="504" hidden="1" customWidth="1"/>
    <col min="6664" max="6912" width="11" style="504"/>
    <col min="6913" max="6913" width="61.7109375" style="504" customWidth="1"/>
    <col min="6914" max="6914" width="14.85546875" style="504" bestFit="1" customWidth="1"/>
    <col min="6915" max="6915" width="13.85546875" style="504" bestFit="1" customWidth="1"/>
    <col min="6916" max="6916" width="14.85546875" style="504" bestFit="1" customWidth="1"/>
    <col min="6917" max="6917" width="3.140625" style="504" bestFit="1" customWidth="1"/>
    <col min="6918" max="6919" width="0" style="504" hidden="1" customWidth="1"/>
    <col min="6920" max="7168" width="11" style="504"/>
    <col min="7169" max="7169" width="61.7109375" style="504" customWidth="1"/>
    <col min="7170" max="7170" width="14.85546875" style="504" bestFit="1" customWidth="1"/>
    <col min="7171" max="7171" width="13.85546875" style="504" bestFit="1" customWidth="1"/>
    <col min="7172" max="7172" width="14.85546875" style="504" bestFit="1" customWidth="1"/>
    <col min="7173" max="7173" width="3.140625" style="504" bestFit="1" customWidth="1"/>
    <col min="7174" max="7175" width="0" style="504" hidden="1" customWidth="1"/>
    <col min="7176" max="7424" width="11" style="504"/>
    <col min="7425" max="7425" width="61.7109375" style="504" customWidth="1"/>
    <col min="7426" max="7426" width="14.85546875" style="504" bestFit="1" customWidth="1"/>
    <col min="7427" max="7427" width="13.85546875" style="504" bestFit="1" customWidth="1"/>
    <col min="7428" max="7428" width="14.85546875" style="504" bestFit="1" customWidth="1"/>
    <col min="7429" max="7429" width="3.140625" style="504" bestFit="1" customWidth="1"/>
    <col min="7430" max="7431" width="0" style="504" hidden="1" customWidth="1"/>
    <col min="7432" max="7680" width="11" style="504"/>
    <col min="7681" max="7681" width="61.7109375" style="504" customWidth="1"/>
    <col min="7682" max="7682" width="14.85546875" style="504" bestFit="1" customWidth="1"/>
    <col min="7683" max="7683" width="13.85546875" style="504" bestFit="1" customWidth="1"/>
    <col min="7684" max="7684" width="14.85546875" style="504" bestFit="1" customWidth="1"/>
    <col min="7685" max="7685" width="3.140625" style="504" bestFit="1" customWidth="1"/>
    <col min="7686" max="7687" width="0" style="504" hidden="1" customWidth="1"/>
    <col min="7688" max="7936" width="11" style="504"/>
    <col min="7937" max="7937" width="61.7109375" style="504" customWidth="1"/>
    <col min="7938" max="7938" width="14.85546875" style="504" bestFit="1" customWidth="1"/>
    <col min="7939" max="7939" width="13.85546875" style="504" bestFit="1" customWidth="1"/>
    <col min="7940" max="7940" width="14.85546875" style="504" bestFit="1" customWidth="1"/>
    <col min="7941" max="7941" width="3.140625" style="504" bestFit="1" customWidth="1"/>
    <col min="7942" max="7943" width="0" style="504" hidden="1" customWidth="1"/>
    <col min="7944" max="8192" width="11" style="504"/>
    <col min="8193" max="8193" width="61.7109375" style="504" customWidth="1"/>
    <col min="8194" max="8194" width="14.85546875" style="504" bestFit="1" customWidth="1"/>
    <col min="8195" max="8195" width="13.85546875" style="504" bestFit="1" customWidth="1"/>
    <col min="8196" max="8196" width="14.85546875" style="504" bestFit="1" customWidth="1"/>
    <col min="8197" max="8197" width="3.140625" style="504" bestFit="1" customWidth="1"/>
    <col min="8198" max="8199" width="0" style="504" hidden="1" customWidth="1"/>
    <col min="8200" max="8448" width="11" style="504"/>
    <col min="8449" max="8449" width="61.7109375" style="504" customWidth="1"/>
    <col min="8450" max="8450" width="14.85546875" style="504" bestFit="1" customWidth="1"/>
    <col min="8451" max="8451" width="13.85546875" style="504" bestFit="1" customWidth="1"/>
    <col min="8452" max="8452" width="14.85546875" style="504" bestFit="1" customWidth="1"/>
    <col min="8453" max="8453" width="3.140625" style="504" bestFit="1" customWidth="1"/>
    <col min="8454" max="8455" width="0" style="504" hidden="1" customWidth="1"/>
    <col min="8456" max="8704" width="11" style="504"/>
    <col min="8705" max="8705" width="61.7109375" style="504" customWidth="1"/>
    <col min="8706" max="8706" width="14.85546875" style="504" bestFit="1" customWidth="1"/>
    <col min="8707" max="8707" width="13.85546875" style="504" bestFit="1" customWidth="1"/>
    <col min="8708" max="8708" width="14.85546875" style="504" bestFit="1" customWidth="1"/>
    <col min="8709" max="8709" width="3.140625" style="504" bestFit="1" customWidth="1"/>
    <col min="8710" max="8711" width="0" style="504" hidden="1" customWidth="1"/>
    <col min="8712" max="8960" width="11" style="504"/>
    <col min="8961" max="8961" width="61.7109375" style="504" customWidth="1"/>
    <col min="8962" max="8962" width="14.85546875" style="504" bestFit="1" customWidth="1"/>
    <col min="8963" max="8963" width="13.85546875" style="504" bestFit="1" customWidth="1"/>
    <col min="8964" max="8964" width="14.85546875" style="504" bestFit="1" customWidth="1"/>
    <col min="8965" max="8965" width="3.140625" style="504" bestFit="1" customWidth="1"/>
    <col min="8966" max="8967" width="0" style="504" hidden="1" customWidth="1"/>
    <col min="8968" max="9216" width="11" style="504"/>
    <col min="9217" max="9217" width="61.7109375" style="504" customWidth="1"/>
    <col min="9218" max="9218" width="14.85546875" style="504" bestFit="1" customWidth="1"/>
    <col min="9219" max="9219" width="13.85546875" style="504" bestFit="1" customWidth="1"/>
    <col min="9220" max="9220" width="14.85546875" style="504" bestFit="1" customWidth="1"/>
    <col min="9221" max="9221" width="3.140625" style="504" bestFit="1" customWidth="1"/>
    <col min="9222" max="9223" width="0" style="504" hidden="1" customWidth="1"/>
    <col min="9224" max="9472" width="11" style="504"/>
    <col min="9473" max="9473" width="61.7109375" style="504" customWidth="1"/>
    <col min="9474" max="9474" width="14.85546875" style="504" bestFit="1" customWidth="1"/>
    <col min="9475" max="9475" width="13.85546875" style="504" bestFit="1" customWidth="1"/>
    <col min="9476" max="9476" width="14.85546875" style="504" bestFit="1" customWidth="1"/>
    <col min="9477" max="9477" width="3.140625" style="504" bestFit="1" customWidth="1"/>
    <col min="9478" max="9479" width="0" style="504" hidden="1" customWidth="1"/>
    <col min="9480" max="9728" width="11" style="504"/>
    <col min="9729" max="9729" width="61.7109375" style="504" customWidth="1"/>
    <col min="9730" max="9730" width="14.85546875" style="504" bestFit="1" customWidth="1"/>
    <col min="9731" max="9731" width="13.85546875" style="504" bestFit="1" customWidth="1"/>
    <col min="9732" max="9732" width="14.85546875" style="504" bestFit="1" customWidth="1"/>
    <col min="9733" max="9733" width="3.140625" style="504" bestFit="1" customWidth="1"/>
    <col min="9734" max="9735" width="0" style="504" hidden="1" customWidth="1"/>
    <col min="9736" max="9984" width="11" style="504"/>
    <col min="9985" max="9985" width="61.7109375" style="504" customWidth="1"/>
    <col min="9986" max="9986" width="14.85546875" style="504" bestFit="1" customWidth="1"/>
    <col min="9987" max="9987" width="13.85546875" style="504" bestFit="1" customWidth="1"/>
    <col min="9988" max="9988" width="14.85546875" style="504" bestFit="1" customWidth="1"/>
    <col min="9989" max="9989" width="3.140625" style="504" bestFit="1" customWidth="1"/>
    <col min="9990" max="9991" width="0" style="504" hidden="1" customWidth="1"/>
    <col min="9992" max="10240" width="11" style="504"/>
    <col min="10241" max="10241" width="61.7109375" style="504" customWidth="1"/>
    <col min="10242" max="10242" width="14.85546875" style="504" bestFit="1" customWidth="1"/>
    <col min="10243" max="10243" width="13.85546875" style="504" bestFit="1" customWidth="1"/>
    <col min="10244" max="10244" width="14.85546875" style="504" bestFit="1" customWidth="1"/>
    <col min="10245" max="10245" width="3.140625" style="504" bestFit="1" customWidth="1"/>
    <col min="10246" max="10247" width="0" style="504" hidden="1" customWidth="1"/>
    <col min="10248" max="10496" width="11" style="504"/>
    <col min="10497" max="10497" width="61.7109375" style="504" customWidth="1"/>
    <col min="10498" max="10498" width="14.85546875" style="504" bestFit="1" customWidth="1"/>
    <col min="10499" max="10499" width="13.85546875" style="504" bestFit="1" customWidth="1"/>
    <col min="10500" max="10500" width="14.85546875" style="504" bestFit="1" customWidth="1"/>
    <col min="10501" max="10501" width="3.140625" style="504" bestFit="1" customWidth="1"/>
    <col min="10502" max="10503" width="0" style="504" hidden="1" customWidth="1"/>
    <col min="10504" max="10752" width="11" style="504"/>
    <col min="10753" max="10753" width="61.7109375" style="504" customWidth="1"/>
    <col min="10754" max="10754" width="14.85546875" style="504" bestFit="1" customWidth="1"/>
    <col min="10755" max="10755" width="13.85546875" style="504" bestFit="1" customWidth="1"/>
    <col min="10756" max="10756" width="14.85546875" style="504" bestFit="1" customWidth="1"/>
    <col min="10757" max="10757" width="3.140625" style="504" bestFit="1" customWidth="1"/>
    <col min="10758" max="10759" width="0" style="504" hidden="1" customWidth="1"/>
    <col min="10760" max="11008" width="11" style="504"/>
    <col min="11009" max="11009" width="61.7109375" style="504" customWidth="1"/>
    <col min="11010" max="11010" width="14.85546875" style="504" bestFit="1" customWidth="1"/>
    <col min="11011" max="11011" width="13.85546875" style="504" bestFit="1" customWidth="1"/>
    <col min="11012" max="11012" width="14.85546875" style="504" bestFit="1" customWidth="1"/>
    <col min="11013" max="11013" width="3.140625" style="504" bestFit="1" customWidth="1"/>
    <col min="11014" max="11015" width="0" style="504" hidden="1" customWidth="1"/>
    <col min="11016" max="11264" width="11" style="504"/>
    <col min="11265" max="11265" width="61.7109375" style="504" customWidth="1"/>
    <col min="11266" max="11266" width="14.85546875" style="504" bestFit="1" customWidth="1"/>
    <col min="11267" max="11267" width="13.85546875" style="504" bestFit="1" customWidth="1"/>
    <col min="11268" max="11268" width="14.85546875" style="504" bestFit="1" customWidth="1"/>
    <col min="11269" max="11269" width="3.140625" style="504" bestFit="1" customWidth="1"/>
    <col min="11270" max="11271" width="0" style="504" hidden="1" customWidth="1"/>
    <col min="11272" max="11520" width="11" style="504"/>
    <col min="11521" max="11521" width="61.7109375" style="504" customWidth="1"/>
    <col min="11522" max="11522" width="14.85546875" style="504" bestFit="1" customWidth="1"/>
    <col min="11523" max="11523" width="13.85546875" style="504" bestFit="1" customWidth="1"/>
    <col min="11524" max="11524" width="14.85546875" style="504" bestFit="1" customWidth="1"/>
    <col min="11525" max="11525" width="3.140625" style="504" bestFit="1" customWidth="1"/>
    <col min="11526" max="11527" width="0" style="504" hidden="1" customWidth="1"/>
    <col min="11528" max="11776" width="11" style="504"/>
    <col min="11777" max="11777" width="61.7109375" style="504" customWidth="1"/>
    <col min="11778" max="11778" width="14.85546875" style="504" bestFit="1" customWidth="1"/>
    <col min="11779" max="11779" width="13.85546875" style="504" bestFit="1" customWidth="1"/>
    <col min="11780" max="11780" width="14.85546875" style="504" bestFit="1" customWidth="1"/>
    <col min="11781" max="11781" width="3.140625" style="504" bestFit="1" customWidth="1"/>
    <col min="11782" max="11783" width="0" style="504" hidden="1" customWidth="1"/>
    <col min="11784" max="12032" width="11" style="504"/>
    <col min="12033" max="12033" width="61.7109375" style="504" customWidth="1"/>
    <col min="12034" max="12034" width="14.85546875" style="504" bestFit="1" customWidth="1"/>
    <col min="12035" max="12035" width="13.85546875" style="504" bestFit="1" customWidth="1"/>
    <col min="12036" max="12036" width="14.85546875" style="504" bestFit="1" customWidth="1"/>
    <col min="12037" max="12037" width="3.140625" style="504" bestFit="1" customWidth="1"/>
    <col min="12038" max="12039" width="0" style="504" hidden="1" customWidth="1"/>
    <col min="12040" max="12288" width="11" style="504"/>
    <col min="12289" max="12289" width="61.7109375" style="504" customWidth="1"/>
    <col min="12290" max="12290" width="14.85546875" style="504" bestFit="1" customWidth="1"/>
    <col min="12291" max="12291" width="13.85546875" style="504" bestFit="1" customWidth="1"/>
    <col min="12292" max="12292" width="14.85546875" style="504" bestFit="1" customWidth="1"/>
    <col min="12293" max="12293" width="3.140625" style="504" bestFit="1" customWidth="1"/>
    <col min="12294" max="12295" width="0" style="504" hidden="1" customWidth="1"/>
    <col min="12296" max="12544" width="11" style="504"/>
    <col min="12545" max="12545" width="61.7109375" style="504" customWidth="1"/>
    <col min="12546" max="12546" width="14.85546875" style="504" bestFit="1" customWidth="1"/>
    <col min="12547" max="12547" width="13.85546875" style="504" bestFit="1" customWidth="1"/>
    <col min="12548" max="12548" width="14.85546875" style="504" bestFit="1" customWidth="1"/>
    <col min="12549" max="12549" width="3.140625" style="504" bestFit="1" customWidth="1"/>
    <col min="12550" max="12551" width="0" style="504" hidden="1" customWidth="1"/>
    <col min="12552" max="12800" width="11" style="504"/>
    <col min="12801" max="12801" width="61.7109375" style="504" customWidth="1"/>
    <col min="12802" max="12802" width="14.85546875" style="504" bestFit="1" customWidth="1"/>
    <col min="12803" max="12803" width="13.85546875" style="504" bestFit="1" customWidth="1"/>
    <col min="12804" max="12804" width="14.85546875" style="504" bestFit="1" customWidth="1"/>
    <col min="12805" max="12805" width="3.140625" style="504" bestFit="1" customWidth="1"/>
    <col min="12806" max="12807" width="0" style="504" hidden="1" customWidth="1"/>
    <col min="12808" max="13056" width="11" style="504"/>
    <col min="13057" max="13057" width="61.7109375" style="504" customWidth="1"/>
    <col min="13058" max="13058" width="14.85546875" style="504" bestFit="1" customWidth="1"/>
    <col min="13059" max="13059" width="13.85546875" style="504" bestFit="1" customWidth="1"/>
    <col min="13060" max="13060" width="14.85546875" style="504" bestFit="1" customWidth="1"/>
    <col min="13061" max="13061" width="3.140625" style="504" bestFit="1" customWidth="1"/>
    <col min="13062" max="13063" width="0" style="504" hidden="1" customWidth="1"/>
    <col min="13064" max="13312" width="11" style="504"/>
    <col min="13313" max="13313" width="61.7109375" style="504" customWidth="1"/>
    <col min="13314" max="13314" width="14.85546875" style="504" bestFit="1" customWidth="1"/>
    <col min="13315" max="13315" width="13.85546875" style="504" bestFit="1" customWidth="1"/>
    <col min="13316" max="13316" width="14.85546875" style="504" bestFit="1" customWidth="1"/>
    <col min="13317" max="13317" width="3.140625" style="504" bestFit="1" customWidth="1"/>
    <col min="13318" max="13319" width="0" style="504" hidden="1" customWidth="1"/>
    <col min="13320" max="13568" width="11" style="504"/>
    <col min="13569" max="13569" width="61.7109375" style="504" customWidth="1"/>
    <col min="13570" max="13570" width="14.85546875" style="504" bestFit="1" customWidth="1"/>
    <col min="13571" max="13571" width="13.85546875" style="504" bestFit="1" customWidth="1"/>
    <col min="13572" max="13572" width="14.85546875" style="504" bestFit="1" customWidth="1"/>
    <col min="13573" max="13573" width="3.140625" style="504" bestFit="1" customWidth="1"/>
    <col min="13574" max="13575" width="0" style="504" hidden="1" customWidth="1"/>
    <col min="13576" max="13824" width="11" style="504"/>
    <col min="13825" max="13825" width="61.7109375" style="504" customWidth="1"/>
    <col min="13826" max="13826" width="14.85546875" style="504" bestFit="1" customWidth="1"/>
    <col min="13827" max="13827" width="13.85546875" style="504" bestFit="1" customWidth="1"/>
    <col min="13828" max="13828" width="14.85546875" style="504" bestFit="1" customWidth="1"/>
    <col min="13829" max="13829" width="3.140625" style="504" bestFit="1" customWidth="1"/>
    <col min="13830" max="13831" width="0" style="504" hidden="1" customWidth="1"/>
    <col min="13832" max="14080" width="11" style="504"/>
    <col min="14081" max="14081" width="61.7109375" style="504" customWidth="1"/>
    <col min="14082" max="14082" width="14.85546875" style="504" bestFit="1" customWidth="1"/>
    <col min="14083" max="14083" width="13.85546875" style="504" bestFit="1" customWidth="1"/>
    <col min="14084" max="14084" width="14.85546875" style="504" bestFit="1" customWidth="1"/>
    <col min="14085" max="14085" width="3.140625" style="504" bestFit="1" customWidth="1"/>
    <col min="14086" max="14087" width="0" style="504" hidden="1" customWidth="1"/>
    <col min="14088" max="14336" width="11" style="504"/>
    <col min="14337" max="14337" width="61.7109375" style="504" customWidth="1"/>
    <col min="14338" max="14338" width="14.85546875" style="504" bestFit="1" customWidth="1"/>
    <col min="14339" max="14339" width="13.85546875" style="504" bestFit="1" customWidth="1"/>
    <col min="14340" max="14340" width="14.85546875" style="504" bestFit="1" customWidth="1"/>
    <col min="14341" max="14341" width="3.140625" style="504" bestFit="1" customWidth="1"/>
    <col min="14342" max="14343" width="0" style="504" hidden="1" customWidth="1"/>
    <col min="14344" max="14592" width="11" style="504"/>
    <col min="14593" max="14593" width="61.7109375" style="504" customWidth="1"/>
    <col min="14594" max="14594" width="14.85546875" style="504" bestFit="1" customWidth="1"/>
    <col min="14595" max="14595" width="13.85546875" style="504" bestFit="1" customWidth="1"/>
    <col min="14596" max="14596" width="14.85546875" style="504" bestFit="1" customWidth="1"/>
    <col min="14597" max="14597" width="3.140625" style="504" bestFit="1" customWidth="1"/>
    <col min="14598" max="14599" width="0" style="504" hidden="1" customWidth="1"/>
    <col min="14600" max="14848" width="11" style="504"/>
    <col min="14849" max="14849" width="61.7109375" style="504" customWidth="1"/>
    <col min="14850" max="14850" width="14.85546875" style="504" bestFit="1" customWidth="1"/>
    <col min="14851" max="14851" width="13.85546875" style="504" bestFit="1" customWidth="1"/>
    <col min="14852" max="14852" width="14.85546875" style="504" bestFit="1" customWidth="1"/>
    <col min="14853" max="14853" width="3.140625" style="504" bestFit="1" customWidth="1"/>
    <col min="14854" max="14855" width="0" style="504" hidden="1" customWidth="1"/>
    <col min="14856" max="15104" width="11" style="504"/>
    <col min="15105" max="15105" width="61.7109375" style="504" customWidth="1"/>
    <col min="15106" max="15106" width="14.85546875" style="504" bestFit="1" customWidth="1"/>
    <col min="15107" max="15107" width="13.85546875" style="504" bestFit="1" customWidth="1"/>
    <col min="15108" max="15108" width="14.85546875" style="504" bestFit="1" customWidth="1"/>
    <col min="15109" max="15109" width="3.140625" style="504" bestFit="1" customWidth="1"/>
    <col min="15110" max="15111" width="0" style="504" hidden="1" customWidth="1"/>
    <col min="15112" max="15360" width="11" style="504"/>
    <col min="15361" max="15361" width="61.7109375" style="504" customWidth="1"/>
    <col min="15362" max="15362" width="14.85546875" style="504" bestFit="1" customWidth="1"/>
    <col min="15363" max="15363" width="13.85546875" style="504" bestFit="1" customWidth="1"/>
    <col min="15364" max="15364" width="14.85546875" style="504" bestFit="1" customWidth="1"/>
    <col min="15365" max="15365" width="3.140625" style="504" bestFit="1" customWidth="1"/>
    <col min="15366" max="15367" width="0" style="504" hidden="1" customWidth="1"/>
    <col min="15368" max="15616" width="11" style="504"/>
    <col min="15617" max="15617" width="61.7109375" style="504" customWidth="1"/>
    <col min="15618" max="15618" width="14.85546875" style="504" bestFit="1" customWidth="1"/>
    <col min="15619" max="15619" width="13.85546875" style="504" bestFit="1" customWidth="1"/>
    <col min="15620" max="15620" width="14.85546875" style="504" bestFit="1" customWidth="1"/>
    <col min="15621" max="15621" width="3.140625" style="504" bestFit="1" customWidth="1"/>
    <col min="15622" max="15623" width="0" style="504" hidden="1" customWidth="1"/>
    <col min="15624" max="15872" width="11" style="504"/>
    <col min="15873" max="15873" width="61.7109375" style="504" customWidth="1"/>
    <col min="15874" max="15874" width="14.85546875" style="504" bestFit="1" customWidth="1"/>
    <col min="15875" max="15875" width="13.85546875" style="504" bestFit="1" customWidth="1"/>
    <col min="15876" max="15876" width="14.85546875" style="504" bestFit="1" customWidth="1"/>
    <col min="15877" max="15877" width="3.140625" style="504" bestFit="1" customWidth="1"/>
    <col min="15878" max="15879" width="0" style="504" hidden="1" customWidth="1"/>
    <col min="15880" max="16128" width="11" style="504"/>
    <col min="16129" max="16129" width="61.7109375" style="504" customWidth="1"/>
    <col min="16130" max="16130" width="14.85546875" style="504" bestFit="1" customWidth="1"/>
    <col min="16131" max="16131" width="13.85546875" style="504" bestFit="1" customWidth="1"/>
    <col min="16132" max="16132" width="14.85546875" style="504" bestFit="1" customWidth="1"/>
    <col min="16133" max="16133" width="3.140625" style="504" bestFit="1" customWidth="1"/>
    <col min="16134" max="16135" width="0" style="504" hidden="1" customWidth="1"/>
    <col min="16136" max="16384" width="11" style="504"/>
  </cols>
  <sheetData>
    <row r="1" spans="1:12" x14ac:dyDescent="0.2">
      <c r="A1" s="1003" t="s">
        <v>1538</v>
      </c>
      <c r="B1" s="1003"/>
      <c r="C1" s="1003"/>
      <c r="D1" s="1003"/>
      <c r="E1" s="1003"/>
    </row>
    <row r="2" spans="1:12" x14ac:dyDescent="0.2">
      <c r="A2" s="1003" t="s">
        <v>1431</v>
      </c>
      <c r="B2" s="1003"/>
      <c r="C2" s="1003"/>
      <c r="D2" s="1003"/>
      <c r="E2" s="1003"/>
    </row>
    <row r="3" spans="1:12" x14ac:dyDescent="0.2">
      <c r="A3" s="567"/>
      <c r="B3" s="568"/>
      <c r="C3" s="568"/>
      <c r="D3" s="568"/>
      <c r="E3" s="569"/>
    </row>
    <row r="4" spans="1:12" x14ac:dyDescent="0.2">
      <c r="A4" s="1000" t="s">
        <v>1538</v>
      </c>
      <c r="B4" s="570">
        <v>2015</v>
      </c>
      <c r="C4" s="1004">
        <v>2016</v>
      </c>
      <c r="D4" s="1004"/>
      <c r="E4" s="1004"/>
    </row>
    <row r="5" spans="1:12" x14ac:dyDescent="0.2">
      <c r="A5" s="1000"/>
      <c r="B5" s="570" t="s">
        <v>1432</v>
      </c>
      <c r="C5" s="570" t="s">
        <v>1433</v>
      </c>
      <c r="D5" s="1004" t="s">
        <v>1432</v>
      </c>
      <c r="E5" s="1004"/>
    </row>
    <row r="6" spans="1:12" x14ac:dyDescent="0.2">
      <c r="A6" s="507"/>
      <c r="B6" s="571"/>
      <c r="C6" s="571"/>
      <c r="D6" s="571"/>
      <c r="E6" s="571"/>
      <c r="K6" s="572" t="s">
        <v>1539</v>
      </c>
      <c r="L6" s="573">
        <v>8208653240.6000004</v>
      </c>
    </row>
    <row r="7" spans="1:12" x14ac:dyDescent="0.2">
      <c r="A7" s="531" t="s">
        <v>1435</v>
      </c>
      <c r="B7" s="574">
        <v>19128497399.23</v>
      </c>
      <c r="C7" s="574">
        <v>8962099992.7600002</v>
      </c>
      <c r="D7" s="574">
        <v>18410061598.119999</v>
      </c>
      <c r="E7" s="575" t="s">
        <v>8</v>
      </c>
      <c r="K7" s="572" t="s">
        <v>1540</v>
      </c>
      <c r="L7" s="573">
        <v>210223461.22999999</v>
      </c>
    </row>
    <row r="8" spans="1:12" x14ac:dyDescent="0.2">
      <c r="A8" s="539"/>
      <c r="B8" s="515"/>
      <c r="C8" s="515"/>
      <c r="D8" s="515"/>
      <c r="E8" s="576"/>
      <c r="K8" s="572" t="s">
        <v>1541</v>
      </c>
      <c r="L8" s="573">
        <v>275857312.06</v>
      </c>
    </row>
    <row r="9" spans="1:12" x14ac:dyDescent="0.2">
      <c r="A9" s="514" t="s">
        <v>1539</v>
      </c>
      <c r="B9" s="515">
        <f>3628556775.94+3921738902.77</f>
        <v>7550295678.71</v>
      </c>
      <c r="C9" s="515">
        <v>1807836716.8800001</v>
      </c>
      <c r="D9" s="515">
        <v>8208653240.6000004</v>
      </c>
      <c r="E9" s="577">
        <f>+D9/D7*100</f>
        <v>44.58786407014658</v>
      </c>
      <c r="F9" s="504" t="s">
        <v>1542</v>
      </c>
      <c r="G9" s="578">
        <v>3921738902.77</v>
      </c>
      <c r="K9" s="572" t="s">
        <v>1543</v>
      </c>
      <c r="L9" s="573">
        <v>316366201.47000003</v>
      </c>
    </row>
    <row r="10" spans="1:12" x14ac:dyDescent="0.2">
      <c r="A10" s="514" t="s">
        <v>1540</v>
      </c>
      <c r="B10" s="515">
        <v>241294012.69</v>
      </c>
      <c r="C10" s="515">
        <v>163140211.15999997</v>
      </c>
      <c r="D10" s="515">
        <v>210223461.22999999</v>
      </c>
      <c r="E10" s="577">
        <f>+D10/D7*100</f>
        <v>1.1418943935063617</v>
      </c>
      <c r="K10" s="572" t="s">
        <v>1544</v>
      </c>
      <c r="L10" s="573">
        <v>9384196761.5</v>
      </c>
    </row>
    <row r="11" spans="1:12" x14ac:dyDescent="0.2">
      <c r="A11" s="514" t="s">
        <v>1541</v>
      </c>
      <c r="B11" s="515">
        <v>180115098.88999999</v>
      </c>
      <c r="C11" s="515">
        <v>164613864.52000001</v>
      </c>
      <c r="D11" s="515">
        <v>275857312.06</v>
      </c>
      <c r="E11" s="577">
        <f>+D11/D7*100</f>
        <v>1.498405155190627</v>
      </c>
      <c r="K11" s="572" t="s">
        <v>1545</v>
      </c>
      <c r="L11" s="573">
        <v>4403961.4400000004</v>
      </c>
    </row>
    <row r="12" spans="1:12" x14ac:dyDescent="0.2">
      <c r="A12" s="514" t="s">
        <v>1543</v>
      </c>
      <c r="B12" s="515">
        <v>310147394.19999999</v>
      </c>
      <c r="C12" s="515">
        <v>258042189.05000001</v>
      </c>
      <c r="D12" s="515">
        <v>316366201.47000003</v>
      </c>
      <c r="E12" s="577">
        <f>+D12/D7*100</f>
        <v>1.718441841076223</v>
      </c>
      <c r="K12" s="572" t="s">
        <v>1546</v>
      </c>
      <c r="L12" s="573">
        <v>10360659.82</v>
      </c>
    </row>
    <row r="13" spans="1:12" x14ac:dyDescent="0.2">
      <c r="A13" s="514" t="s">
        <v>1544</v>
      </c>
      <c r="B13" s="515">
        <v>10833235984.200001</v>
      </c>
      <c r="C13" s="515">
        <v>6555152930.1700001</v>
      </c>
      <c r="D13" s="515">
        <v>9384196761.5</v>
      </c>
      <c r="E13" s="577">
        <f>+D13/D7*100</f>
        <v>50.973195887939326</v>
      </c>
      <c r="F13" s="504" t="s">
        <v>1547</v>
      </c>
      <c r="G13" s="578">
        <v>9510253.0099999998</v>
      </c>
    </row>
    <row r="14" spans="1:12" x14ac:dyDescent="0.2">
      <c r="A14" s="514" t="s">
        <v>1545</v>
      </c>
      <c r="B14" s="515">
        <v>3898977.53</v>
      </c>
      <c r="C14" s="515">
        <v>3455325.29</v>
      </c>
      <c r="D14" s="515">
        <v>4403961.4400000004</v>
      </c>
      <c r="E14" s="577">
        <f>+D14/D7*100</f>
        <v>2.3921492149975885E-2</v>
      </c>
    </row>
    <row r="15" spans="1:12" x14ac:dyDescent="0.2">
      <c r="A15" s="514" t="s">
        <v>1546</v>
      </c>
      <c r="B15" s="515">
        <v>9510253.0099999998</v>
      </c>
      <c r="C15" s="515">
        <v>9858755.6899999995</v>
      </c>
      <c r="D15" s="515">
        <v>10360659.82</v>
      </c>
      <c r="E15" s="577">
        <f>+D15/D7*100</f>
        <v>5.6277159990915038E-2</v>
      </c>
      <c r="F15" s="504" t="s">
        <v>1548</v>
      </c>
      <c r="G15" s="578">
        <v>9510253.0099999998</v>
      </c>
    </row>
    <row r="16" spans="1:12" x14ac:dyDescent="0.2">
      <c r="A16" s="518"/>
      <c r="B16" s="579"/>
      <c r="C16" s="518"/>
      <c r="D16" s="518"/>
      <c r="E16" s="518"/>
    </row>
    <row r="17" spans="1:5" x14ac:dyDescent="0.2">
      <c r="B17" s="578"/>
    </row>
    <row r="18" spans="1:5" x14ac:dyDescent="0.2">
      <c r="B18" s="578"/>
    </row>
    <row r="19" spans="1:5" x14ac:dyDescent="0.2">
      <c r="A19" s="1003" t="s">
        <v>1538</v>
      </c>
      <c r="B19" s="1003"/>
      <c r="C19" s="1003"/>
      <c r="D19" s="1003"/>
      <c r="E19" s="1003"/>
    </row>
    <row r="20" spans="1:5" x14ac:dyDescent="0.2">
      <c r="A20" s="1003" t="s">
        <v>1431</v>
      </c>
      <c r="B20" s="1003"/>
      <c r="C20" s="1003"/>
      <c r="D20" s="1003"/>
      <c r="E20" s="1003"/>
    </row>
    <row r="21" spans="1:5" x14ac:dyDescent="0.2">
      <c r="A21" s="567"/>
      <c r="B21" s="568"/>
      <c r="C21" s="568"/>
      <c r="D21" s="568"/>
      <c r="E21" s="569"/>
    </row>
    <row r="22" spans="1:5" x14ac:dyDescent="0.2">
      <c r="A22" s="1005" t="s">
        <v>1539</v>
      </c>
      <c r="B22" s="570">
        <v>2015</v>
      </c>
      <c r="C22" s="1004">
        <v>2016</v>
      </c>
      <c r="D22" s="1004"/>
      <c r="E22" s="1004"/>
    </row>
    <row r="23" spans="1:5" x14ac:dyDescent="0.2">
      <c r="A23" s="1006"/>
      <c r="B23" s="570" t="s">
        <v>1432</v>
      </c>
      <c r="C23" s="570" t="s">
        <v>1433</v>
      </c>
      <c r="D23" s="1004" t="s">
        <v>1432</v>
      </c>
      <c r="E23" s="1004"/>
    </row>
    <row r="24" spans="1:5" x14ac:dyDescent="0.2">
      <c r="A24" s="507"/>
      <c r="B24" s="571"/>
      <c r="C24" s="571"/>
      <c r="D24" s="571"/>
      <c r="E24" s="571"/>
    </row>
    <row r="25" spans="1:5" x14ac:dyDescent="0.2">
      <c r="A25" s="531" t="s">
        <v>10</v>
      </c>
      <c r="B25" s="574">
        <v>7550295678.71</v>
      </c>
      <c r="C25" s="574">
        <v>1807836716.8800001</v>
      </c>
      <c r="D25" s="574">
        <v>8208653240.6000004</v>
      </c>
      <c r="E25" s="575" t="s">
        <v>8</v>
      </c>
    </row>
    <row r="26" spans="1:5" x14ac:dyDescent="0.2">
      <c r="A26" s="539"/>
      <c r="B26" s="515"/>
      <c r="C26" s="515"/>
      <c r="D26" s="515"/>
      <c r="E26" s="576"/>
    </row>
    <row r="27" spans="1:5" x14ac:dyDescent="0.2">
      <c r="A27" s="514" t="s">
        <v>1549</v>
      </c>
      <c r="B27" s="515">
        <v>34434224.159999996</v>
      </c>
      <c r="C27" s="515">
        <v>29093610.969999999</v>
      </c>
      <c r="D27" s="515">
        <v>34263568.869999997</v>
      </c>
      <c r="E27" s="577">
        <f>+D27/D25*100</f>
        <v>0.41740792144236738</v>
      </c>
    </row>
    <row r="28" spans="1:5" x14ac:dyDescent="0.2">
      <c r="A28" s="514" t="s">
        <v>1550</v>
      </c>
      <c r="B28" s="515">
        <v>124502803.15000001</v>
      </c>
      <c r="C28" s="515">
        <v>102925556.27</v>
      </c>
      <c r="D28" s="515">
        <v>148915768.75999999</v>
      </c>
      <c r="E28" s="577">
        <f>+D28/D25*100</f>
        <v>1.8141315559958433</v>
      </c>
    </row>
    <row r="29" spans="1:5" x14ac:dyDescent="0.2">
      <c r="A29" s="514" t="s">
        <v>1551</v>
      </c>
      <c r="B29" s="515">
        <v>153433493.19</v>
      </c>
      <c r="C29" s="515">
        <v>138840047.78</v>
      </c>
      <c r="D29" s="515">
        <v>162642607.03</v>
      </c>
      <c r="E29" s="577">
        <f>+D29/D25*100</f>
        <v>1.9813555556905442</v>
      </c>
    </row>
    <row r="30" spans="1:5" x14ac:dyDescent="0.2">
      <c r="A30" s="514" t="s">
        <v>1552</v>
      </c>
      <c r="B30" s="515">
        <v>340677696.12</v>
      </c>
      <c r="C30" s="515">
        <v>290180863.19</v>
      </c>
      <c r="D30" s="515">
        <v>390472102.51999998</v>
      </c>
      <c r="E30" s="577">
        <f>+D30/D25*100</f>
        <v>4.7568351479232298</v>
      </c>
    </row>
    <row r="31" spans="1:5" x14ac:dyDescent="0.2">
      <c r="A31" s="514" t="s">
        <v>1553</v>
      </c>
      <c r="B31" s="515">
        <v>694363268.46000004</v>
      </c>
      <c r="C31" s="515">
        <v>0</v>
      </c>
      <c r="D31" s="515">
        <v>0</v>
      </c>
      <c r="E31" s="577">
        <f>+D31/D25*100</f>
        <v>0</v>
      </c>
    </row>
    <row r="32" spans="1:5" x14ac:dyDescent="0.2">
      <c r="A32" s="514" t="s">
        <v>1554</v>
      </c>
      <c r="B32" s="515">
        <v>302637976.87</v>
      </c>
      <c r="C32" s="515">
        <v>38781333.509999998</v>
      </c>
      <c r="D32" s="515">
        <v>411474446</v>
      </c>
      <c r="E32" s="577">
        <f>+D32/D25*100</f>
        <v>5.0126912897824374</v>
      </c>
    </row>
    <row r="33" spans="1:5" x14ac:dyDescent="0.2">
      <c r="A33" s="514" t="s">
        <v>1555</v>
      </c>
      <c r="B33" s="515">
        <v>71592288.5</v>
      </c>
      <c r="C33" s="515">
        <v>34634028.859999999</v>
      </c>
      <c r="D33" s="515">
        <v>179929980.34</v>
      </c>
      <c r="E33" s="577">
        <f>+D33/D25*100</f>
        <v>2.1919549415251978</v>
      </c>
    </row>
    <row r="34" spans="1:5" x14ac:dyDescent="0.2">
      <c r="A34" s="514" t="s">
        <v>1556</v>
      </c>
      <c r="B34" s="515">
        <v>27368007.600000001</v>
      </c>
      <c r="C34" s="515">
        <v>23628302.469999999</v>
      </c>
      <c r="D34" s="515">
        <v>32546313.609999999</v>
      </c>
      <c r="E34" s="577">
        <f>+D34/D25*100</f>
        <v>0.39648786050586143</v>
      </c>
    </row>
    <row r="35" spans="1:5" x14ac:dyDescent="0.2">
      <c r="A35" s="514" t="s">
        <v>1557</v>
      </c>
      <c r="B35" s="515">
        <v>53486446.840000004</v>
      </c>
      <c r="C35" s="515">
        <v>22656737.010000002</v>
      </c>
      <c r="D35" s="515">
        <v>54939465.25</v>
      </c>
      <c r="E35" s="577">
        <v>2</v>
      </c>
    </row>
    <row r="36" spans="1:5" x14ac:dyDescent="0.2">
      <c r="A36" s="514" t="s">
        <v>1558</v>
      </c>
      <c r="B36" s="515">
        <v>42278848.399999999</v>
      </c>
      <c r="C36" s="515">
        <v>31010445.210000001</v>
      </c>
      <c r="D36" s="515">
        <v>83659609.010000005</v>
      </c>
      <c r="E36" s="577">
        <v>2</v>
      </c>
    </row>
    <row r="37" spans="1:5" x14ac:dyDescent="0.2">
      <c r="A37" s="514" t="s">
        <v>1559</v>
      </c>
      <c r="B37" s="515">
        <v>22915581.84</v>
      </c>
      <c r="C37" s="515">
        <v>10579465.779999999</v>
      </c>
      <c r="D37" s="515">
        <v>21366084.149999999</v>
      </c>
      <c r="E37" s="577">
        <f>+D37/D25*100</f>
        <v>0.26028732757674966</v>
      </c>
    </row>
    <row r="38" spans="1:5" x14ac:dyDescent="0.2">
      <c r="A38" s="514" t="s">
        <v>1560</v>
      </c>
      <c r="B38" s="515">
        <v>19041226.260000002</v>
      </c>
      <c r="C38" s="515">
        <v>17195052.789999999</v>
      </c>
      <c r="D38" s="515">
        <v>18961406.760000002</v>
      </c>
      <c r="E38" s="577">
        <f>+D38/D25*100</f>
        <v>0.23099290717040988</v>
      </c>
    </row>
    <row r="39" spans="1:5" x14ac:dyDescent="0.2">
      <c r="A39" s="514" t="s">
        <v>1561</v>
      </c>
      <c r="B39" s="515">
        <v>228864255.09</v>
      </c>
      <c r="C39" s="515">
        <v>47703852.619999997</v>
      </c>
      <c r="D39" s="515">
        <v>250211171.53999999</v>
      </c>
      <c r="E39" s="577">
        <f>+D39/D25*100</f>
        <v>3.0481391308193588</v>
      </c>
    </row>
    <row r="40" spans="1:5" x14ac:dyDescent="0.2">
      <c r="A40" s="514" t="s">
        <v>1562</v>
      </c>
      <c r="B40" s="515">
        <v>154147876.77000001</v>
      </c>
      <c r="C40" s="515">
        <v>106998356.52</v>
      </c>
      <c r="D40" s="515">
        <v>182679316.27000001</v>
      </c>
      <c r="E40" s="577">
        <f>+D40/D25*100</f>
        <v>2.2254480840592472</v>
      </c>
    </row>
    <row r="41" spans="1:5" x14ac:dyDescent="0.2">
      <c r="A41" s="514" t="s">
        <v>1563</v>
      </c>
      <c r="B41" s="515">
        <v>704906479.28999996</v>
      </c>
      <c r="C41" s="515">
        <v>384536044</v>
      </c>
      <c r="D41" s="515">
        <v>1068299607.61</v>
      </c>
      <c r="E41" s="577">
        <f>+D41/D25*100</f>
        <v>13.014310341752408</v>
      </c>
    </row>
    <row r="42" spans="1:5" x14ac:dyDescent="0.2">
      <c r="A42" s="514" t="s">
        <v>1564</v>
      </c>
      <c r="B42" s="515">
        <v>368403497.00999999</v>
      </c>
      <c r="C42" s="515">
        <v>318701882.16000003</v>
      </c>
      <c r="D42" s="515">
        <v>347540735.82999998</v>
      </c>
      <c r="E42" s="577">
        <f>+D42/D25*100</f>
        <v>4.233833804929942</v>
      </c>
    </row>
    <row r="43" spans="1:5" x14ac:dyDescent="0.2">
      <c r="A43" s="514" t="s">
        <v>1565</v>
      </c>
      <c r="B43" s="515">
        <v>107296270.13</v>
      </c>
      <c r="C43" s="515">
        <v>76520318.069999993</v>
      </c>
      <c r="D43" s="515">
        <v>87388341.709999993</v>
      </c>
      <c r="E43" s="577">
        <f>+D43/D25*100</f>
        <v>1.0645880529802043</v>
      </c>
    </row>
    <row r="44" spans="1:5" x14ac:dyDescent="0.2">
      <c r="A44" s="514" t="s">
        <v>1566</v>
      </c>
      <c r="B44" s="515">
        <v>24610577.210000001</v>
      </c>
      <c r="C44" s="515">
        <v>18737754.969999999</v>
      </c>
      <c r="D44" s="515">
        <v>35515173.82</v>
      </c>
      <c r="E44" s="577">
        <f>+D44/D25*100</f>
        <v>0.43265530628510346</v>
      </c>
    </row>
    <row r="45" spans="1:5" x14ac:dyDescent="0.2">
      <c r="A45" s="514" t="s">
        <v>1567</v>
      </c>
      <c r="B45" s="515">
        <v>11404141.050000001</v>
      </c>
      <c r="C45" s="515">
        <v>6440706.0700000003</v>
      </c>
      <c r="D45" s="515">
        <v>10255951.300000001</v>
      </c>
      <c r="E45" s="577">
        <f>+D45/D25*100</f>
        <v>0.12494073021959391</v>
      </c>
    </row>
    <row r="46" spans="1:5" x14ac:dyDescent="0.2">
      <c r="A46" s="514" t="s">
        <v>1568</v>
      </c>
      <c r="B46" s="515">
        <v>6339073.25</v>
      </c>
      <c r="C46" s="515">
        <v>5699758.75</v>
      </c>
      <c r="D46" s="515">
        <v>6600473.3099999996</v>
      </c>
      <c r="E46" s="577">
        <f>+D46/D25*100</f>
        <v>8.0408723776441884E-2</v>
      </c>
    </row>
    <row r="47" spans="1:5" ht="22.5" x14ac:dyDescent="0.2">
      <c r="A47" s="514" t="s">
        <v>1569</v>
      </c>
      <c r="B47" s="515">
        <v>6814016.5499999998</v>
      </c>
      <c r="C47" s="515">
        <v>2579884.25</v>
      </c>
      <c r="D47" s="515">
        <v>41548796.530000001</v>
      </c>
      <c r="E47" s="577">
        <f>+D47/D25*100</f>
        <v>0.5061585050821692</v>
      </c>
    </row>
    <row r="48" spans="1:5" x14ac:dyDescent="0.2">
      <c r="A48" s="514" t="s">
        <v>1570</v>
      </c>
      <c r="B48" s="515">
        <v>2364141.84</v>
      </c>
      <c r="C48" s="515">
        <v>1487134.85</v>
      </c>
      <c r="D48" s="515">
        <v>2364386.27</v>
      </c>
      <c r="E48" s="577">
        <f>+D48/D25*100</f>
        <v>2.8803583251704984E-2</v>
      </c>
    </row>
    <row r="49" spans="1:5" x14ac:dyDescent="0.2">
      <c r="A49" s="514" t="s">
        <v>1571</v>
      </c>
      <c r="B49" s="515">
        <v>75715382.079999998</v>
      </c>
      <c r="C49" s="515">
        <v>69715445.329999998</v>
      </c>
      <c r="D49" s="515">
        <v>91702084.140000001</v>
      </c>
      <c r="E49" s="577">
        <f>+D49/D25*100</f>
        <v>1.1171392121479986</v>
      </c>
    </row>
    <row r="50" spans="1:5" x14ac:dyDescent="0.2">
      <c r="A50" s="514" t="s">
        <v>1572</v>
      </c>
      <c r="B50" s="515">
        <v>1708104.77</v>
      </c>
      <c r="C50" s="515">
        <v>1319972.75</v>
      </c>
      <c r="D50" s="515">
        <v>2143824.2400000002</v>
      </c>
      <c r="E50" s="577">
        <f>+D50/D25*100</f>
        <v>2.6116637859626535E-2</v>
      </c>
    </row>
    <row r="51" spans="1:5" ht="22.5" x14ac:dyDescent="0.2">
      <c r="A51" s="514" t="s">
        <v>1573</v>
      </c>
      <c r="B51" s="515">
        <v>27138524.309999999</v>
      </c>
      <c r="C51" s="515">
        <v>23002244.469999999</v>
      </c>
      <c r="D51" s="515">
        <v>34354681.689999998</v>
      </c>
      <c r="E51" s="577">
        <f>+D51/D25*100</f>
        <v>0.41851788208182239</v>
      </c>
    </row>
    <row r="52" spans="1:5" x14ac:dyDescent="0.2">
      <c r="A52" s="514" t="s">
        <v>1574</v>
      </c>
      <c r="B52" s="515">
        <v>22112575.199999999</v>
      </c>
      <c r="C52" s="515">
        <v>4867918.2300000004</v>
      </c>
      <c r="D52" s="515">
        <v>79036017.189999998</v>
      </c>
      <c r="E52" s="577">
        <f>+D52/D25*100</f>
        <v>0.96283781119036482</v>
      </c>
    </row>
    <row r="53" spans="1:5" x14ac:dyDescent="0.2">
      <c r="A53" s="514" t="s">
        <v>1575</v>
      </c>
      <c r="B53" s="515">
        <v>3043741048.75</v>
      </c>
      <c r="C53" s="515">
        <v>0</v>
      </c>
      <c r="D53" s="515">
        <v>3242524742.5500002</v>
      </c>
      <c r="E53" s="577">
        <f>+D53/D25*100</f>
        <v>39.501300000254268</v>
      </c>
    </row>
    <row r="54" spans="1:5" x14ac:dyDescent="0.2">
      <c r="A54" s="514" t="s">
        <v>1576</v>
      </c>
      <c r="B54" s="515">
        <v>877997854.01999998</v>
      </c>
      <c r="C54" s="515">
        <v>0</v>
      </c>
      <c r="D54" s="515">
        <v>1187316584.3</v>
      </c>
      <c r="E54" s="577">
        <f>+D54/D25*100</f>
        <v>14.464206849761077</v>
      </c>
    </row>
    <row r="55" spans="1:5" x14ac:dyDescent="0.2">
      <c r="A55" s="518"/>
      <c r="B55" s="518"/>
      <c r="C55" s="518"/>
      <c r="D55" s="518"/>
      <c r="E55" s="518"/>
    </row>
    <row r="58" spans="1:5" x14ac:dyDescent="0.2">
      <c r="A58" s="1003" t="s">
        <v>1538</v>
      </c>
      <c r="B58" s="1003"/>
      <c r="C58" s="1003"/>
      <c r="D58" s="1003"/>
      <c r="E58" s="1003"/>
    </row>
    <row r="59" spans="1:5" x14ac:dyDescent="0.2">
      <c r="A59" s="1003" t="s">
        <v>1431</v>
      </c>
      <c r="B59" s="1003"/>
      <c r="C59" s="1003"/>
      <c r="D59" s="1003"/>
      <c r="E59" s="1003"/>
    </row>
    <row r="60" spans="1:5" x14ac:dyDescent="0.2">
      <c r="A60" s="567"/>
      <c r="B60" s="568"/>
      <c r="C60" s="568"/>
      <c r="D60" s="568"/>
      <c r="E60" s="569"/>
    </row>
    <row r="61" spans="1:5" x14ac:dyDescent="0.2">
      <c r="A61" s="1000" t="s">
        <v>1540</v>
      </c>
      <c r="B61" s="570">
        <v>2015</v>
      </c>
      <c r="C61" s="1004">
        <v>2016</v>
      </c>
      <c r="D61" s="1004"/>
      <c r="E61" s="1004"/>
    </row>
    <row r="62" spans="1:5" x14ac:dyDescent="0.2">
      <c r="A62" s="1000"/>
      <c r="B62" s="570" t="s">
        <v>1432</v>
      </c>
      <c r="C62" s="570" t="s">
        <v>1433</v>
      </c>
      <c r="D62" s="1004" t="s">
        <v>1432</v>
      </c>
      <c r="E62" s="1004"/>
    </row>
    <row r="63" spans="1:5" x14ac:dyDescent="0.2">
      <c r="A63" s="507"/>
      <c r="B63" s="571"/>
      <c r="C63" s="571"/>
      <c r="D63" s="571"/>
      <c r="E63" s="571"/>
    </row>
    <row r="64" spans="1:5" x14ac:dyDescent="0.2">
      <c r="A64" s="531" t="s">
        <v>1435</v>
      </c>
      <c r="B64" s="574">
        <v>241294012.69</v>
      </c>
      <c r="C64" s="574">
        <v>163140211.15999997</v>
      </c>
      <c r="D64" s="574">
        <v>210223461.22999999</v>
      </c>
      <c r="E64" s="575" t="s">
        <v>8</v>
      </c>
    </row>
    <row r="65" spans="1:5" x14ac:dyDescent="0.2">
      <c r="A65" s="539"/>
      <c r="B65" s="515"/>
      <c r="C65" s="515"/>
      <c r="D65" s="515"/>
      <c r="E65" s="576"/>
    </row>
    <row r="66" spans="1:5" x14ac:dyDescent="0.2">
      <c r="A66" s="514" t="s">
        <v>1577</v>
      </c>
      <c r="B66" s="515">
        <v>222046825.25</v>
      </c>
      <c r="C66" s="515">
        <v>146986398.44999999</v>
      </c>
      <c r="D66" s="515">
        <v>189496538.27000001</v>
      </c>
      <c r="E66" s="577">
        <f>+D66/D64*100</f>
        <v>90.140528160497183</v>
      </c>
    </row>
    <row r="67" spans="1:5" x14ac:dyDescent="0.2">
      <c r="A67" s="514" t="s">
        <v>1578</v>
      </c>
      <c r="B67" s="515">
        <v>19247187.440000001</v>
      </c>
      <c r="C67" s="515">
        <v>16153812.710000001</v>
      </c>
      <c r="D67" s="515">
        <v>20726922.960000001</v>
      </c>
      <c r="E67" s="577">
        <f>+D67/D64*100</f>
        <v>9.8594718395028309</v>
      </c>
    </row>
    <row r="68" spans="1:5" x14ac:dyDescent="0.2">
      <c r="A68" s="518"/>
      <c r="B68" s="518"/>
      <c r="C68" s="518"/>
      <c r="D68" s="518"/>
      <c r="E68" s="518"/>
    </row>
    <row r="71" spans="1:5" x14ac:dyDescent="0.2">
      <c r="A71" s="1003" t="s">
        <v>1538</v>
      </c>
      <c r="B71" s="1003"/>
      <c r="C71" s="1003"/>
      <c r="D71" s="1003"/>
      <c r="E71" s="1003"/>
    </row>
    <row r="72" spans="1:5" x14ac:dyDescent="0.2">
      <c r="A72" s="1003" t="s">
        <v>1431</v>
      </c>
      <c r="B72" s="1003"/>
      <c r="C72" s="1003"/>
      <c r="D72" s="1003"/>
      <c r="E72" s="1003"/>
    </row>
    <row r="73" spans="1:5" x14ac:dyDescent="0.2">
      <c r="A73" s="567"/>
      <c r="B73" s="568"/>
      <c r="C73" s="568"/>
      <c r="D73" s="568"/>
      <c r="E73" s="569"/>
    </row>
    <row r="74" spans="1:5" x14ac:dyDescent="0.2">
      <c r="A74" s="1005" t="s">
        <v>1541</v>
      </c>
      <c r="B74" s="580">
        <v>2015</v>
      </c>
      <c r="C74" s="1004">
        <v>2016</v>
      </c>
      <c r="D74" s="1004"/>
      <c r="E74" s="1004"/>
    </row>
    <row r="75" spans="1:5" x14ac:dyDescent="0.2">
      <c r="A75" s="1006"/>
      <c r="B75" s="581" t="s">
        <v>1432</v>
      </c>
      <c r="C75" s="570" t="s">
        <v>1433</v>
      </c>
      <c r="D75" s="1004" t="s">
        <v>1432</v>
      </c>
      <c r="E75" s="1004"/>
    </row>
    <row r="76" spans="1:5" x14ac:dyDescent="0.2">
      <c r="A76" s="507"/>
      <c r="B76" s="571"/>
      <c r="C76" s="571"/>
      <c r="D76" s="571"/>
      <c r="E76" s="571"/>
    </row>
    <row r="77" spans="1:5" x14ac:dyDescent="0.2">
      <c r="A77" s="531" t="s">
        <v>1435</v>
      </c>
      <c r="B77" s="574">
        <v>180115098.88999999</v>
      </c>
      <c r="C77" s="574">
        <v>164613864.52000001</v>
      </c>
      <c r="D77" s="574">
        <v>275857312.06</v>
      </c>
      <c r="E77" s="575" t="s">
        <v>8</v>
      </c>
    </row>
    <row r="78" spans="1:5" x14ac:dyDescent="0.2">
      <c r="A78" s="539"/>
      <c r="B78" s="515"/>
      <c r="C78" s="515"/>
      <c r="D78" s="515"/>
      <c r="E78" s="576"/>
    </row>
    <row r="79" spans="1:5" x14ac:dyDescent="0.2">
      <c r="A79" s="514" t="s">
        <v>1579</v>
      </c>
      <c r="B79" s="515">
        <v>40247101.719999999</v>
      </c>
      <c r="C79" s="515">
        <v>30730347.420000002</v>
      </c>
      <c r="D79" s="515">
        <v>116857360.59</v>
      </c>
      <c r="E79" s="577">
        <f>+D79/D77*100</f>
        <v>42.361523686775826</v>
      </c>
    </row>
    <row r="80" spans="1:5" x14ac:dyDescent="0.2">
      <c r="A80" s="514" t="s">
        <v>1580</v>
      </c>
      <c r="B80" s="515">
        <v>139867997.16999999</v>
      </c>
      <c r="C80" s="515">
        <v>133883517.09999999</v>
      </c>
      <c r="D80" s="515">
        <v>158999951.47</v>
      </c>
      <c r="E80" s="577">
        <f>+D80/D77*100</f>
        <v>57.638476313224174</v>
      </c>
    </row>
    <row r="81" spans="1:5" x14ac:dyDescent="0.2">
      <c r="A81" s="518"/>
      <c r="B81" s="518"/>
      <c r="C81" s="518"/>
      <c r="D81" s="518"/>
      <c r="E81" s="518"/>
    </row>
    <row r="84" spans="1:5" x14ac:dyDescent="0.2">
      <c r="A84" s="1003" t="s">
        <v>1538</v>
      </c>
      <c r="B84" s="1003"/>
      <c r="C84" s="1003"/>
      <c r="D84" s="1003"/>
      <c r="E84" s="1003"/>
    </row>
    <row r="85" spans="1:5" x14ac:dyDescent="0.2">
      <c r="A85" s="1003" t="s">
        <v>1431</v>
      </c>
      <c r="B85" s="1003"/>
      <c r="C85" s="1003"/>
      <c r="D85" s="1003"/>
      <c r="E85" s="1003"/>
    </row>
    <row r="86" spans="1:5" x14ac:dyDescent="0.2">
      <c r="A86" s="567"/>
      <c r="B86" s="568"/>
      <c r="C86" s="568"/>
      <c r="D86" s="568"/>
      <c r="E86" s="569"/>
    </row>
    <row r="87" spans="1:5" x14ac:dyDescent="0.2">
      <c r="A87" s="1000" t="s">
        <v>1543</v>
      </c>
      <c r="B87" s="570">
        <v>2015</v>
      </c>
      <c r="C87" s="1004">
        <v>2016</v>
      </c>
      <c r="D87" s="1004"/>
      <c r="E87" s="1004"/>
    </row>
    <row r="88" spans="1:5" x14ac:dyDescent="0.2">
      <c r="A88" s="1000"/>
      <c r="B88" s="570" t="s">
        <v>1432</v>
      </c>
      <c r="C88" s="570" t="s">
        <v>1433</v>
      </c>
      <c r="D88" s="1004" t="s">
        <v>1432</v>
      </c>
      <c r="E88" s="1004"/>
    </row>
    <row r="89" spans="1:5" x14ac:dyDescent="0.2">
      <c r="A89" s="507"/>
      <c r="B89" s="571"/>
      <c r="C89" s="571"/>
      <c r="D89" s="571"/>
      <c r="E89" s="571"/>
    </row>
    <row r="90" spans="1:5" x14ac:dyDescent="0.2">
      <c r="A90" s="531" t="s">
        <v>1435</v>
      </c>
      <c r="B90" s="574">
        <v>310147394.19999999</v>
      </c>
      <c r="C90" s="574">
        <v>258042189.05000001</v>
      </c>
      <c r="D90" s="574">
        <v>316366201.47000003</v>
      </c>
      <c r="E90" s="575" t="s">
        <v>8</v>
      </c>
    </row>
    <row r="91" spans="1:5" x14ac:dyDescent="0.2">
      <c r="A91" s="539"/>
      <c r="B91" s="515"/>
      <c r="C91" s="515"/>
      <c r="D91" s="515"/>
      <c r="E91" s="576"/>
    </row>
    <row r="92" spans="1:5" x14ac:dyDescent="0.2">
      <c r="A92" s="514" t="s">
        <v>1581</v>
      </c>
      <c r="B92" s="515">
        <v>9190697.0999999996</v>
      </c>
      <c r="C92" s="515">
        <v>8985897.2699999996</v>
      </c>
      <c r="D92" s="515">
        <v>8824494.3599999994</v>
      </c>
      <c r="E92" s="577">
        <f>+D92/D90*100</f>
        <v>2.7893290493728031</v>
      </c>
    </row>
    <row r="93" spans="1:5" x14ac:dyDescent="0.2">
      <c r="A93" s="514" t="s">
        <v>1582</v>
      </c>
      <c r="B93" s="515">
        <v>43831734.060000002</v>
      </c>
      <c r="C93" s="515">
        <v>44250933.909999996</v>
      </c>
      <c r="D93" s="515">
        <v>55789143.039999999</v>
      </c>
      <c r="E93" s="577">
        <f>+D93/D90*100</f>
        <v>17.634356255748862</v>
      </c>
    </row>
    <row r="94" spans="1:5" x14ac:dyDescent="0.2">
      <c r="A94" s="514" t="s">
        <v>1583</v>
      </c>
      <c r="B94" s="515">
        <v>249052519.80000001</v>
      </c>
      <c r="C94" s="515">
        <v>195724638.78999999</v>
      </c>
      <c r="D94" s="515">
        <v>231081160.44</v>
      </c>
      <c r="E94" s="577">
        <f>+D94/D90*100</f>
        <v>73.042303307457658</v>
      </c>
    </row>
    <row r="95" spans="1:5" x14ac:dyDescent="0.2">
      <c r="A95" s="514" t="s">
        <v>1584</v>
      </c>
      <c r="B95" s="515">
        <v>2681689.08</v>
      </c>
      <c r="C95" s="515">
        <v>2890642.33</v>
      </c>
      <c r="D95" s="515">
        <v>2803945.45</v>
      </c>
      <c r="E95" s="577">
        <f>+D95/D90*100</f>
        <v>0.88629741008092144</v>
      </c>
    </row>
    <row r="96" spans="1:5" ht="22.5" x14ac:dyDescent="0.2">
      <c r="A96" s="514" t="s">
        <v>1585</v>
      </c>
      <c r="B96" s="515">
        <v>5390754.1600000001</v>
      </c>
      <c r="C96" s="515">
        <v>6190076.75</v>
      </c>
      <c r="D96" s="515">
        <v>5688891.54</v>
      </c>
      <c r="E96" s="577">
        <v>1</v>
      </c>
    </row>
    <row r="97" spans="1:5" x14ac:dyDescent="0.2">
      <c r="A97" s="514" t="s">
        <v>1586</v>
      </c>
      <c r="B97" s="515">
        <v>0</v>
      </c>
      <c r="C97" s="515">
        <v>0</v>
      </c>
      <c r="D97" s="515">
        <v>12178566.640000001</v>
      </c>
      <c r="E97" s="577">
        <f>+D97/D90*100</f>
        <v>3.8495157141983301</v>
      </c>
    </row>
    <row r="98" spans="1:5" x14ac:dyDescent="0.2">
      <c r="A98" s="518"/>
      <c r="B98" s="518"/>
      <c r="C98" s="518"/>
      <c r="D98" s="518"/>
      <c r="E98" s="518"/>
    </row>
    <row r="101" spans="1:5" x14ac:dyDescent="0.2">
      <c r="A101" s="1003" t="s">
        <v>1538</v>
      </c>
      <c r="B101" s="1003"/>
      <c r="C101" s="1003"/>
      <c r="D101" s="1003"/>
      <c r="E101" s="1003"/>
    </row>
    <row r="102" spans="1:5" x14ac:dyDescent="0.2">
      <c r="A102" s="1003" t="s">
        <v>1431</v>
      </c>
      <c r="B102" s="1003"/>
      <c r="C102" s="1003"/>
      <c r="D102" s="1003"/>
      <c r="E102" s="1003"/>
    </row>
    <row r="103" spans="1:5" x14ac:dyDescent="0.2">
      <c r="A103" s="567"/>
      <c r="B103" s="568"/>
      <c r="C103" s="568"/>
      <c r="D103" s="568"/>
      <c r="E103" s="569"/>
    </row>
    <row r="104" spans="1:5" x14ac:dyDescent="0.2">
      <c r="A104" s="1000" t="s">
        <v>1544</v>
      </c>
      <c r="B104" s="570">
        <v>2015</v>
      </c>
      <c r="C104" s="1004">
        <v>2016</v>
      </c>
      <c r="D104" s="1004"/>
      <c r="E104" s="1004"/>
    </row>
    <row r="105" spans="1:5" x14ac:dyDescent="0.2">
      <c r="A105" s="1000"/>
      <c r="B105" s="570" t="s">
        <v>1432</v>
      </c>
      <c r="C105" s="570" t="s">
        <v>1433</v>
      </c>
      <c r="D105" s="1004" t="s">
        <v>1432</v>
      </c>
      <c r="E105" s="1004"/>
    </row>
    <row r="106" spans="1:5" x14ac:dyDescent="0.2">
      <c r="A106" s="507"/>
      <c r="B106" s="571"/>
      <c r="C106" s="571"/>
      <c r="D106" s="571"/>
      <c r="E106" s="571"/>
    </row>
    <row r="107" spans="1:5" ht="13.5" customHeight="1" x14ac:dyDescent="0.2">
      <c r="A107" s="531" t="s">
        <v>1435</v>
      </c>
      <c r="B107" s="574">
        <v>10833235984.200001</v>
      </c>
      <c r="C107" s="574">
        <v>6555152930.1700001</v>
      </c>
      <c r="D107" s="574">
        <v>9384196761.5</v>
      </c>
      <c r="E107" s="575" t="s">
        <v>8</v>
      </c>
    </row>
    <row r="108" spans="1:5" ht="13.5" customHeight="1" x14ac:dyDescent="0.2">
      <c r="A108" s="539"/>
      <c r="B108" s="515"/>
      <c r="C108" s="515"/>
      <c r="D108" s="515"/>
      <c r="E108" s="576"/>
    </row>
    <row r="109" spans="1:5" x14ac:dyDescent="0.2">
      <c r="A109" s="514" t="s">
        <v>1587</v>
      </c>
      <c r="B109" s="515">
        <v>206059253.63999999</v>
      </c>
      <c r="C109" s="515">
        <v>42448904.609999999</v>
      </c>
      <c r="D109" s="515">
        <v>175839896.55000001</v>
      </c>
      <c r="E109" s="577">
        <f>+D109/D107*100</f>
        <v>1.8737874004454826</v>
      </c>
    </row>
    <row r="110" spans="1:5" x14ac:dyDescent="0.2">
      <c r="A110" s="514" t="s">
        <v>1588</v>
      </c>
      <c r="B110" s="515">
        <v>5705443.8099999996</v>
      </c>
      <c r="C110" s="515">
        <v>4687255.1100000003</v>
      </c>
      <c r="D110" s="515">
        <v>6773428.9000000004</v>
      </c>
      <c r="E110" s="577">
        <f>+D110/D107*100</f>
        <v>7.217910144200039E-2</v>
      </c>
    </row>
    <row r="111" spans="1:5" x14ac:dyDescent="0.2">
      <c r="A111" s="514" t="s">
        <v>1589</v>
      </c>
      <c r="B111" s="515">
        <v>0</v>
      </c>
      <c r="C111" s="515">
        <v>0</v>
      </c>
      <c r="D111" s="515">
        <v>0</v>
      </c>
      <c r="E111" s="577">
        <f>+D111/D107*100</f>
        <v>0</v>
      </c>
    </row>
    <row r="112" spans="1:5" x14ac:dyDescent="0.2">
      <c r="A112" s="514" t="s">
        <v>1590</v>
      </c>
      <c r="B112" s="515">
        <v>2802978.93</v>
      </c>
      <c r="C112" s="515">
        <v>1310897.45</v>
      </c>
      <c r="D112" s="515">
        <v>2086041.57</v>
      </c>
      <c r="E112" s="577">
        <f>+D112/D107*100</f>
        <v>2.222930340248493E-2</v>
      </c>
    </row>
    <row r="113" spans="1:5" x14ac:dyDescent="0.2">
      <c r="A113" s="514" t="s">
        <v>1591</v>
      </c>
      <c r="B113" s="515">
        <v>266975852.87</v>
      </c>
      <c r="C113" s="515">
        <v>248772824.75</v>
      </c>
      <c r="D113" s="515">
        <v>279442295.13</v>
      </c>
      <c r="E113" s="577">
        <f>+D113/D107*100</f>
        <v>2.9777966322749294</v>
      </c>
    </row>
    <row r="114" spans="1:5" x14ac:dyDescent="0.2">
      <c r="A114" s="514" t="s">
        <v>1592</v>
      </c>
      <c r="B114" s="515">
        <v>114023148.51000001</v>
      </c>
      <c r="C114" s="515">
        <v>127162417.73</v>
      </c>
      <c r="D114" s="515">
        <v>142647945.53999999</v>
      </c>
      <c r="E114" s="577">
        <f>+D114/D107*100</f>
        <v>1.5200868989153493</v>
      </c>
    </row>
    <row r="115" spans="1:5" x14ac:dyDescent="0.2">
      <c r="A115" s="514" t="s">
        <v>1593</v>
      </c>
      <c r="B115" s="515">
        <v>28068217.27</v>
      </c>
      <c r="C115" s="515">
        <v>24725184.460000001</v>
      </c>
      <c r="D115" s="515">
        <v>36157375.990000002</v>
      </c>
      <c r="E115" s="577">
        <f>+D115/D107*100</f>
        <v>0.38530070190280719</v>
      </c>
    </row>
    <row r="116" spans="1:5" x14ac:dyDescent="0.2">
      <c r="A116" s="514" t="s">
        <v>1594</v>
      </c>
      <c r="B116" s="515">
        <v>2627538.94</v>
      </c>
      <c r="C116" s="515">
        <v>7471.2</v>
      </c>
      <c r="D116" s="515">
        <v>0</v>
      </c>
      <c r="E116" s="577">
        <f>+D116/D107*100</f>
        <v>0</v>
      </c>
    </row>
    <row r="117" spans="1:5" x14ac:dyDescent="0.2">
      <c r="A117" s="514" t="s">
        <v>1595</v>
      </c>
      <c r="B117" s="515">
        <v>11365920.98</v>
      </c>
      <c r="C117" s="515">
        <v>9312909.9199999999</v>
      </c>
      <c r="D117" s="515">
        <v>11823216.119999999</v>
      </c>
      <c r="E117" s="577">
        <f>+D117/D107*100</f>
        <v>0.12599070991889708</v>
      </c>
    </row>
    <row r="118" spans="1:5" x14ac:dyDescent="0.2">
      <c r="A118" s="514" t="s">
        <v>1596</v>
      </c>
      <c r="B118" s="515">
        <v>79161953.939999998</v>
      </c>
      <c r="C118" s="515">
        <v>16077915.27</v>
      </c>
      <c r="D118" s="515">
        <v>137497845.90000001</v>
      </c>
      <c r="E118" s="577">
        <v>2</v>
      </c>
    </row>
    <row r="119" spans="1:5" x14ac:dyDescent="0.2">
      <c r="A119" s="514" t="s">
        <v>1597</v>
      </c>
      <c r="B119" s="515">
        <v>128114097.48999999</v>
      </c>
      <c r="C119" s="515">
        <v>39027783.240000002</v>
      </c>
      <c r="D119" s="515">
        <v>104231694.86</v>
      </c>
      <c r="E119" s="577">
        <v>2</v>
      </c>
    </row>
    <row r="120" spans="1:5" x14ac:dyDescent="0.2">
      <c r="A120" s="514" t="s">
        <v>1598</v>
      </c>
      <c r="B120" s="515">
        <v>10198555.369999999</v>
      </c>
      <c r="C120" s="515">
        <v>1227721.3799999999</v>
      </c>
      <c r="D120" s="515">
        <v>10577389.109999999</v>
      </c>
      <c r="E120" s="577">
        <f>+D120/D107*100</f>
        <v>0.11271491187605145</v>
      </c>
    </row>
    <row r="121" spans="1:5" x14ac:dyDescent="0.2">
      <c r="A121" s="514" t="s">
        <v>1599</v>
      </c>
      <c r="B121" s="515">
        <v>679919.42</v>
      </c>
      <c r="C121" s="515">
        <v>558982.11</v>
      </c>
      <c r="D121" s="515">
        <v>625123.62</v>
      </c>
      <c r="E121" s="577">
        <f>+D121/D107*100</f>
        <v>6.6614504777293077E-3</v>
      </c>
    </row>
    <row r="122" spans="1:5" ht="22.5" x14ac:dyDescent="0.2">
      <c r="A122" s="514" t="s">
        <v>1600</v>
      </c>
      <c r="B122" s="515">
        <v>395666.46</v>
      </c>
      <c r="C122" s="515">
        <v>289079.18</v>
      </c>
      <c r="D122" s="515">
        <v>272727.84000000003</v>
      </c>
      <c r="E122" s="577">
        <f>+D122/D107*100</f>
        <v>2.906245967890451E-3</v>
      </c>
    </row>
    <row r="123" spans="1:5" ht="22.5" x14ac:dyDescent="0.2">
      <c r="A123" s="514" t="s">
        <v>1601</v>
      </c>
      <c r="B123" s="515">
        <v>18424949.210000001</v>
      </c>
      <c r="C123" s="515">
        <v>1095033.9099999999</v>
      </c>
      <c r="D123" s="515">
        <v>1242343.77</v>
      </c>
      <c r="E123" s="577">
        <f>+D123/D107*100</f>
        <v>1.3238679895298996E-2</v>
      </c>
    </row>
    <row r="124" spans="1:5" x14ac:dyDescent="0.2">
      <c r="A124" s="514" t="s">
        <v>1602</v>
      </c>
      <c r="B124" s="515">
        <v>2438566.31</v>
      </c>
      <c r="C124" s="515">
        <v>2790875.01</v>
      </c>
      <c r="D124" s="515">
        <v>3835163.02</v>
      </c>
      <c r="E124" s="577">
        <f>+D124/D107*100</f>
        <v>4.0868314225190813E-2</v>
      </c>
    </row>
    <row r="125" spans="1:5" x14ac:dyDescent="0.2">
      <c r="A125" s="514" t="s">
        <v>1603</v>
      </c>
      <c r="B125" s="515">
        <v>1895028.24</v>
      </c>
      <c r="C125" s="515">
        <v>990714.13</v>
      </c>
      <c r="D125" s="515">
        <v>2563923.12</v>
      </c>
      <c r="E125" s="577">
        <f>+D125/D107*100</f>
        <v>2.7321711012271811E-2</v>
      </c>
    </row>
    <row r="126" spans="1:5" x14ac:dyDescent="0.2">
      <c r="A126" s="514" t="s">
        <v>1604</v>
      </c>
      <c r="B126" s="515">
        <v>3184744.24</v>
      </c>
      <c r="C126" s="515">
        <v>1284226.06</v>
      </c>
      <c r="D126" s="515">
        <v>3229488</v>
      </c>
      <c r="E126" s="577">
        <f>+D126/D107*100</f>
        <v>3.4414112172598869E-2</v>
      </c>
    </row>
    <row r="127" spans="1:5" x14ac:dyDescent="0.2">
      <c r="A127" s="514" t="s">
        <v>1605</v>
      </c>
      <c r="B127" s="515">
        <v>16654670.699999999</v>
      </c>
      <c r="C127" s="515">
        <v>11508975.710000001</v>
      </c>
      <c r="D127" s="515">
        <v>15999530.619999999</v>
      </c>
      <c r="E127" s="577">
        <f>+D127/D107*100</f>
        <v>0.17049440699752105</v>
      </c>
    </row>
    <row r="128" spans="1:5" x14ac:dyDescent="0.2">
      <c r="A128" s="514" t="s">
        <v>1606</v>
      </c>
      <c r="B128" s="515">
        <v>1178582.26</v>
      </c>
      <c r="C128" s="515">
        <v>1050263.75</v>
      </c>
      <c r="D128" s="515">
        <v>1107154.3600000001</v>
      </c>
      <c r="E128" s="577">
        <f>+D128/D107*100</f>
        <v>1.179807274014392E-2</v>
      </c>
    </row>
    <row r="129" spans="1:5" x14ac:dyDescent="0.2">
      <c r="A129" s="514" t="s">
        <v>1607</v>
      </c>
      <c r="B129" s="515">
        <v>11204352.73</v>
      </c>
      <c r="C129" s="515">
        <v>4101520.37</v>
      </c>
      <c r="D129" s="515">
        <v>34640339.009999998</v>
      </c>
      <c r="E129" s="577">
        <f>+D129/D107*100</f>
        <v>0.36913483263817432</v>
      </c>
    </row>
    <row r="130" spans="1:5" ht="22.5" x14ac:dyDescent="0.2">
      <c r="A130" s="514" t="s">
        <v>1608</v>
      </c>
      <c r="B130" s="515">
        <v>18767342.129999999</v>
      </c>
      <c r="C130" s="515">
        <v>17905638.559999999</v>
      </c>
      <c r="D130" s="515">
        <v>24333897.27</v>
      </c>
      <c r="E130" s="577">
        <f>+D130/D107*100</f>
        <v>0.25930719366236299</v>
      </c>
    </row>
    <row r="131" spans="1:5" x14ac:dyDescent="0.2">
      <c r="A131" s="514" t="s">
        <v>1609</v>
      </c>
      <c r="B131" s="515">
        <v>82553140.069999993</v>
      </c>
      <c r="C131" s="515">
        <v>58773362.729999997</v>
      </c>
      <c r="D131" s="515">
        <v>95364581.879999995</v>
      </c>
      <c r="E131" s="577">
        <v>2</v>
      </c>
    </row>
    <row r="132" spans="1:5" x14ac:dyDescent="0.2">
      <c r="A132" s="514" t="s">
        <v>1610</v>
      </c>
      <c r="B132" s="515">
        <v>9075353.9100000001</v>
      </c>
      <c r="C132" s="515">
        <v>4124859.1</v>
      </c>
      <c r="D132" s="515">
        <v>4971706.87</v>
      </c>
      <c r="E132" s="577">
        <f>+D132/D107*100</f>
        <v>5.2979567632225416E-2</v>
      </c>
    </row>
    <row r="133" spans="1:5" x14ac:dyDescent="0.2">
      <c r="A133" s="514" t="s">
        <v>1611</v>
      </c>
      <c r="B133" s="515">
        <v>7784288.8499999996</v>
      </c>
      <c r="C133" s="515">
        <v>1835802.58</v>
      </c>
      <c r="D133" s="515">
        <v>17144154.52</v>
      </c>
      <c r="E133" s="577">
        <f>+D133/D107*100</f>
        <v>0.18269176313881577</v>
      </c>
    </row>
    <row r="134" spans="1:5" x14ac:dyDescent="0.2">
      <c r="A134" s="514" t="s">
        <v>1612</v>
      </c>
      <c r="B134" s="515">
        <v>4382047.9800000004</v>
      </c>
      <c r="C134" s="515">
        <v>1658247.88</v>
      </c>
      <c r="D134" s="515">
        <v>8364283.3600000003</v>
      </c>
      <c r="E134" s="577">
        <f>+D134/D107*100</f>
        <v>8.9131585500377197E-2</v>
      </c>
    </row>
    <row r="135" spans="1:5" x14ac:dyDescent="0.2">
      <c r="A135" s="514" t="s">
        <v>1613</v>
      </c>
      <c r="B135" s="515">
        <v>4324657.46</v>
      </c>
      <c r="C135" s="515">
        <v>2958561.15</v>
      </c>
      <c r="D135" s="515">
        <v>7078337.75</v>
      </c>
      <c r="E135" s="577">
        <f>+D135/D107*100</f>
        <v>7.5428275108636741E-2</v>
      </c>
    </row>
    <row r="136" spans="1:5" x14ac:dyDescent="0.2">
      <c r="A136" s="514" t="s">
        <v>1614</v>
      </c>
      <c r="B136" s="515">
        <v>99680915.799999997</v>
      </c>
      <c r="C136" s="515">
        <v>28257847.07</v>
      </c>
      <c r="D136" s="515">
        <v>29763820.370000001</v>
      </c>
      <c r="E136" s="577">
        <f>+D136/D107*100</f>
        <v>0.31716961106474562</v>
      </c>
    </row>
    <row r="137" spans="1:5" x14ac:dyDescent="0.2">
      <c r="A137" s="514" t="s">
        <v>1615</v>
      </c>
      <c r="B137" s="515">
        <v>8640121976.2000008</v>
      </c>
      <c r="C137" s="515">
        <v>4309830098.8299999</v>
      </c>
      <c r="D137" s="515">
        <v>5680265772.8800001</v>
      </c>
      <c r="E137" s="577">
        <f>+D137/D107*100</f>
        <v>60.530122260267362</v>
      </c>
    </row>
    <row r="138" spans="1:5" x14ac:dyDescent="0.2">
      <c r="A138" s="514" t="s">
        <v>1616</v>
      </c>
      <c r="B138" s="515">
        <v>26748136</v>
      </c>
      <c r="C138" s="515">
        <v>5135572.2300000004</v>
      </c>
      <c r="D138" s="515">
        <v>96511324.930000007</v>
      </c>
      <c r="E138" s="577">
        <f>+D138/D107*100</f>
        <v>1.0284452402570183</v>
      </c>
    </row>
    <row r="139" spans="1:5" x14ac:dyDescent="0.2">
      <c r="A139" s="514" t="s">
        <v>1617</v>
      </c>
      <c r="B139" s="515">
        <v>3145393.89</v>
      </c>
      <c r="C139" s="515">
        <v>2413900.87</v>
      </c>
      <c r="D139" s="515">
        <v>2604599.19</v>
      </c>
      <c r="E139" s="577">
        <f>+D139/D107*100</f>
        <v>2.7755163880255986E-2</v>
      </c>
    </row>
    <row r="140" spans="1:5" x14ac:dyDescent="0.2">
      <c r="A140" s="514" t="s">
        <v>1618</v>
      </c>
      <c r="B140" s="515">
        <v>2775918.24</v>
      </c>
      <c r="C140" s="515">
        <v>1986124.06</v>
      </c>
      <c r="D140" s="515">
        <v>2853262.71</v>
      </c>
      <c r="E140" s="577">
        <f>+D140/D107*100</f>
        <v>3.0404975327306814E-2</v>
      </c>
    </row>
    <row r="141" spans="1:5" x14ac:dyDescent="0.2">
      <c r="A141" s="514" t="s">
        <v>1619</v>
      </c>
      <c r="B141" s="515">
        <v>3877815.56</v>
      </c>
      <c r="C141" s="515">
        <v>4439374.38</v>
      </c>
      <c r="D141" s="515">
        <v>5511531.2000000002</v>
      </c>
      <c r="E141" s="577">
        <f>+D141/D107*100</f>
        <v>5.8732050702643396E-2</v>
      </c>
    </row>
    <row r="142" spans="1:5" x14ac:dyDescent="0.2">
      <c r="A142" s="514" t="s">
        <v>1620</v>
      </c>
      <c r="B142" s="515">
        <v>5061015.3600000003</v>
      </c>
      <c r="C142" s="515">
        <v>4831022.3499999996</v>
      </c>
      <c r="D142" s="515">
        <v>5135882.25</v>
      </c>
      <c r="E142" s="577">
        <f>+D142/D107*100</f>
        <v>5.472905545918097E-2</v>
      </c>
    </row>
    <row r="143" spans="1:5" x14ac:dyDescent="0.2">
      <c r="A143" s="514" t="s">
        <v>1621</v>
      </c>
      <c r="B143" s="515">
        <v>3729497.23</v>
      </c>
      <c r="C143" s="515">
        <v>4530737.93</v>
      </c>
      <c r="D143" s="515">
        <v>6024241.3799999999</v>
      </c>
      <c r="E143" s="577">
        <f>+D143/D107*100</f>
        <v>6.419559961397342E-2</v>
      </c>
    </row>
    <row r="144" spans="1:5" x14ac:dyDescent="0.2">
      <c r="A144" s="514" t="s">
        <v>1622</v>
      </c>
      <c r="B144" s="515">
        <v>48115808.149999999</v>
      </c>
      <c r="C144" s="515">
        <v>39183265.350000001</v>
      </c>
      <c r="D144" s="515">
        <v>65827011.119999997</v>
      </c>
      <c r="E144" s="577">
        <f>+D144/D107*100</f>
        <v>0.70146665498388383</v>
      </c>
    </row>
    <row r="145" spans="1:5" x14ac:dyDescent="0.2">
      <c r="A145" s="514" t="s">
        <v>1623</v>
      </c>
      <c r="B145" s="515">
        <v>578925729.38</v>
      </c>
      <c r="C145" s="515">
        <v>769214755.70000005</v>
      </c>
      <c r="D145" s="515">
        <v>1116920972.98</v>
      </c>
      <c r="E145" s="577">
        <f>+D145/D107*100</f>
        <v>11.902147848842288</v>
      </c>
    </row>
    <row r="146" spans="1:5" ht="22.5" x14ac:dyDescent="0.2">
      <c r="A146" s="514" t="s">
        <v>1624</v>
      </c>
      <c r="B146" s="515">
        <v>175605443.47999999</v>
      </c>
      <c r="C146" s="515">
        <v>54649037.329999998</v>
      </c>
      <c r="D146" s="515">
        <v>381962110.13</v>
      </c>
      <c r="E146" s="577">
        <f>+D146/D107*100</f>
        <v>4.0702696228307342</v>
      </c>
    </row>
    <row r="147" spans="1:5" x14ac:dyDescent="0.2">
      <c r="A147" s="514" t="s">
        <v>1625</v>
      </c>
      <c r="B147" s="515">
        <v>3501243.59</v>
      </c>
      <c r="C147" s="515">
        <v>3902393.19</v>
      </c>
      <c r="D147" s="515">
        <v>3668752.01</v>
      </c>
      <c r="E147" s="577">
        <f>+D147/D107*100</f>
        <v>3.9095003048652772E-2</v>
      </c>
    </row>
    <row r="148" spans="1:5" x14ac:dyDescent="0.2">
      <c r="A148" s="514" t="s">
        <v>1626</v>
      </c>
      <c r="B148" s="515">
        <v>5360373.9400000004</v>
      </c>
      <c r="C148" s="515">
        <v>6606159.0700000003</v>
      </c>
      <c r="D148" s="515">
        <v>7248601.5999999996</v>
      </c>
      <c r="E148" s="577">
        <f>+D148/D107*100</f>
        <v>7.724264296906494E-2</v>
      </c>
    </row>
    <row r="149" spans="1:5" x14ac:dyDescent="0.2">
      <c r="A149" s="514" t="s">
        <v>1627</v>
      </c>
      <c r="B149" s="515">
        <v>3165353.7</v>
      </c>
      <c r="C149" s="515">
        <v>2477689.35</v>
      </c>
      <c r="D149" s="515">
        <v>3660535.16</v>
      </c>
      <c r="E149" s="577">
        <f>+D149/D107*100</f>
        <v>3.9007442544447338E-2</v>
      </c>
    </row>
    <row r="150" spans="1:5" x14ac:dyDescent="0.2">
      <c r="A150" s="514" t="s">
        <v>1628</v>
      </c>
      <c r="B150" s="515">
        <v>7997614.25</v>
      </c>
      <c r="C150" s="515">
        <v>8234224.6299999999</v>
      </c>
      <c r="D150" s="515">
        <v>8639845.6600000001</v>
      </c>
      <c r="E150" s="577">
        <f>+D150/D107*100</f>
        <v>9.2068036077911267E-2</v>
      </c>
    </row>
    <row r="151" spans="1:5" x14ac:dyDescent="0.2">
      <c r="A151" s="514" t="s">
        <v>1629</v>
      </c>
      <c r="B151" s="515">
        <v>19746406.739999998</v>
      </c>
      <c r="C151" s="515">
        <v>10629944.949999999</v>
      </c>
      <c r="D151" s="515">
        <v>23754502.32</v>
      </c>
      <c r="E151" s="577">
        <f>+D151/D107*100</f>
        <v>0.2531330376346777</v>
      </c>
    </row>
    <row r="152" spans="1:5" x14ac:dyDescent="0.2">
      <c r="A152" s="514" t="s">
        <v>1630</v>
      </c>
      <c r="B152" s="515">
        <v>20392047.050000001</v>
      </c>
      <c r="C152" s="515">
        <v>23622379.32</v>
      </c>
      <c r="D152" s="515">
        <v>21477172.489999998</v>
      </c>
      <c r="E152" s="577">
        <f>+D152/D107*100</f>
        <v>0.22886532577953983</v>
      </c>
    </row>
    <row r="153" spans="1:5" x14ac:dyDescent="0.2">
      <c r="A153" s="514" t="s">
        <v>1631</v>
      </c>
      <c r="B153" s="515">
        <v>47259603.509999998</v>
      </c>
      <c r="C153" s="515">
        <v>49460731.979999997</v>
      </c>
      <c r="D153" s="515">
        <v>53394686.200000003</v>
      </c>
      <c r="E153" s="577">
        <f>+D153/D107*100</f>
        <v>0.56898515192114563</v>
      </c>
    </row>
    <row r="154" spans="1:5" x14ac:dyDescent="0.2">
      <c r="A154" s="514" t="s">
        <v>1632</v>
      </c>
      <c r="B154" s="515">
        <v>40910248.399999999</v>
      </c>
      <c r="C154" s="515">
        <v>26807094.66</v>
      </c>
      <c r="D154" s="515">
        <v>28236344.329999998</v>
      </c>
      <c r="E154" s="577">
        <f>+D154/D107*100</f>
        <v>0.30089250095270392</v>
      </c>
    </row>
    <row r="155" spans="1:5" x14ac:dyDescent="0.2">
      <c r="A155" s="514" t="s">
        <v>1633</v>
      </c>
      <c r="B155" s="515">
        <v>44521423.130000003</v>
      </c>
      <c r="C155" s="515">
        <v>46117259.119999997</v>
      </c>
      <c r="D155" s="515">
        <v>43548495.159999996</v>
      </c>
      <c r="E155" s="577">
        <f>+D155/D107*100</f>
        <v>0.46406204246125665</v>
      </c>
    </row>
    <row r="156" spans="1:5" x14ac:dyDescent="0.2">
      <c r="A156" s="514" t="s">
        <v>1634</v>
      </c>
      <c r="B156" s="515">
        <v>2451463.7999999998</v>
      </c>
      <c r="C156" s="515">
        <v>2486391.7999999998</v>
      </c>
      <c r="D156" s="515">
        <v>2667657.5499999998</v>
      </c>
      <c r="E156" s="577">
        <f>+D156/D107*100</f>
        <v>2.8427127199042158E-2</v>
      </c>
    </row>
    <row r="157" spans="1:5" x14ac:dyDescent="0.2">
      <c r="A157" s="514" t="s">
        <v>1635</v>
      </c>
      <c r="B157" s="515">
        <v>12096285.08</v>
      </c>
      <c r="C157" s="515">
        <v>7053402.4100000001</v>
      </c>
      <c r="D157" s="515">
        <v>7780782.2300000004</v>
      </c>
      <c r="E157" s="577">
        <f>+D157/D107*100</f>
        <v>8.2913673143787489E-2</v>
      </c>
    </row>
    <row r="158" spans="1:5" x14ac:dyDescent="0.2">
      <c r="A158" s="514" t="s">
        <v>1636</v>
      </c>
      <c r="B158" s="515">
        <v>0</v>
      </c>
      <c r="C158" s="515">
        <v>517596096.24000001</v>
      </c>
      <c r="D158" s="515">
        <v>657250923.22000003</v>
      </c>
      <c r="E158" s="577">
        <f>+D158/D107*100</f>
        <v>7.0038058655852709</v>
      </c>
    </row>
    <row r="159" spans="1:5" x14ac:dyDescent="0.2">
      <c r="A159" s="514" t="s">
        <v>1637</v>
      </c>
      <c r="B159" s="515">
        <v>0</v>
      </c>
      <c r="C159" s="515">
        <v>0</v>
      </c>
      <c r="D159" s="515">
        <v>1638049.75</v>
      </c>
      <c r="E159" s="577">
        <f>+D159/D107*100</f>
        <v>1.7455407123605205E-2</v>
      </c>
    </row>
    <row r="160" spans="1:5" x14ac:dyDescent="0.2">
      <c r="A160" s="518"/>
      <c r="B160" s="518"/>
      <c r="C160" s="518"/>
      <c r="D160" s="518"/>
      <c r="E160" s="518"/>
    </row>
    <row r="163" spans="1:5" x14ac:dyDescent="0.2">
      <c r="A163" s="1003" t="s">
        <v>1538</v>
      </c>
      <c r="B163" s="1003"/>
      <c r="C163" s="1003"/>
      <c r="D163" s="1003"/>
      <c r="E163" s="1003"/>
    </row>
    <row r="164" spans="1:5" x14ac:dyDescent="0.2">
      <c r="A164" s="1003" t="s">
        <v>1431</v>
      </c>
      <c r="B164" s="1003"/>
      <c r="C164" s="1003"/>
      <c r="D164" s="1003"/>
      <c r="E164" s="1003"/>
    </row>
    <row r="165" spans="1:5" x14ac:dyDescent="0.2">
      <c r="A165" s="567"/>
      <c r="B165" s="568"/>
      <c r="C165" s="568"/>
      <c r="D165" s="568"/>
      <c r="E165" s="569"/>
    </row>
    <row r="166" spans="1:5" x14ac:dyDescent="0.2">
      <c r="A166" s="1000" t="s">
        <v>1545</v>
      </c>
      <c r="B166" s="570">
        <v>2015</v>
      </c>
      <c r="C166" s="1004">
        <v>2016</v>
      </c>
      <c r="D166" s="1004"/>
      <c r="E166" s="1004"/>
    </row>
    <row r="167" spans="1:5" x14ac:dyDescent="0.2">
      <c r="A167" s="1000"/>
      <c r="B167" s="570" t="s">
        <v>1432</v>
      </c>
      <c r="C167" s="570" t="s">
        <v>1433</v>
      </c>
      <c r="D167" s="1004" t="s">
        <v>1432</v>
      </c>
      <c r="E167" s="1004"/>
    </row>
    <row r="168" spans="1:5" x14ac:dyDescent="0.2">
      <c r="A168" s="507"/>
      <c r="B168" s="571"/>
      <c r="C168" s="571"/>
      <c r="D168" s="571"/>
      <c r="E168" s="571"/>
    </row>
    <row r="169" spans="1:5" x14ac:dyDescent="0.2">
      <c r="A169" s="531" t="s">
        <v>1435</v>
      </c>
      <c r="B169" s="574">
        <f>+B171+B172+B173</f>
        <v>3898977.5300000003</v>
      </c>
      <c r="C169" s="574">
        <v>3455325.29</v>
      </c>
      <c r="D169" s="574">
        <v>4403961.4400000004</v>
      </c>
      <c r="E169" s="575" t="s">
        <v>8</v>
      </c>
    </row>
    <row r="170" spans="1:5" x14ac:dyDescent="0.2">
      <c r="A170" s="539"/>
      <c r="B170" s="515"/>
      <c r="C170" s="515"/>
      <c r="D170" s="515"/>
      <c r="E170" s="576"/>
    </row>
    <row r="171" spans="1:5" x14ac:dyDescent="0.2">
      <c r="A171" s="514" t="s">
        <v>1638</v>
      </c>
      <c r="B171" s="515">
        <v>1347730.73</v>
      </c>
      <c r="C171" s="515">
        <v>1074889.27</v>
      </c>
      <c r="D171" s="515">
        <v>1990867.82</v>
      </c>
      <c r="E171" s="577">
        <f>+D171/D169*100</f>
        <v>45.20629544839975</v>
      </c>
    </row>
    <row r="172" spans="1:5" x14ac:dyDescent="0.2">
      <c r="A172" s="514" t="s">
        <v>1639</v>
      </c>
      <c r="B172" s="515">
        <v>1488758.05</v>
      </c>
      <c r="C172" s="515">
        <v>1490715.02</v>
      </c>
      <c r="D172" s="515">
        <v>1240935.8600000001</v>
      </c>
      <c r="E172" s="577">
        <f>+D172/D169*100</f>
        <v>28.17771855877103</v>
      </c>
    </row>
    <row r="173" spans="1:5" x14ac:dyDescent="0.2">
      <c r="A173" s="514" t="s">
        <v>1640</v>
      </c>
      <c r="B173" s="515">
        <v>1062488.75</v>
      </c>
      <c r="C173" s="515">
        <v>889721</v>
      </c>
      <c r="D173" s="515">
        <v>1172157.76</v>
      </c>
      <c r="E173" s="577">
        <f>+D173/D169*100</f>
        <v>26.615985992829216</v>
      </c>
    </row>
    <row r="174" spans="1:5" x14ac:dyDescent="0.2">
      <c r="A174" s="518"/>
      <c r="B174" s="518"/>
      <c r="C174" s="518"/>
      <c r="D174" s="518"/>
      <c r="E174" s="518"/>
    </row>
    <row r="177" spans="1:5" x14ac:dyDescent="0.2">
      <c r="A177" s="1003" t="s">
        <v>1538</v>
      </c>
      <c r="B177" s="1003"/>
      <c r="C177" s="1003"/>
      <c r="D177" s="1003"/>
      <c r="E177" s="1003"/>
    </row>
    <row r="178" spans="1:5" x14ac:dyDescent="0.2">
      <c r="A178" s="1003" t="s">
        <v>1431</v>
      </c>
      <c r="B178" s="1003"/>
      <c r="C178" s="1003"/>
      <c r="D178" s="1003"/>
      <c r="E178" s="1003"/>
    </row>
    <row r="179" spans="1:5" x14ac:dyDescent="0.2">
      <c r="A179" s="567"/>
      <c r="B179" s="568"/>
      <c r="C179" s="568"/>
      <c r="D179" s="568"/>
      <c r="E179" s="569"/>
    </row>
    <row r="180" spans="1:5" x14ac:dyDescent="0.2">
      <c r="A180" s="1000" t="s">
        <v>1546</v>
      </c>
      <c r="B180" s="570">
        <v>2015</v>
      </c>
      <c r="C180" s="1004">
        <v>2016</v>
      </c>
      <c r="D180" s="1004"/>
      <c r="E180" s="1004"/>
    </row>
    <row r="181" spans="1:5" x14ac:dyDescent="0.2">
      <c r="A181" s="1000"/>
      <c r="B181" s="570" t="s">
        <v>1432</v>
      </c>
      <c r="C181" s="570" t="s">
        <v>1433</v>
      </c>
      <c r="D181" s="1004" t="s">
        <v>1432</v>
      </c>
      <c r="E181" s="1004"/>
    </row>
    <row r="182" spans="1:5" x14ac:dyDescent="0.2">
      <c r="A182" s="507"/>
      <c r="B182" s="571"/>
      <c r="C182" s="571"/>
      <c r="D182" s="571"/>
      <c r="E182" s="571"/>
    </row>
    <row r="183" spans="1:5" x14ac:dyDescent="0.2">
      <c r="A183" s="531" t="s">
        <v>1435</v>
      </c>
      <c r="B183" s="574">
        <f>+B185</f>
        <v>9510253.0099999998</v>
      </c>
      <c r="C183" s="574">
        <v>9858755.6899999995</v>
      </c>
      <c r="D183" s="574">
        <v>10360659.82</v>
      </c>
      <c r="E183" s="575" t="s">
        <v>8</v>
      </c>
    </row>
    <row r="184" spans="1:5" x14ac:dyDescent="0.2">
      <c r="A184" s="539"/>
      <c r="B184" s="515"/>
      <c r="C184" s="515"/>
      <c r="D184" s="515"/>
      <c r="E184" s="576"/>
    </row>
    <row r="185" spans="1:5" x14ac:dyDescent="0.2">
      <c r="A185" s="514" t="s">
        <v>1641</v>
      </c>
      <c r="B185" s="515">
        <v>9510253.0099999998</v>
      </c>
      <c r="C185" s="515">
        <v>9858755.6899999995</v>
      </c>
      <c r="D185" s="515">
        <v>10360659.82</v>
      </c>
      <c r="E185" s="577">
        <f>+D185/D183*100</f>
        <v>100</v>
      </c>
    </row>
    <row r="186" spans="1:5" x14ac:dyDescent="0.2">
      <c r="A186" s="518"/>
      <c r="B186" s="518"/>
      <c r="C186" s="518"/>
      <c r="D186" s="518"/>
      <c r="E186" s="518"/>
    </row>
  </sheetData>
  <mergeCells count="40">
    <mergeCell ref="A180:A181"/>
    <mergeCell ref="C180:E180"/>
    <mergeCell ref="D181:E181"/>
    <mergeCell ref="A102:E102"/>
    <mergeCell ref="A104:A105"/>
    <mergeCell ref="C104:E104"/>
    <mergeCell ref="D105:E105"/>
    <mergeCell ref="A163:E163"/>
    <mergeCell ref="A164:E164"/>
    <mergeCell ref="A166:A167"/>
    <mergeCell ref="C166:E166"/>
    <mergeCell ref="D167:E167"/>
    <mergeCell ref="A177:E177"/>
    <mergeCell ref="A178:E178"/>
    <mergeCell ref="A101:E101"/>
    <mergeCell ref="A61:A62"/>
    <mergeCell ref="C61:E61"/>
    <mergeCell ref="D62:E62"/>
    <mergeCell ref="A71:E71"/>
    <mergeCell ref="A72:E72"/>
    <mergeCell ref="A74:A75"/>
    <mergeCell ref="C74:E74"/>
    <mergeCell ref="D75:E75"/>
    <mergeCell ref="A84:E84"/>
    <mergeCell ref="A85:E85"/>
    <mergeCell ref="A87:A88"/>
    <mergeCell ref="C87:E87"/>
    <mergeCell ref="D88:E88"/>
    <mergeCell ref="A59:E59"/>
    <mergeCell ref="A1:E1"/>
    <mergeCell ref="A2:E2"/>
    <mergeCell ref="A4:A5"/>
    <mergeCell ref="C4:E4"/>
    <mergeCell ref="D5:E5"/>
    <mergeCell ref="A19:E19"/>
    <mergeCell ref="A20:E20"/>
    <mergeCell ref="A22:A23"/>
    <mergeCell ref="C22:E22"/>
    <mergeCell ref="D23:E23"/>
    <mergeCell ref="A58:E58"/>
  </mergeCells>
  <pageMargins left="0.39370078740157477" right="0.19719757252565651" top="0.39370078740157477" bottom="0.19719757252565651" header="1.1126239316962329E-308" footer="0.19719757252565651"/>
  <pageSetup scale="39" fitToHeight="0" orientation="portrait" errors="NA"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workbookViewId="0">
      <selection activeCell="A22" sqref="A22"/>
    </sheetView>
  </sheetViews>
  <sheetFormatPr baseColWidth="10" defaultColWidth="11.42578125" defaultRowHeight="12.75" x14ac:dyDescent="0.2"/>
  <cols>
    <col min="1" max="1" width="27.85546875" style="614" customWidth="1"/>
    <col min="2" max="2" width="19.140625" style="582" customWidth="1"/>
    <col min="3" max="3" width="20.7109375" style="582" customWidth="1"/>
    <col min="4" max="4" width="20.85546875" style="582" customWidth="1"/>
    <col min="5" max="5" width="12.7109375" style="582" bestFit="1" customWidth="1"/>
    <col min="6" max="6" width="14.85546875" style="582" customWidth="1"/>
    <col min="7" max="16384" width="11.42578125" style="582"/>
  </cols>
  <sheetData>
    <row r="1" spans="1:6" x14ac:dyDescent="0.2">
      <c r="A1" s="1007"/>
      <c r="B1" s="1007"/>
      <c r="C1" s="1007"/>
      <c r="D1" s="1007"/>
    </row>
    <row r="2" spans="1:6" x14ac:dyDescent="0.2">
      <c r="A2" s="1007" t="s">
        <v>1642</v>
      </c>
      <c r="B2" s="1007"/>
      <c r="C2" s="1007"/>
      <c r="D2" s="1007"/>
    </row>
    <row r="3" spans="1:6" x14ac:dyDescent="0.2">
      <c r="A3" s="1008" t="s">
        <v>183</v>
      </c>
      <c r="B3" s="1008"/>
      <c r="C3" s="1008"/>
      <c r="D3" s="1008"/>
    </row>
    <row r="4" spans="1:6" x14ac:dyDescent="0.2">
      <c r="A4" s="1009" t="s">
        <v>92</v>
      </c>
      <c r="B4" s="1009"/>
      <c r="C4" s="1009"/>
      <c r="D4" s="1009"/>
    </row>
    <row r="5" spans="1:6" x14ac:dyDescent="0.2">
      <c r="A5" s="583"/>
      <c r="B5" s="584"/>
      <c r="C5" s="584"/>
      <c r="D5" s="584"/>
    </row>
    <row r="6" spans="1:6" s="585" customFormat="1" x14ac:dyDescent="0.25">
      <c r="A6" s="924" t="s">
        <v>1</v>
      </c>
      <c r="B6" s="1012" t="s">
        <v>1657</v>
      </c>
      <c r="C6" s="1013"/>
      <c r="D6" s="924" t="s">
        <v>1643</v>
      </c>
    </row>
    <row r="7" spans="1:6" s="585" customFormat="1" ht="15.75" customHeight="1" x14ac:dyDescent="0.25">
      <c r="A7" s="1010"/>
      <c r="B7" s="1014"/>
      <c r="C7" s="1015"/>
      <c r="D7" s="1016"/>
    </row>
    <row r="8" spans="1:6" s="585" customFormat="1" x14ac:dyDescent="0.25">
      <c r="A8" s="1011"/>
      <c r="B8" s="586" t="s">
        <v>1433</v>
      </c>
      <c r="C8" s="587" t="s">
        <v>1463</v>
      </c>
      <c r="D8" s="587" t="s">
        <v>7</v>
      </c>
    </row>
    <row r="9" spans="1:6" x14ac:dyDescent="0.2">
      <c r="A9" s="588" t="s">
        <v>10</v>
      </c>
      <c r="B9" s="589">
        <f>B11+B12+B14+B17+B18+B23+B24+B25</f>
        <v>5118769288</v>
      </c>
      <c r="C9" s="589">
        <f>C11+C12+C14+C17+C18+C23+C24+C25</f>
        <v>8989496928</v>
      </c>
      <c r="D9" s="590">
        <f>C9-B9</f>
        <v>3870727640</v>
      </c>
      <c r="E9" s="591"/>
      <c r="F9" s="591"/>
    </row>
    <row r="10" spans="1:6" x14ac:dyDescent="0.2">
      <c r="A10" s="592"/>
      <c r="B10" s="593"/>
      <c r="C10" s="593"/>
      <c r="D10" s="594"/>
    </row>
    <row r="11" spans="1:6" x14ac:dyDescent="0.2">
      <c r="A11" s="592" t="s">
        <v>1644</v>
      </c>
      <c r="B11" s="595">
        <v>4309830099</v>
      </c>
      <c r="C11" s="595">
        <v>5068992189</v>
      </c>
      <c r="D11" s="596">
        <f t="shared" ref="D11:D12" si="0">C11-B11</f>
        <v>759162090</v>
      </c>
      <c r="F11" s="597"/>
    </row>
    <row r="12" spans="1:6" x14ac:dyDescent="0.2">
      <c r="A12" s="592" t="s">
        <v>1645</v>
      </c>
      <c r="B12" s="595">
        <v>768218811</v>
      </c>
      <c r="C12" s="595">
        <v>785656638</v>
      </c>
      <c r="D12" s="596">
        <f t="shared" si="0"/>
        <v>17437827</v>
      </c>
      <c r="F12" s="597"/>
    </row>
    <row r="13" spans="1:6" x14ac:dyDescent="0.2">
      <c r="A13" s="592"/>
      <c r="B13" s="595"/>
      <c r="C13" s="595"/>
      <c r="D13" s="596"/>
      <c r="F13" s="597"/>
    </row>
    <row r="14" spans="1:6" x14ac:dyDescent="0.2">
      <c r="A14" s="598" t="s">
        <v>1646</v>
      </c>
      <c r="B14" s="599">
        <f>B15+B16</f>
        <v>12462531</v>
      </c>
      <c r="C14" s="599">
        <f>C15+C16</f>
        <v>1841761172</v>
      </c>
      <c r="D14" s="600">
        <f>C14-B14</f>
        <v>1829298641</v>
      </c>
      <c r="E14" s="591"/>
      <c r="F14" s="597"/>
    </row>
    <row r="15" spans="1:6" x14ac:dyDescent="0.2">
      <c r="A15" s="592" t="s">
        <v>1647</v>
      </c>
      <c r="B15" s="601"/>
      <c r="C15" s="595">
        <v>1584860304</v>
      </c>
      <c r="D15" s="596">
        <f t="shared" ref="D15:D17" si="1">C15-B15</f>
        <v>1584860304</v>
      </c>
      <c r="F15" s="597"/>
    </row>
    <row r="16" spans="1:6" x14ac:dyDescent="0.2">
      <c r="A16" s="592" t="s">
        <v>1648</v>
      </c>
      <c r="B16" s="601">
        <v>12462531</v>
      </c>
      <c r="C16" s="595">
        <v>256900868</v>
      </c>
      <c r="D16" s="596">
        <f t="shared" si="1"/>
        <v>244438337</v>
      </c>
      <c r="F16" s="597"/>
    </row>
    <row r="17" spans="1:6" s="604" customFormat="1" ht="34.5" x14ac:dyDescent="0.25">
      <c r="A17" s="592" t="s">
        <v>1649</v>
      </c>
      <c r="B17" s="602"/>
      <c r="C17" s="603">
        <v>510032547</v>
      </c>
      <c r="D17" s="596">
        <f t="shared" si="1"/>
        <v>510032547</v>
      </c>
      <c r="E17" s="582"/>
      <c r="F17" s="597"/>
    </row>
    <row r="18" spans="1:6" s="604" customFormat="1" ht="15" x14ac:dyDescent="0.25">
      <c r="A18" s="598" t="s">
        <v>1650</v>
      </c>
      <c r="B18" s="599">
        <f>B20+B21+B22</f>
        <v>0</v>
      </c>
      <c r="C18" s="599">
        <f>C20+C21+C22+C19</f>
        <v>333508947</v>
      </c>
      <c r="D18" s="599">
        <f>SUM(D19:D22)</f>
        <v>333508947</v>
      </c>
      <c r="E18" s="582"/>
      <c r="F18" s="597"/>
    </row>
    <row r="19" spans="1:6" s="604" customFormat="1" ht="15" x14ac:dyDescent="0.25">
      <c r="A19" s="592" t="s">
        <v>2208</v>
      </c>
      <c r="B19" s="817"/>
      <c r="C19" s="818">
        <v>230466166</v>
      </c>
      <c r="D19" s="596">
        <f>C19-B19</f>
        <v>230466166</v>
      </c>
      <c r="E19" s="582"/>
      <c r="F19" s="597"/>
    </row>
    <row r="20" spans="1:6" s="604" customFormat="1" ht="15" x14ac:dyDescent="0.25">
      <c r="A20" s="592" t="s">
        <v>1651</v>
      </c>
      <c r="B20" s="595"/>
      <c r="C20" s="818">
        <v>84372862</v>
      </c>
      <c r="D20" s="596">
        <f>C20-B20</f>
        <v>84372862</v>
      </c>
      <c r="E20" s="582"/>
      <c r="F20" s="597"/>
    </row>
    <row r="21" spans="1:6" s="604" customFormat="1" ht="15" x14ac:dyDescent="0.25">
      <c r="A21" s="592" t="s">
        <v>1652</v>
      </c>
      <c r="B21" s="593"/>
      <c r="C21" s="595">
        <v>17373185</v>
      </c>
      <c r="D21" s="596">
        <f t="shared" ref="D21:D25" si="2">C21-B21</f>
        <v>17373185</v>
      </c>
      <c r="E21" s="582"/>
      <c r="F21" s="597"/>
    </row>
    <row r="22" spans="1:6" s="604" customFormat="1" ht="15" x14ac:dyDescent="0.25">
      <c r="A22" s="592" t="s">
        <v>1653</v>
      </c>
      <c r="B22" s="593"/>
      <c r="C22" s="595">
        <v>1296734</v>
      </c>
      <c r="D22" s="596">
        <f t="shared" si="2"/>
        <v>1296734</v>
      </c>
      <c r="E22" s="582"/>
      <c r="F22" s="597"/>
    </row>
    <row r="23" spans="1:6" s="604" customFormat="1" ht="15" x14ac:dyDescent="0.25">
      <c r="A23" s="592" t="s">
        <v>1654</v>
      </c>
      <c r="B23" s="593">
        <v>28257847</v>
      </c>
      <c r="C23" s="595">
        <v>28831909</v>
      </c>
      <c r="D23" s="596">
        <f t="shared" si="2"/>
        <v>574062</v>
      </c>
      <c r="E23" s="582"/>
    </row>
    <row r="24" spans="1:6" s="604" customFormat="1" ht="23.25" x14ac:dyDescent="0.25">
      <c r="A24" s="592" t="s">
        <v>1655</v>
      </c>
      <c r="B24" s="605"/>
      <c r="C24" s="595">
        <v>29913379</v>
      </c>
      <c r="D24" s="596">
        <f t="shared" si="2"/>
        <v>29913379</v>
      </c>
      <c r="E24" s="582"/>
    </row>
    <row r="25" spans="1:6" s="604" customFormat="1" ht="30" customHeight="1" x14ac:dyDescent="0.25">
      <c r="A25" s="592" t="s">
        <v>1656</v>
      </c>
      <c r="B25" s="605"/>
      <c r="C25" s="603">
        <v>390800147</v>
      </c>
      <c r="D25" s="596">
        <f t="shared" si="2"/>
        <v>390800147</v>
      </c>
      <c r="E25" s="582"/>
    </row>
    <row r="26" spans="1:6" s="604" customFormat="1" ht="9.75" customHeight="1" x14ac:dyDescent="0.25">
      <c r="A26" s="606"/>
      <c r="B26" s="607"/>
      <c r="C26" s="607"/>
      <c r="D26" s="608"/>
      <c r="E26" s="582"/>
    </row>
    <row r="27" spans="1:6" s="604" customFormat="1" ht="15" x14ac:dyDescent="0.25">
      <c r="A27" s="609"/>
      <c r="B27" s="609"/>
      <c r="C27" s="609"/>
      <c r="D27" s="609"/>
      <c r="E27" s="582"/>
    </row>
    <row r="28" spans="1:6" s="604" customFormat="1" ht="15" x14ac:dyDescent="0.25">
      <c r="A28" s="610"/>
      <c r="B28" s="611"/>
      <c r="C28" s="611"/>
      <c r="D28" s="611"/>
      <c r="E28" s="582"/>
    </row>
    <row r="31" spans="1:6" x14ac:dyDescent="0.2">
      <c r="A31" s="612"/>
      <c r="B31" s="613"/>
      <c r="C31" s="613"/>
      <c r="D31" s="613"/>
    </row>
  </sheetData>
  <mergeCells count="7">
    <mergeCell ref="A1:D1"/>
    <mergeCell ref="A2:D2"/>
    <mergeCell ref="A3:D3"/>
    <mergeCell ref="A4:D4"/>
    <mergeCell ref="A6:A8"/>
    <mergeCell ref="B6:C7"/>
    <mergeCell ref="D6:D7"/>
  </mergeCells>
  <pageMargins left="0.75" right="0.4" top="1" bottom="1" header="0" footer="0"/>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19"/>
  <sheetViews>
    <sheetView showGridLines="0" zoomScale="90" zoomScaleNormal="90" workbookViewId="0"/>
  </sheetViews>
  <sheetFormatPr baseColWidth="10" defaultColWidth="11" defaultRowHeight="15" x14ac:dyDescent="0.25"/>
  <cols>
    <col min="1" max="2" width="11" style="626"/>
    <col min="3" max="3" width="19.42578125" style="626" customWidth="1"/>
    <col min="4" max="4" width="16.85546875" style="626" customWidth="1"/>
    <col min="5" max="5" width="15" style="626" customWidth="1"/>
    <col min="6" max="6" width="13.28515625" style="626" customWidth="1"/>
    <col min="7" max="7" width="9.5703125" style="626" customWidth="1"/>
    <col min="8" max="8" width="16.140625" style="626" customWidth="1"/>
    <col min="9" max="16384" width="11" style="626"/>
  </cols>
  <sheetData>
    <row r="5" spans="3:8" ht="15.75" x14ac:dyDescent="0.25">
      <c r="C5" s="627"/>
      <c r="D5" s="627"/>
      <c r="E5" s="627"/>
      <c r="F5" s="627"/>
      <c r="G5" s="628"/>
      <c r="H5" s="628"/>
    </row>
    <row r="6" spans="3:8" x14ac:dyDescent="0.25">
      <c r="C6" s="1017" t="s">
        <v>1660</v>
      </c>
      <c r="D6" s="1017"/>
      <c r="E6" s="1017"/>
      <c r="F6" s="1017"/>
      <c r="G6" s="1017"/>
      <c r="H6" s="1017"/>
    </row>
    <row r="7" spans="3:8" ht="16.5" customHeight="1" x14ac:dyDescent="0.25">
      <c r="C7" s="1017" t="s">
        <v>1661</v>
      </c>
      <c r="D7" s="1017"/>
      <c r="E7" s="1017"/>
      <c r="F7" s="1017"/>
      <c r="G7" s="1017"/>
      <c r="H7" s="1017"/>
    </row>
    <row r="8" spans="3:8" ht="15.75" x14ac:dyDescent="0.25">
      <c r="C8" s="629"/>
      <c r="D8" s="628"/>
      <c r="E8" s="628"/>
      <c r="F8" s="628"/>
      <c r="G8" s="629"/>
      <c r="H8" s="629"/>
    </row>
    <row r="9" spans="3:8" ht="15.75" customHeight="1" x14ac:dyDescent="0.25">
      <c r="C9" s="1018" t="s">
        <v>1662</v>
      </c>
      <c r="D9" s="1018"/>
      <c r="E9" s="1018"/>
      <c r="F9" s="1018"/>
      <c r="G9" s="1018"/>
      <c r="H9" s="1018"/>
    </row>
    <row r="10" spans="3:8" s="632" customFormat="1" x14ac:dyDescent="0.25">
      <c r="C10" s="630"/>
      <c r="D10" s="631" t="s">
        <v>1706</v>
      </c>
      <c r="E10" s="631" t="s">
        <v>1663</v>
      </c>
      <c r="F10" s="631" t="s">
        <v>1664</v>
      </c>
      <c r="G10" s="631" t="s">
        <v>1665</v>
      </c>
      <c r="H10" s="631" t="s">
        <v>1666</v>
      </c>
    </row>
    <row r="11" spans="3:8" ht="6.75" customHeight="1" x14ac:dyDescent="0.25">
      <c r="C11" s="633"/>
      <c r="D11" s="634"/>
      <c r="E11" s="634"/>
      <c r="F11" s="635"/>
      <c r="G11" s="635"/>
      <c r="H11" s="635"/>
    </row>
    <row r="12" spans="3:8" ht="24" x14ac:dyDescent="0.25">
      <c r="C12" s="630" t="s">
        <v>1667</v>
      </c>
      <c r="D12" s="636">
        <v>639055242.09000003</v>
      </c>
      <c r="E12" s="630" t="s">
        <v>1668</v>
      </c>
      <c r="F12" s="637" t="s">
        <v>1669</v>
      </c>
      <c r="G12" s="630" t="s">
        <v>1669</v>
      </c>
      <c r="H12" s="630" t="s">
        <v>1670</v>
      </c>
    </row>
    <row r="13" spans="3:8" ht="24" x14ac:dyDescent="0.25">
      <c r="C13" s="630" t="s">
        <v>1671</v>
      </c>
      <c r="D13" s="636">
        <v>1867293976.73</v>
      </c>
      <c r="E13" s="630" t="s">
        <v>1672</v>
      </c>
      <c r="F13" s="638">
        <v>716113974.24000001</v>
      </c>
      <c r="G13" s="639">
        <v>0.61650000000000005</v>
      </c>
      <c r="H13" s="630" t="s">
        <v>1673</v>
      </c>
    </row>
    <row r="14" spans="3:8" x14ac:dyDescent="0.25">
      <c r="C14" s="640"/>
      <c r="D14" s="640"/>
      <c r="E14" s="640"/>
      <c r="F14" s="641"/>
      <c r="G14" s="640"/>
      <c r="H14" s="640"/>
    </row>
    <row r="15" spans="3:8" x14ac:dyDescent="0.25">
      <c r="C15" s="1018" t="s">
        <v>1674</v>
      </c>
      <c r="D15" s="1018"/>
      <c r="E15" s="1018"/>
      <c r="F15" s="1018"/>
      <c r="G15" s="1018"/>
      <c r="H15" s="1018"/>
    </row>
    <row r="16" spans="3:8" s="632" customFormat="1" x14ac:dyDescent="0.25">
      <c r="C16" s="630"/>
      <c r="D16" s="631" t="s">
        <v>1675</v>
      </c>
      <c r="E16" s="631" t="s">
        <v>1676</v>
      </c>
      <c r="F16" s="631" t="s">
        <v>1677</v>
      </c>
      <c r="G16" s="631"/>
      <c r="H16" s="631" t="s">
        <v>1666</v>
      </c>
    </row>
    <row r="17" spans="3:8" s="632" customFormat="1" ht="4.5" customHeight="1" x14ac:dyDescent="0.25">
      <c r="C17" s="642"/>
      <c r="D17" s="634"/>
      <c r="E17" s="634"/>
      <c r="F17" s="634"/>
      <c r="G17" s="634"/>
      <c r="H17" s="634"/>
    </row>
    <row r="18" spans="3:8" ht="24" x14ac:dyDescent="0.25">
      <c r="C18" s="630" t="s">
        <v>1667</v>
      </c>
      <c r="D18" s="630" t="s">
        <v>1678</v>
      </c>
      <c r="E18" s="630" t="s">
        <v>1672</v>
      </c>
      <c r="F18" s="638">
        <v>1112152343.23</v>
      </c>
      <c r="G18" s="630" t="s">
        <v>1679</v>
      </c>
      <c r="H18" s="630" t="s">
        <v>1680</v>
      </c>
    </row>
    <row r="19" spans="3:8" ht="24" x14ac:dyDescent="0.25">
      <c r="C19" s="630" t="s">
        <v>1671</v>
      </c>
      <c r="D19" s="630" t="s">
        <v>1681</v>
      </c>
      <c r="E19" s="630" t="s">
        <v>1672</v>
      </c>
      <c r="F19" s="638">
        <v>2380249010.3000002</v>
      </c>
      <c r="G19" s="630" t="s">
        <v>1679</v>
      </c>
      <c r="H19" s="630" t="s">
        <v>1673</v>
      </c>
    </row>
  </sheetData>
  <mergeCells count="4">
    <mergeCell ref="C6:H6"/>
    <mergeCell ref="C7:H7"/>
    <mergeCell ref="C9:H9"/>
    <mergeCell ref="C15:H1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workbookViewId="0">
      <selection sqref="A1:J1"/>
    </sheetView>
  </sheetViews>
  <sheetFormatPr baseColWidth="10" defaultRowHeight="15" x14ac:dyDescent="0.25"/>
  <cols>
    <col min="4" max="4" width="16.28515625" customWidth="1"/>
    <col min="6" max="6" width="8.42578125" customWidth="1"/>
    <col min="8" max="8" width="6.42578125" customWidth="1"/>
    <col min="10" max="10" width="7.5703125" customWidth="1"/>
  </cols>
  <sheetData>
    <row r="1" spans="1:10" ht="15" customHeight="1" x14ac:dyDescent="0.25">
      <c r="A1" s="1019" t="s">
        <v>1682</v>
      </c>
      <c r="B1" s="1020"/>
      <c r="C1" s="1020"/>
      <c r="D1" s="1020"/>
      <c r="E1" s="1020"/>
      <c r="F1" s="1020"/>
      <c r="G1" s="1020"/>
      <c r="H1" s="1020"/>
      <c r="I1" s="1020"/>
      <c r="J1" s="1021"/>
    </row>
    <row r="2" spans="1:10" x14ac:dyDescent="0.25">
      <c r="A2" s="1022" t="s">
        <v>1683</v>
      </c>
      <c r="B2" s="1023"/>
      <c r="C2" s="1023"/>
      <c r="D2" s="1023"/>
      <c r="E2" s="1023"/>
      <c r="F2" s="1023"/>
      <c r="G2" s="1023"/>
      <c r="H2" s="1023"/>
      <c r="I2" s="1023"/>
      <c r="J2" s="1024"/>
    </row>
    <row r="3" spans="1:10" x14ac:dyDescent="0.25">
      <c r="A3" s="1025" t="s">
        <v>1684</v>
      </c>
      <c r="B3" s="1026"/>
      <c r="C3" s="1026"/>
      <c r="D3" s="1026"/>
      <c r="E3" s="1026"/>
      <c r="F3" s="1026"/>
      <c r="G3" s="1026"/>
      <c r="H3" s="1026"/>
      <c r="I3" s="1026"/>
      <c r="J3" s="1027"/>
    </row>
    <row r="4" spans="1:10" x14ac:dyDescent="0.25">
      <c r="C4" s="1028" t="s">
        <v>1685</v>
      </c>
      <c r="D4" s="1029"/>
      <c r="E4" s="1029"/>
      <c r="F4" s="1029"/>
      <c r="G4" s="1029"/>
    </row>
    <row r="5" spans="1:10" x14ac:dyDescent="0.25">
      <c r="A5" s="1030" t="s">
        <v>1686</v>
      </c>
      <c r="B5" s="1031"/>
      <c r="C5" s="1031"/>
      <c r="D5" s="1032"/>
      <c r="E5" s="1030" t="s">
        <v>1687</v>
      </c>
      <c r="F5" s="1032"/>
      <c r="G5" s="1030" t="s">
        <v>1688</v>
      </c>
      <c r="H5" s="1032"/>
      <c r="I5" s="1030" t="s">
        <v>1689</v>
      </c>
      <c r="J5" s="1032"/>
    </row>
    <row r="7" spans="1:10" x14ac:dyDescent="0.25">
      <c r="A7" s="1033" t="s">
        <v>1690</v>
      </c>
      <c r="B7" s="1034"/>
      <c r="C7" s="1034"/>
      <c r="D7" s="1035"/>
      <c r="E7" s="1036">
        <v>16136310889</v>
      </c>
      <c r="F7" s="1037"/>
      <c r="G7" s="1036">
        <v>17883525928</v>
      </c>
      <c r="H7" s="1037"/>
      <c r="I7" s="1036">
        <v>17883525928</v>
      </c>
      <c r="J7" s="1037"/>
    </row>
    <row r="8" spans="1:10" x14ac:dyDescent="0.25">
      <c r="A8" s="1033" t="s">
        <v>1691</v>
      </c>
      <c r="B8" s="1034"/>
      <c r="C8" s="1034"/>
      <c r="D8" s="1035"/>
      <c r="E8" s="1036">
        <v>16136310889</v>
      </c>
      <c r="F8" s="1037"/>
      <c r="G8" s="1036">
        <v>17883525928</v>
      </c>
      <c r="H8" s="1037"/>
      <c r="I8" s="1036">
        <v>17883525928</v>
      </c>
      <c r="J8" s="1037"/>
    </row>
    <row r="9" spans="1:10" x14ac:dyDescent="0.25">
      <c r="A9" s="1033" t="s">
        <v>1692</v>
      </c>
      <c r="B9" s="1034"/>
      <c r="C9" s="1034"/>
      <c r="D9" s="1035"/>
      <c r="E9" s="1038"/>
      <c r="F9" s="1039"/>
      <c r="G9" s="1038"/>
      <c r="H9" s="1039"/>
      <c r="I9" s="1038"/>
      <c r="J9" s="1039"/>
    </row>
    <row r="10" spans="1:10" x14ac:dyDescent="0.25">
      <c r="A10" s="1040"/>
      <c r="B10" s="1029"/>
      <c r="C10" s="1029"/>
      <c r="D10" s="1041"/>
      <c r="E10" s="1038"/>
      <c r="F10" s="1039"/>
      <c r="G10" s="1038"/>
      <c r="H10" s="1039"/>
      <c r="I10" s="1038"/>
      <c r="J10" s="1039"/>
    </row>
    <row r="11" spans="1:10" x14ac:dyDescent="0.25">
      <c r="A11" s="1033" t="s">
        <v>1693</v>
      </c>
      <c r="B11" s="1034"/>
      <c r="C11" s="1034"/>
      <c r="D11" s="1035"/>
      <c r="E11" s="1036">
        <v>8962099993</v>
      </c>
      <c r="F11" s="1037"/>
      <c r="G11" s="1036">
        <v>1841061598</v>
      </c>
      <c r="H11" s="1037"/>
      <c r="I11" s="1036">
        <v>18410061598</v>
      </c>
      <c r="J11" s="1037"/>
    </row>
    <row r="12" spans="1:10" x14ac:dyDescent="0.25">
      <c r="A12" s="1033" t="s">
        <v>1694</v>
      </c>
      <c r="B12" s="1034"/>
      <c r="C12" s="1034"/>
      <c r="D12" s="1035"/>
      <c r="E12" s="1036">
        <v>2393632982</v>
      </c>
      <c r="F12" s="1037"/>
      <c r="G12" s="1036">
        <v>9011100216</v>
      </c>
      <c r="H12" s="1037"/>
      <c r="I12" s="1036">
        <v>9011100216</v>
      </c>
      <c r="J12" s="1037"/>
    </row>
    <row r="13" spans="1:10" x14ac:dyDescent="0.25">
      <c r="A13" s="1033" t="s">
        <v>1695</v>
      </c>
      <c r="B13" s="1034"/>
      <c r="C13" s="1034"/>
      <c r="D13" s="1035"/>
      <c r="E13" s="1036">
        <v>6568467011</v>
      </c>
      <c r="F13" s="1037"/>
      <c r="G13" s="1036">
        <v>9398961382</v>
      </c>
      <c r="H13" s="1037"/>
      <c r="I13" s="1036">
        <v>9398961382</v>
      </c>
      <c r="J13" s="1037"/>
    </row>
    <row r="14" spans="1:10" x14ac:dyDescent="0.25">
      <c r="A14" s="1033" t="s">
        <v>1696</v>
      </c>
      <c r="B14" s="1034"/>
      <c r="C14" s="1034"/>
      <c r="D14" s="1035"/>
      <c r="E14" s="1036">
        <v>7174210896</v>
      </c>
      <c r="F14" s="1037"/>
      <c r="G14" s="1036">
        <v>-526535670</v>
      </c>
      <c r="H14" s="1037"/>
      <c r="I14" s="1036">
        <v>-526535670</v>
      </c>
      <c r="J14" s="1037"/>
    </row>
    <row r="15" spans="1:10" x14ac:dyDescent="0.25">
      <c r="E15" s="643"/>
      <c r="F15" s="643"/>
      <c r="G15" s="644"/>
      <c r="H15" s="644"/>
    </row>
    <row r="16" spans="1:10" x14ac:dyDescent="0.25">
      <c r="A16" s="1030" t="s">
        <v>1686</v>
      </c>
      <c r="B16" s="1031"/>
      <c r="C16" s="1031"/>
      <c r="D16" s="1032"/>
      <c r="E16" s="1042" t="s">
        <v>1687</v>
      </c>
      <c r="F16" s="1043"/>
      <c r="G16" s="1042" t="s">
        <v>1688</v>
      </c>
      <c r="H16" s="1043"/>
      <c r="I16" s="1030" t="s">
        <v>1689</v>
      </c>
      <c r="J16" s="1032"/>
    </row>
    <row r="17" spans="1:10" x14ac:dyDescent="0.25">
      <c r="A17" s="1033" t="s">
        <v>1697</v>
      </c>
      <c r="B17" s="1034"/>
      <c r="C17" s="1034"/>
      <c r="D17" s="1035"/>
      <c r="E17" s="1036">
        <v>7174210896</v>
      </c>
      <c r="F17" s="1037"/>
      <c r="G17" s="1036">
        <v>-526535670</v>
      </c>
      <c r="H17" s="1037"/>
      <c r="I17" s="1036">
        <v>-526535670</v>
      </c>
      <c r="J17" s="1037"/>
    </row>
    <row r="18" spans="1:10" x14ac:dyDescent="0.25">
      <c r="A18" s="1033" t="s">
        <v>1698</v>
      </c>
      <c r="B18" s="1034"/>
      <c r="C18" s="1034"/>
      <c r="D18" s="1035"/>
      <c r="E18" s="1036">
        <v>200006645</v>
      </c>
      <c r="F18" s="1037"/>
      <c r="G18" s="1036">
        <v>208711276</v>
      </c>
      <c r="H18" s="1037"/>
      <c r="I18" s="1036">
        <v>208711276</v>
      </c>
      <c r="J18" s="1037"/>
    </row>
    <row r="19" spans="1:10" x14ac:dyDescent="0.25">
      <c r="A19" s="1033" t="s">
        <v>1699</v>
      </c>
      <c r="B19" s="1034"/>
      <c r="C19" s="1034"/>
      <c r="D19" s="1035"/>
      <c r="E19" s="1036">
        <v>6974204251</v>
      </c>
      <c r="F19" s="1037"/>
      <c r="G19" s="1036">
        <v>-735246946</v>
      </c>
      <c r="H19" s="1037"/>
      <c r="I19" s="1036">
        <v>-735246946</v>
      </c>
      <c r="J19" s="1037"/>
    </row>
    <row r="21" spans="1:10" x14ac:dyDescent="0.25">
      <c r="A21" s="1030" t="s">
        <v>1686</v>
      </c>
      <c r="B21" s="1031"/>
      <c r="C21" s="1031"/>
      <c r="D21" s="1032"/>
      <c r="E21" s="1030" t="s">
        <v>1687</v>
      </c>
      <c r="F21" s="1032"/>
      <c r="G21" s="1030" t="s">
        <v>1688</v>
      </c>
      <c r="H21" s="1032"/>
      <c r="I21" s="1030" t="s">
        <v>1689</v>
      </c>
      <c r="J21" s="1032"/>
    </row>
    <row r="22" spans="1:10" x14ac:dyDescent="0.25">
      <c r="A22" s="1033" t="s">
        <v>1700</v>
      </c>
      <c r="B22" s="1034"/>
      <c r="C22" s="1034"/>
      <c r="D22" s="1035"/>
      <c r="E22" s="1044"/>
      <c r="F22" s="1045"/>
      <c r="G22" s="1046"/>
      <c r="H22" s="1047"/>
      <c r="I22" s="1046"/>
      <c r="J22" s="1047"/>
    </row>
    <row r="23" spans="1:10" x14ac:dyDescent="0.25">
      <c r="A23" s="1033" t="s">
        <v>1701</v>
      </c>
      <c r="B23" s="1034"/>
      <c r="C23" s="1034"/>
      <c r="D23" s="1035"/>
      <c r="E23" s="1036">
        <v>89159961</v>
      </c>
      <c r="F23" s="1037"/>
      <c r="G23" s="1036">
        <v>464159956</v>
      </c>
      <c r="H23" s="1037"/>
      <c r="I23" s="1050">
        <v>464159956</v>
      </c>
      <c r="J23" s="1051"/>
    </row>
    <row r="24" spans="1:10" x14ac:dyDescent="0.25">
      <c r="A24" s="1033" t="s">
        <v>1702</v>
      </c>
      <c r="B24" s="1034"/>
      <c r="C24" s="1034"/>
      <c r="D24" s="1035"/>
      <c r="E24" s="1036">
        <v>-89159961</v>
      </c>
      <c r="F24" s="1037"/>
      <c r="G24" s="1036">
        <f>G22-G23</f>
        <v>-464159956</v>
      </c>
      <c r="H24" s="1037"/>
      <c r="I24" s="1036">
        <v>-464159956</v>
      </c>
      <c r="J24" s="1037"/>
    </row>
    <row r="26" spans="1:10" ht="29.25" customHeight="1" x14ac:dyDescent="0.25">
      <c r="A26" s="1048" t="s">
        <v>1703</v>
      </c>
      <c r="B26" s="1048"/>
      <c r="C26" s="1048"/>
      <c r="D26" s="1048"/>
      <c r="E26" s="1048"/>
      <c r="F26" s="1048"/>
      <c r="G26" s="1048"/>
      <c r="H26" s="1048"/>
      <c r="I26" s="1048"/>
      <c r="J26" s="1048"/>
    </row>
    <row r="27" spans="1:10" x14ac:dyDescent="0.25">
      <c r="A27" s="1049" t="s">
        <v>1704</v>
      </c>
      <c r="B27" s="1049"/>
      <c r="C27" s="1049"/>
      <c r="D27" s="1049"/>
      <c r="E27" s="1049"/>
      <c r="F27" s="1049"/>
      <c r="G27" s="1049"/>
      <c r="H27" s="1049"/>
      <c r="I27" s="1049"/>
      <c r="J27" s="1049"/>
    </row>
    <row r="28" spans="1:10" x14ac:dyDescent="0.25">
      <c r="A28" s="1049" t="s">
        <v>1705</v>
      </c>
      <c r="B28" s="1049"/>
      <c r="C28" s="1049"/>
      <c r="D28" s="1049"/>
      <c r="E28" s="1049"/>
      <c r="F28" s="1049"/>
      <c r="G28" s="1049"/>
      <c r="H28" s="1049"/>
      <c r="I28" s="1049"/>
      <c r="J28" s="1049"/>
    </row>
  </sheetData>
  <mergeCells count="75">
    <mergeCell ref="A26:J26"/>
    <mergeCell ref="A27:J27"/>
    <mergeCell ref="A28:J28"/>
    <mergeCell ref="A23:D23"/>
    <mergeCell ref="E23:F23"/>
    <mergeCell ref="G23:H23"/>
    <mergeCell ref="I23:J23"/>
    <mergeCell ref="A24:D24"/>
    <mergeCell ref="E24:F24"/>
    <mergeCell ref="G24:H24"/>
    <mergeCell ref="I24:J24"/>
    <mergeCell ref="A21:D21"/>
    <mergeCell ref="E21:F21"/>
    <mergeCell ref="G21:H21"/>
    <mergeCell ref="I21:J21"/>
    <mergeCell ref="A22:D22"/>
    <mergeCell ref="E22:F22"/>
    <mergeCell ref="G22:H22"/>
    <mergeCell ref="I22:J22"/>
    <mergeCell ref="A18:D18"/>
    <mergeCell ref="E18:F18"/>
    <mergeCell ref="G18:H18"/>
    <mergeCell ref="I18:J18"/>
    <mergeCell ref="A19:D19"/>
    <mergeCell ref="E19:F19"/>
    <mergeCell ref="G19:H19"/>
    <mergeCell ref="I19:J19"/>
    <mergeCell ref="A16:D16"/>
    <mergeCell ref="E16:F16"/>
    <mergeCell ref="G16:H16"/>
    <mergeCell ref="I16:J16"/>
    <mergeCell ref="A17:D17"/>
    <mergeCell ref="E17:F17"/>
    <mergeCell ref="G17:H17"/>
    <mergeCell ref="I17:J17"/>
    <mergeCell ref="A13:D13"/>
    <mergeCell ref="E13:F13"/>
    <mergeCell ref="G13:H13"/>
    <mergeCell ref="I13:J13"/>
    <mergeCell ref="A14:D14"/>
    <mergeCell ref="E14:F14"/>
    <mergeCell ref="G14:H14"/>
    <mergeCell ref="I14:J14"/>
    <mergeCell ref="A11:D11"/>
    <mergeCell ref="E11:F11"/>
    <mergeCell ref="G11:H11"/>
    <mergeCell ref="I11:J11"/>
    <mergeCell ref="A12:D12"/>
    <mergeCell ref="E12:F12"/>
    <mergeCell ref="G12:H12"/>
    <mergeCell ref="I12:J12"/>
    <mergeCell ref="A9:D9"/>
    <mergeCell ref="E9:F9"/>
    <mergeCell ref="G9:H9"/>
    <mergeCell ref="I9:J9"/>
    <mergeCell ref="A10:D10"/>
    <mergeCell ref="E10:F10"/>
    <mergeCell ref="G10:H10"/>
    <mergeCell ref="I10:J10"/>
    <mergeCell ref="A7:D7"/>
    <mergeCell ref="E7:F7"/>
    <mergeCell ref="G7:H7"/>
    <mergeCell ref="I7:J7"/>
    <mergeCell ref="A8:D8"/>
    <mergeCell ref="E8:F8"/>
    <mergeCell ref="G8:H8"/>
    <mergeCell ref="I8:J8"/>
    <mergeCell ref="A1:J1"/>
    <mergeCell ref="A2:J2"/>
    <mergeCell ref="A3:J3"/>
    <mergeCell ref="C4:G4"/>
    <mergeCell ref="A5:D5"/>
    <mergeCell ref="E5:F5"/>
    <mergeCell ref="G5:H5"/>
    <mergeCell ref="I5:J5"/>
  </mergeCells>
  <pageMargins left="0.70866141732283472" right="0.70866141732283472" top="0.74803149606299213" bottom="0.74803149606299213" header="0.31496062992125984" footer="0.31496062992125984"/>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6"/>
  <sheetViews>
    <sheetView showGridLines="0" zoomScale="70" zoomScaleNormal="70" workbookViewId="0"/>
  </sheetViews>
  <sheetFormatPr baseColWidth="10" defaultColWidth="11" defaultRowHeight="12" x14ac:dyDescent="0.2"/>
  <cols>
    <col min="1" max="1" width="32.28515625" style="648" customWidth="1"/>
    <col min="2" max="2" width="44.140625" style="648" customWidth="1"/>
    <col min="3" max="3" width="17.140625" style="648" customWidth="1"/>
    <col min="4" max="4" width="25.7109375" style="648" customWidth="1"/>
    <col min="5" max="16384" width="11" style="648"/>
  </cols>
  <sheetData>
    <row r="2" spans="1:4" s="646" customFormat="1" x14ac:dyDescent="0.25">
      <c r="A2" s="645" t="s">
        <v>1707</v>
      </c>
      <c r="B2" s="645" t="s">
        <v>1708</v>
      </c>
      <c r="C2" s="645" t="s">
        <v>1709</v>
      </c>
      <c r="D2" s="645" t="s">
        <v>1710</v>
      </c>
    </row>
    <row r="3" spans="1:4" x14ac:dyDescent="0.2">
      <c r="A3" s="647"/>
      <c r="B3" s="647"/>
      <c r="C3" s="647"/>
      <c r="D3" s="647"/>
    </row>
    <row r="4" spans="1:4" x14ac:dyDescent="0.2">
      <c r="A4" s="1052" t="s">
        <v>1711</v>
      </c>
      <c r="B4" s="1052"/>
      <c r="C4" s="1052"/>
      <c r="D4" s="1052"/>
    </row>
    <row r="5" spans="1:4" x14ac:dyDescent="0.2">
      <c r="A5" s="649"/>
      <c r="B5" s="649"/>
      <c r="C5" s="649"/>
      <c r="D5" s="649"/>
    </row>
    <row r="6" spans="1:4" s="653" customFormat="1" ht="24" x14ac:dyDescent="0.25">
      <c r="A6" s="650" t="s">
        <v>1712</v>
      </c>
      <c r="B6" s="650" t="s">
        <v>1713</v>
      </c>
      <c r="C6" s="651">
        <v>3245754.47</v>
      </c>
      <c r="D6" s="652">
        <v>42559</v>
      </c>
    </row>
    <row r="7" spans="1:4" s="653" customFormat="1" x14ac:dyDescent="0.25">
      <c r="A7" s="650" t="s">
        <v>1714</v>
      </c>
      <c r="B7" s="650" t="s">
        <v>1715</v>
      </c>
      <c r="C7" s="654">
        <v>46290</v>
      </c>
      <c r="D7" s="652">
        <v>42563</v>
      </c>
    </row>
    <row r="8" spans="1:4" s="653" customFormat="1" x14ac:dyDescent="0.25">
      <c r="A8" s="650" t="s">
        <v>1716</v>
      </c>
      <c r="B8" s="650" t="s">
        <v>1717</v>
      </c>
      <c r="C8" s="655" t="s">
        <v>1718</v>
      </c>
      <c r="D8" s="652">
        <v>42579</v>
      </c>
    </row>
    <row r="9" spans="1:4" s="653" customFormat="1" x14ac:dyDescent="0.25">
      <c r="A9" s="650" t="s">
        <v>1716</v>
      </c>
      <c r="B9" s="650" t="s">
        <v>1719</v>
      </c>
      <c r="C9" s="656">
        <v>15430</v>
      </c>
      <c r="D9" s="652">
        <v>42580</v>
      </c>
    </row>
    <row r="10" spans="1:4" s="653" customFormat="1" x14ac:dyDescent="0.25">
      <c r="A10" s="650" t="s">
        <v>1720</v>
      </c>
      <c r="B10" s="650" t="s">
        <v>1721</v>
      </c>
      <c r="C10" s="651" t="s">
        <v>1722</v>
      </c>
      <c r="D10" s="657">
        <v>42529</v>
      </c>
    </row>
    <row r="11" spans="1:4" s="653" customFormat="1" ht="24" x14ac:dyDescent="0.25">
      <c r="A11" s="650" t="s">
        <v>1723</v>
      </c>
      <c r="B11" s="650" t="s">
        <v>1724</v>
      </c>
      <c r="C11" s="651">
        <v>15430</v>
      </c>
      <c r="D11" s="657">
        <v>42536</v>
      </c>
    </row>
    <row r="12" spans="1:4" s="653" customFormat="1" x14ac:dyDescent="0.25">
      <c r="A12" s="650" t="s">
        <v>1725</v>
      </c>
      <c r="B12" s="650" t="s">
        <v>1726</v>
      </c>
      <c r="C12" s="651">
        <v>54470</v>
      </c>
      <c r="D12" s="655" t="s">
        <v>1727</v>
      </c>
    </row>
    <row r="13" spans="1:4" s="653" customFormat="1" x14ac:dyDescent="0.25">
      <c r="A13" s="650" t="s">
        <v>1728</v>
      </c>
      <c r="B13" s="650" t="s">
        <v>1726</v>
      </c>
      <c r="C13" s="651">
        <v>54470</v>
      </c>
      <c r="D13" s="655" t="s">
        <v>1727</v>
      </c>
    </row>
    <row r="14" spans="1:4" s="653" customFormat="1" x14ac:dyDescent="0.25">
      <c r="A14" s="650" t="s">
        <v>1729</v>
      </c>
      <c r="B14" s="650" t="s">
        <v>1730</v>
      </c>
      <c r="C14" s="651">
        <v>13570</v>
      </c>
      <c r="D14" s="657">
        <v>42559</v>
      </c>
    </row>
    <row r="15" spans="1:4" s="653" customFormat="1" x14ac:dyDescent="0.25">
      <c r="A15" s="650" t="s">
        <v>1731</v>
      </c>
      <c r="B15" s="650" t="s">
        <v>1732</v>
      </c>
      <c r="C15" s="651">
        <v>15430</v>
      </c>
      <c r="D15" s="657">
        <v>42573</v>
      </c>
    </row>
    <row r="16" spans="1:4" s="653" customFormat="1" ht="48" x14ac:dyDescent="0.25">
      <c r="A16" s="658" t="s">
        <v>1733</v>
      </c>
      <c r="B16" s="659" t="s">
        <v>1734</v>
      </c>
      <c r="C16" s="651" t="s">
        <v>1735</v>
      </c>
      <c r="D16" s="660">
        <v>42555</v>
      </c>
    </row>
    <row r="17" spans="1:4" s="653" customFormat="1" x14ac:dyDescent="0.25">
      <c r="A17" s="661" t="s">
        <v>1736</v>
      </c>
      <c r="B17" s="662" t="s">
        <v>1737</v>
      </c>
      <c r="C17" s="651">
        <v>15430</v>
      </c>
      <c r="D17" s="657">
        <v>42566</v>
      </c>
    </row>
    <row r="18" spans="1:4" s="653" customFormat="1" ht="24" x14ac:dyDescent="0.25">
      <c r="A18" s="650" t="s">
        <v>1738</v>
      </c>
      <c r="B18" s="650" t="s">
        <v>1739</v>
      </c>
      <c r="C18" s="651">
        <v>15426.26</v>
      </c>
      <c r="D18" s="657">
        <v>42579</v>
      </c>
    </row>
    <row r="19" spans="1:4" s="653" customFormat="1" x14ac:dyDescent="0.25">
      <c r="A19" s="650" t="s">
        <v>1740</v>
      </c>
      <c r="B19" s="650" t="s">
        <v>1741</v>
      </c>
      <c r="C19" s="663">
        <v>15430</v>
      </c>
      <c r="D19" s="657">
        <v>42592</v>
      </c>
    </row>
    <row r="20" spans="1:4" s="653" customFormat="1" x14ac:dyDescent="0.25">
      <c r="A20" s="664" t="s">
        <v>1742</v>
      </c>
      <c r="B20" s="664" t="s">
        <v>1743</v>
      </c>
      <c r="C20" s="665" t="s">
        <v>1744</v>
      </c>
      <c r="D20" s="666">
        <v>42611</v>
      </c>
    </row>
    <row r="21" spans="1:4" s="653" customFormat="1" x14ac:dyDescent="0.25">
      <c r="A21" s="667" t="s">
        <v>1745</v>
      </c>
      <c r="B21" s="664" t="s">
        <v>1746</v>
      </c>
      <c r="C21" s="665" t="s">
        <v>1747</v>
      </c>
      <c r="D21" s="665" t="s">
        <v>1748</v>
      </c>
    </row>
    <row r="22" spans="1:4" s="653" customFormat="1" x14ac:dyDescent="0.25">
      <c r="A22" s="650" t="s">
        <v>1749</v>
      </c>
      <c r="B22" s="664" t="s">
        <v>1750</v>
      </c>
      <c r="C22" s="665" t="s">
        <v>1751</v>
      </c>
      <c r="D22" s="665" t="s">
        <v>1752</v>
      </c>
    </row>
    <row r="23" spans="1:4" s="653" customFormat="1" x14ac:dyDescent="0.25">
      <c r="A23" s="650" t="s">
        <v>1753</v>
      </c>
      <c r="B23" s="650" t="s">
        <v>1754</v>
      </c>
      <c r="C23" s="651">
        <v>205125</v>
      </c>
      <c r="D23" s="657">
        <v>42626</v>
      </c>
    </row>
    <row r="24" spans="1:4" s="653" customFormat="1" x14ac:dyDescent="0.25">
      <c r="A24" s="658" t="s">
        <v>1755</v>
      </c>
      <c r="B24" s="667" t="s">
        <v>1756</v>
      </c>
      <c r="C24" s="668" t="s">
        <v>1757</v>
      </c>
      <c r="D24" s="669">
        <v>42618</v>
      </c>
    </row>
    <row r="25" spans="1:4" s="653" customFormat="1" x14ac:dyDescent="0.25">
      <c r="A25" s="658" t="s">
        <v>1755</v>
      </c>
      <c r="B25" s="667" t="s">
        <v>1758</v>
      </c>
      <c r="C25" s="670">
        <v>1566413.73</v>
      </c>
      <c r="D25" s="669">
        <v>42618</v>
      </c>
    </row>
    <row r="26" spans="1:4" s="653" customFormat="1" x14ac:dyDescent="0.25">
      <c r="A26" s="664" t="s">
        <v>1759</v>
      </c>
      <c r="B26" s="664" t="s">
        <v>1760</v>
      </c>
      <c r="C26" s="671">
        <v>15430</v>
      </c>
      <c r="D26" s="669">
        <v>42635</v>
      </c>
    </row>
    <row r="29" spans="1:4" x14ac:dyDescent="0.2">
      <c r="A29" s="1052" t="s">
        <v>1761</v>
      </c>
      <c r="B29" s="1052"/>
      <c r="C29" s="1052"/>
      <c r="D29" s="1052"/>
    </row>
    <row r="31" spans="1:4" x14ac:dyDescent="0.2">
      <c r="A31" s="664" t="s">
        <v>1762</v>
      </c>
      <c r="B31" s="664" t="s">
        <v>1763</v>
      </c>
      <c r="C31" s="665" t="s">
        <v>1764</v>
      </c>
      <c r="D31" s="666">
        <v>42563</v>
      </c>
    </row>
    <row r="32" spans="1:4" x14ac:dyDescent="0.2">
      <c r="A32" s="664" t="s">
        <v>1765</v>
      </c>
      <c r="B32" s="664" t="s">
        <v>1766</v>
      </c>
      <c r="C32" s="665" t="s">
        <v>1767</v>
      </c>
      <c r="D32" s="665" t="s">
        <v>1768</v>
      </c>
    </row>
    <row r="33" spans="1:4" x14ac:dyDescent="0.2">
      <c r="A33" s="664" t="s">
        <v>1769</v>
      </c>
      <c r="B33" s="664" t="s">
        <v>1770</v>
      </c>
      <c r="C33" s="665"/>
      <c r="D33" s="666">
        <v>42627</v>
      </c>
    </row>
    <row r="34" spans="1:4" x14ac:dyDescent="0.2">
      <c r="A34" s="664" t="s">
        <v>1769</v>
      </c>
      <c r="B34" s="664" t="s">
        <v>1771</v>
      </c>
      <c r="C34" s="665" t="s">
        <v>1772</v>
      </c>
      <c r="D34" s="666">
        <v>42625</v>
      </c>
    </row>
    <row r="37" spans="1:4" x14ac:dyDescent="0.2">
      <c r="A37" s="1052" t="s">
        <v>1773</v>
      </c>
      <c r="B37" s="1052"/>
      <c r="C37" s="1052"/>
      <c r="D37" s="1052"/>
    </row>
    <row r="39" spans="1:4" x14ac:dyDescent="0.2">
      <c r="A39" s="650" t="s">
        <v>1774</v>
      </c>
      <c r="B39" s="650" t="s">
        <v>1775</v>
      </c>
      <c r="C39" s="655"/>
      <c r="D39" s="655" t="s">
        <v>1776</v>
      </c>
    </row>
    <row r="40" spans="1:4" x14ac:dyDescent="0.2">
      <c r="A40" s="650" t="s">
        <v>1777</v>
      </c>
      <c r="B40" s="650" t="s">
        <v>1778</v>
      </c>
      <c r="C40" s="655"/>
      <c r="D40" s="657">
        <v>42555</v>
      </c>
    </row>
    <row r="41" spans="1:4" x14ac:dyDescent="0.2">
      <c r="A41" s="650" t="s">
        <v>1779</v>
      </c>
      <c r="B41" s="650" t="s">
        <v>1780</v>
      </c>
      <c r="C41" s="651">
        <v>15430</v>
      </c>
      <c r="D41" s="657">
        <v>42562</v>
      </c>
    </row>
    <row r="42" spans="1:4" x14ac:dyDescent="0.2">
      <c r="A42" s="650" t="s">
        <v>1781</v>
      </c>
      <c r="B42" s="650" t="s">
        <v>1782</v>
      </c>
      <c r="C42" s="655" t="s">
        <v>1783</v>
      </c>
      <c r="D42" s="657">
        <v>42565</v>
      </c>
    </row>
    <row r="43" spans="1:4" x14ac:dyDescent="0.2">
      <c r="A43" s="650" t="s">
        <v>1784</v>
      </c>
      <c r="B43" s="658" t="s">
        <v>1785</v>
      </c>
      <c r="C43" s="672" t="s">
        <v>1786</v>
      </c>
      <c r="D43" s="657">
        <v>42523</v>
      </c>
    </row>
    <row r="44" spans="1:4" ht="24" x14ac:dyDescent="0.2">
      <c r="A44" s="650" t="s">
        <v>1787</v>
      </c>
      <c r="B44" s="658" t="s">
        <v>1788</v>
      </c>
      <c r="C44" s="672" t="s">
        <v>1789</v>
      </c>
      <c r="D44" s="657">
        <v>42559</v>
      </c>
    </row>
    <row r="45" spans="1:4" x14ac:dyDescent="0.2">
      <c r="A45" s="650" t="s">
        <v>1790</v>
      </c>
      <c r="B45" s="650" t="s">
        <v>1791</v>
      </c>
      <c r="C45" s="651">
        <v>15480</v>
      </c>
      <c r="D45" s="652">
        <v>42568</v>
      </c>
    </row>
    <row r="46" spans="1:4" x14ac:dyDescent="0.2">
      <c r="A46" s="673" t="s">
        <v>1792</v>
      </c>
      <c r="B46" s="673" t="s">
        <v>1793</v>
      </c>
      <c r="C46" s="655" t="s">
        <v>1794</v>
      </c>
      <c r="D46" s="674" t="s">
        <v>1795</v>
      </c>
    </row>
    <row r="47" spans="1:4" x14ac:dyDescent="0.2">
      <c r="A47" s="673" t="s">
        <v>1796</v>
      </c>
      <c r="B47" s="673" t="s">
        <v>1797</v>
      </c>
      <c r="C47" s="672" t="s">
        <v>1798</v>
      </c>
      <c r="D47" s="674" t="s">
        <v>1799</v>
      </c>
    </row>
    <row r="48" spans="1:4" ht="60" x14ac:dyDescent="0.2">
      <c r="A48" s="650" t="s">
        <v>1800</v>
      </c>
      <c r="B48" s="650" t="s">
        <v>1801</v>
      </c>
      <c r="C48" s="651" t="s">
        <v>1802</v>
      </c>
      <c r="D48" s="657">
        <v>42559</v>
      </c>
    </row>
    <row r="49" spans="1:4" x14ac:dyDescent="0.2">
      <c r="A49" s="664" t="s">
        <v>1803</v>
      </c>
      <c r="B49" s="664" t="s">
        <v>1804</v>
      </c>
      <c r="C49" s="663">
        <v>6843083.2699999996</v>
      </c>
      <c r="D49" s="666">
        <v>42611</v>
      </c>
    </row>
    <row r="50" spans="1:4" x14ac:dyDescent="0.2">
      <c r="A50" s="664" t="s">
        <v>1805</v>
      </c>
      <c r="B50" s="664" t="s">
        <v>1806</v>
      </c>
      <c r="C50" s="663" t="s">
        <v>1807</v>
      </c>
      <c r="D50" s="666">
        <v>42591</v>
      </c>
    </row>
    <row r="51" spans="1:4" ht="24" x14ac:dyDescent="0.2">
      <c r="A51" s="664" t="s">
        <v>1808</v>
      </c>
      <c r="B51" s="664" t="s">
        <v>1809</v>
      </c>
      <c r="C51" s="665" t="s">
        <v>1807</v>
      </c>
      <c r="D51" s="666">
        <v>42598</v>
      </c>
    </row>
    <row r="52" spans="1:4" x14ac:dyDescent="0.2">
      <c r="A52" s="664" t="s">
        <v>1810</v>
      </c>
      <c r="B52" s="664" t="s">
        <v>1811</v>
      </c>
      <c r="C52" s="663">
        <v>15480</v>
      </c>
      <c r="D52" s="666">
        <v>42591</v>
      </c>
    </row>
    <row r="53" spans="1:4" x14ac:dyDescent="0.2">
      <c r="A53" s="664" t="s">
        <v>1812</v>
      </c>
      <c r="B53" s="664" t="s">
        <v>1813</v>
      </c>
      <c r="C53" s="665" t="s">
        <v>1814</v>
      </c>
      <c r="D53" s="666">
        <v>42598</v>
      </c>
    </row>
    <row r="54" spans="1:4" x14ac:dyDescent="0.2">
      <c r="A54" s="650" t="s">
        <v>1815</v>
      </c>
      <c r="B54" s="650" t="s">
        <v>1816</v>
      </c>
      <c r="C54" s="663">
        <v>10472791</v>
      </c>
      <c r="D54" s="666">
        <v>42585</v>
      </c>
    </row>
    <row r="55" spans="1:4" x14ac:dyDescent="0.2">
      <c r="A55" s="650" t="s">
        <v>1817</v>
      </c>
      <c r="B55" s="650" t="s">
        <v>1818</v>
      </c>
      <c r="C55" s="651">
        <v>15430</v>
      </c>
      <c r="D55" s="666">
        <v>42591</v>
      </c>
    </row>
    <row r="56" spans="1:4" x14ac:dyDescent="0.2">
      <c r="A56" s="664" t="s">
        <v>1819</v>
      </c>
      <c r="B56" s="664" t="s">
        <v>1820</v>
      </c>
      <c r="C56" s="663">
        <v>15430</v>
      </c>
      <c r="D56" s="665" t="s">
        <v>1821</v>
      </c>
    </row>
    <row r="57" spans="1:4" ht="24" x14ac:dyDescent="0.2">
      <c r="A57" s="650" t="s">
        <v>1822</v>
      </c>
      <c r="B57" s="650" t="s">
        <v>1823</v>
      </c>
      <c r="C57" s="663">
        <v>421440.71</v>
      </c>
      <c r="D57" s="666">
        <v>42611</v>
      </c>
    </row>
    <row r="58" spans="1:4" x14ac:dyDescent="0.2">
      <c r="A58" s="664" t="s">
        <v>1824</v>
      </c>
      <c r="B58" s="664" t="s">
        <v>1825</v>
      </c>
      <c r="C58" s="663">
        <v>10170</v>
      </c>
      <c r="D58" s="666">
        <v>42585</v>
      </c>
    </row>
    <row r="59" spans="1:4" x14ac:dyDescent="0.2">
      <c r="A59" s="664" t="s">
        <v>1826</v>
      </c>
      <c r="B59" s="664" t="s">
        <v>1827</v>
      </c>
      <c r="C59" s="663">
        <v>15430</v>
      </c>
      <c r="D59" s="666">
        <v>42585</v>
      </c>
    </row>
    <row r="60" spans="1:4" x14ac:dyDescent="0.2">
      <c r="A60" s="664" t="s">
        <v>1828</v>
      </c>
      <c r="B60" s="664" t="s">
        <v>1829</v>
      </c>
      <c r="C60" s="663">
        <v>15430</v>
      </c>
      <c r="D60" s="666">
        <v>42585</v>
      </c>
    </row>
    <row r="61" spans="1:4" x14ac:dyDescent="0.2">
      <c r="A61" s="664" t="s">
        <v>1830</v>
      </c>
      <c r="B61" s="664" t="s">
        <v>1831</v>
      </c>
      <c r="C61" s="663">
        <v>15430</v>
      </c>
      <c r="D61" s="666">
        <v>42613</v>
      </c>
    </row>
    <row r="62" spans="1:4" ht="36" x14ac:dyDescent="0.2">
      <c r="A62" s="664" t="s">
        <v>1832</v>
      </c>
      <c r="B62" s="664" t="s">
        <v>1833</v>
      </c>
      <c r="C62" s="665" t="s">
        <v>1834</v>
      </c>
      <c r="D62" s="666">
        <v>42593</v>
      </c>
    </row>
    <row r="63" spans="1:4" x14ac:dyDescent="0.2">
      <c r="A63" s="664" t="s">
        <v>1835</v>
      </c>
      <c r="B63" s="664" t="s">
        <v>1836</v>
      </c>
      <c r="C63" s="663">
        <v>130975430.11</v>
      </c>
      <c r="D63" s="666">
        <v>42591</v>
      </c>
    </row>
    <row r="64" spans="1:4" x14ac:dyDescent="0.2">
      <c r="A64" s="664" t="s">
        <v>1837</v>
      </c>
      <c r="B64" s="664" t="s">
        <v>1838</v>
      </c>
      <c r="C64" s="663">
        <v>130975403.11</v>
      </c>
      <c r="D64" s="666" t="s">
        <v>1839</v>
      </c>
    </row>
    <row r="65" spans="1:4" x14ac:dyDescent="0.2">
      <c r="A65" s="650" t="s">
        <v>1840</v>
      </c>
      <c r="B65" s="650" t="s">
        <v>1841</v>
      </c>
      <c r="C65" s="675" t="s">
        <v>1842</v>
      </c>
      <c r="D65" s="655" t="s">
        <v>1843</v>
      </c>
    </row>
    <row r="66" spans="1:4" x14ac:dyDescent="0.2">
      <c r="A66" s="664" t="s">
        <v>1844</v>
      </c>
      <c r="B66" s="664" t="s">
        <v>1845</v>
      </c>
      <c r="C66" s="663">
        <v>9000</v>
      </c>
      <c r="D66" s="666">
        <v>42632</v>
      </c>
    </row>
    <row r="67" spans="1:4" ht="24" x14ac:dyDescent="0.2">
      <c r="A67" s="664" t="s">
        <v>1846</v>
      </c>
      <c r="B67" s="664" t="s">
        <v>1847</v>
      </c>
      <c r="C67" s="665" t="s">
        <v>1848</v>
      </c>
      <c r="D67" s="666">
        <v>42639</v>
      </c>
    </row>
    <row r="68" spans="1:4" x14ac:dyDescent="0.2">
      <c r="A68" s="659" t="s">
        <v>1849</v>
      </c>
      <c r="B68" s="659" t="s">
        <v>1850</v>
      </c>
      <c r="C68" s="672" t="s">
        <v>1851</v>
      </c>
      <c r="D68" s="669">
        <v>42621</v>
      </c>
    </row>
    <row r="69" spans="1:4" x14ac:dyDescent="0.2">
      <c r="A69" s="664" t="s">
        <v>1852</v>
      </c>
      <c r="B69" s="664" t="s">
        <v>1853</v>
      </c>
      <c r="C69" s="671">
        <v>15430</v>
      </c>
      <c r="D69" s="666">
        <v>42615</v>
      </c>
    </row>
    <row r="70" spans="1:4" x14ac:dyDescent="0.2">
      <c r="A70" s="664" t="s">
        <v>1854</v>
      </c>
      <c r="B70" s="664" t="s">
        <v>1855</v>
      </c>
      <c r="C70" s="671">
        <v>25326031.84</v>
      </c>
      <c r="D70" s="666">
        <v>42626</v>
      </c>
    </row>
    <row r="71" spans="1:4" x14ac:dyDescent="0.2">
      <c r="A71" s="664" t="s">
        <v>1856</v>
      </c>
      <c r="B71" s="664" t="s">
        <v>1857</v>
      </c>
      <c r="C71" s="665" t="s">
        <v>1764</v>
      </c>
      <c r="D71" s="666">
        <v>42639</v>
      </c>
    </row>
    <row r="72" spans="1:4" x14ac:dyDescent="0.2">
      <c r="A72" s="664" t="s">
        <v>1858</v>
      </c>
      <c r="B72" s="650" t="s">
        <v>1859</v>
      </c>
      <c r="C72" s="663">
        <v>15430</v>
      </c>
      <c r="D72" s="676">
        <v>42627</v>
      </c>
    </row>
    <row r="73" spans="1:4" x14ac:dyDescent="0.2">
      <c r="A73" s="650" t="s">
        <v>1860</v>
      </c>
      <c r="B73" s="650" t="s">
        <v>1853</v>
      </c>
      <c r="C73" s="670">
        <v>15430</v>
      </c>
      <c r="D73" s="669">
        <v>42615</v>
      </c>
    </row>
    <row r="74" spans="1:4" x14ac:dyDescent="0.2">
      <c r="A74" s="650" t="s">
        <v>1861</v>
      </c>
      <c r="B74" s="650" t="s">
        <v>1862</v>
      </c>
      <c r="C74" s="670" t="s">
        <v>1863</v>
      </c>
      <c r="D74" s="669">
        <v>42618</v>
      </c>
    </row>
    <row r="75" spans="1:4" ht="24" x14ac:dyDescent="0.2">
      <c r="A75" s="650" t="s">
        <v>1864</v>
      </c>
      <c r="B75" s="650" t="s">
        <v>1865</v>
      </c>
      <c r="C75" s="670">
        <v>15430</v>
      </c>
      <c r="D75" s="669">
        <v>42639</v>
      </c>
    </row>
    <row r="76" spans="1:4" x14ac:dyDescent="0.2">
      <c r="A76" s="650" t="s">
        <v>1866</v>
      </c>
      <c r="B76" s="650" t="s">
        <v>1867</v>
      </c>
      <c r="C76" s="670" t="s">
        <v>1868</v>
      </c>
      <c r="D76" s="669">
        <v>42639</v>
      </c>
    </row>
    <row r="77" spans="1:4" x14ac:dyDescent="0.2">
      <c r="A77" s="650" t="s">
        <v>1869</v>
      </c>
      <c r="B77" s="650" t="s">
        <v>1870</v>
      </c>
      <c r="C77" s="670" t="s">
        <v>1871</v>
      </c>
      <c r="D77" s="669">
        <v>42641</v>
      </c>
    </row>
    <row r="78" spans="1:4" x14ac:dyDescent="0.2">
      <c r="A78" s="650" t="s">
        <v>1872</v>
      </c>
      <c r="B78" s="650" t="s">
        <v>1873</v>
      </c>
      <c r="C78" s="670" t="s">
        <v>1874</v>
      </c>
      <c r="D78" s="669">
        <v>42627</v>
      </c>
    </row>
    <row r="79" spans="1:4" x14ac:dyDescent="0.2">
      <c r="A79" s="664" t="s">
        <v>1858</v>
      </c>
      <c r="B79" s="664" t="s">
        <v>1875</v>
      </c>
      <c r="C79" s="677">
        <v>501915.01</v>
      </c>
      <c r="D79" s="669">
        <v>42634</v>
      </c>
    </row>
    <row r="80" spans="1:4" x14ac:dyDescent="0.2">
      <c r="A80" s="664" t="s">
        <v>1876</v>
      </c>
      <c r="B80" s="664" t="s">
        <v>1877</v>
      </c>
      <c r="C80" s="677">
        <v>15430</v>
      </c>
      <c r="D80" s="669">
        <v>42615</v>
      </c>
    </row>
    <row r="81" spans="1:4" x14ac:dyDescent="0.2">
      <c r="A81" s="659" t="s">
        <v>1878</v>
      </c>
      <c r="B81" s="659" t="s">
        <v>1879</v>
      </c>
      <c r="C81" s="678">
        <v>46290</v>
      </c>
      <c r="D81" s="679" t="s">
        <v>1880</v>
      </c>
    </row>
    <row r="82" spans="1:4" ht="24" x14ac:dyDescent="0.2">
      <c r="A82" s="664" t="s">
        <v>1881</v>
      </c>
      <c r="B82" s="650" t="s">
        <v>1882</v>
      </c>
      <c r="C82" s="663">
        <v>15430</v>
      </c>
      <c r="D82" s="676">
        <v>42625</v>
      </c>
    </row>
    <row r="83" spans="1:4" x14ac:dyDescent="0.2">
      <c r="A83" s="664" t="s">
        <v>1883</v>
      </c>
      <c r="B83" s="664" t="s">
        <v>1884</v>
      </c>
      <c r="C83" s="663">
        <v>1597557</v>
      </c>
      <c r="D83" s="666">
        <v>42641</v>
      </c>
    </row>
    <row r="84" spans="1:4" x14ac:dyDescent="0.2">
      <c r="A84" s="664" t="s">
        <v>1885</v>
      </c>
      <c r="B84" s="664" t="s">
        <v>1886</v>
      </c>
      <c r="C84" s="665" t="s">
        <v>1887</v>
      </c>
      <c r="D84" s="666">
        <v>40423</v>
      </c>
    </row>
    <row r="85" spans="1:4" x14ac:dyDescent="0.2">
      <c r="A85" s="664" t="s">
        <v>1888</v>
      </c>
      <c r="B85" s="664" t="s">
        <v>1889</v>
      </c>
      <c r="C85" s="665" t="s">
        <v>1890</v>
      </c>
      <c r="D85" s="666">
        <v>42621</v>
      </c>
    </row>
    <row r="86" spans="1:4" x14ac:dyDescent="0.2">
      <c r="A86" s="664" t="s">
        <v>1891</v>
      </c>
      <c r="B86" s="664" t="s">
        <v>1892</v>
      </c>
      <c r="C86" s="665" t="s">
        <v>1893</v>
      </c>
      <c r="D86" s="666">
        <v>42639</v>
      </c>
    </row>
    <row r="87" spans="1:4" x14ac:dyDescent="0.2">
      <c r="A87" s="667" t="s">
        <v>1894</v>
      </c>
      <c r="B87" s="650" t="s">
        <v>1895</v>
      </c>
      <c r="C87" s="670">
        <v>46290</v>
      </c>
      <c r="D87" s="655" t="s">
        <v>1896</v>
      </c>
    </row>
    <row r="88" spans="1:4" x14ac:dyDescent="0.2">
      <c r="A88" s="667" t="s">
        <v>1897</v>
      </c>
      <c r="B88" s="650" t="s">
        <v>1898</v>
      </c>
      <c r="C88" s="670">
        <v>64576</v>
      </c>
      <c r="D88" s="655" t="s">
        <v>1899</v>
      </c>
    </row>
    <row r="89" spans="1:4" x14ac:dyDescent="0.2">
      <c r="A89" s="680" t="s">
        <v>1900</v>
      </c>
      <c r="B89" s="650" t="s">
        <v>1901</v>
      </c>
      <c r="C89" s="670">
        <v>2249637.38</v>
      </c>
      <c r="D89" s="655" t="s">
        <v>1902</v>
      </c>
    </row>
    <row r="90" spans="1:4" x14ac:dyDescent="0.2">
      <c r="A90" s="658" t="s">
        <v>1903</v>
      </c>
      <c r="B90" s="680" t="s">
        <v>1904</v>
      </c>
      <c r="C90" s="681" t="s">
        <v>1905</v>
      </c>
      <c r="D90" s="666" t="s">
        <v>1906</v>
      </c>
    </row>
    <row r="91" spans="1:4" x14ac:dyDescent="0.2">
      <c r="A91" s="680" t="s">
        <v>1907</v>
      </c>
      <c r="B91" s="658" t="s">
        <v>1853</v>
      </c>
      <c r="C91" s="682">
        <v>46900</v>
      </c>
      <c r="D91" s="669">
        <v>42639</v>
      </c>
    </row>
    <row r="92" spans="1:4" x14ac:dyDescent="0.2">
      <c r="A92" s="664" t="s">
        <v>1908</v>
      </c>
      <c r="B92" s="664" t="s">
        <v>1909</v>
      </c>
      <c r="C92" s="665" t="s">
        <v>1910</v>
      </c>
      <c r="D92" s="669">
        <v>42639</v>
      </c>
    </row>
    <row r="93" spans="1:4" x14ac:dyDescent="0.2">
      <c r="A93" s="664" t="s">
        <v>1911</v>
      </c>
      <c r="B93" s="664" t="s">
        <v>1912</v>
      </c>
      <c r="C93" s="665" t="s">
        <v>1913</v>
      </c>
      <c r="D93" s="669">
        <v>42641</v>
      </c>
    </row>
    <row r="95" spans="1:4" x14ac:dyDescent="0.2">
      <c r="A95" s="1052" t="s">
        <v>1914</v>
      </c>
      <c r="B95" s="1052"/>
      <c r="C95" s="1052"/>
      <c r="D95" s="1052"/>
    </row>
    <row r="97" spans="1:4" x14ac:dyDescent="0.2">
      <c r="A97" s="664" t="s">
        <v>1915</v>
      </c>
      <c r="B97" s="658" t="s">
        <v>1916</v>
      </c>
      <c r="C97" s="683">
        <v>6912</v>
      </c>
      <c r="D97" s="684">
        <v>42566</v>
      </c>
    </row>
    <row r="98" spans="1:4" x14ac:dyDescent="0.2">
      <c r="A98" s="664" t="s">
        <v>1917</v>
      </c>
      <c r="B98" s="664" t="s">
        <v>1918</v>
      </c>
      <c r="C98" s="663">
        <v>800</v>
      </c>
      <c r="D98" s="669">
        <v>42566</v>
      </c>
    </row>
    <row r="99" spans="1:4" x14ac:dyDescent="0.2">
      <c r="A99" s="685" t="s">
        <v>1919</v>
      </c>
      <c r="B99" s="673" t="s">
        <v>1920</v>
      </c>
      <c r="C99" s="683">
        <v>1707</v>
      </c>
      <c r="D99" s="674" t="s">
        <v>1921</v>
      </c>
    </row>
    <row r="100" spans="1:4" x14ac:dyDescent="0.2">
      <c r="A100" s="650" t="s">
        <v>1922</v>
      </c>
      <c r="B100" s="650" t="s">
        <v>1923</v>
      </c>
      <c r="C100" s="651" t="s">
        <v>1924</v>
      </c>
      <c r="D100" s="657">
        <v>42566</v>
      </c>
    </row>
    <row r="101" spans="1:4" x14ac:dyDescent="0.2">
      <c r="A101" s="664" t="s">
        <v>1925</v>
      </c>
      <c r="B101" s="664" t="s">
        <v>1926</v>
      </c>
      <c r="C101" s="677">
        <v>687</v>
      </c>
      <c r="D101" s="666">
        <v>42587</v>
      </c>
    </row>
    <row r="102" spans="1:4" x14ac:dyDescent="0.2">
      <c r="A102" s="664" t="s">
        <v>1927</v>
      </c>
      <c r="B102" s="664" t="s">
        <v>1928</v>
      </c>
      <c r="C102" s="663">
        <v>643</v>
      </c>
      <c r="D102" s="665" t="s">
        <v>1929</v>
      </c>
    </row>
    <row r="103" spans="1:4" x14ac:dyDescent="0.2">
      <c r="A103" s="664" t="s">
        <v>1930</v>
      </c>
      <c r="B103" s="664" t="s">
        <v>1931</v>
      </c>
      <c r="C103" s="665"/>
      <c r="D103" s="666">
        <v>42591</v>
      </c>
    </row>
    <row r="104" spans="1:4" x14ac:dyDescent="0.2">
      <c r="A104" s="686" t="s">
        <v>1932</v>
      </c>
      <c r="B104" s="664" t="s">
        <v>1933</v>
      </c>
      <c r="C104" s="663"/>
      <c r="D104" s="687" t="s">
        <v>1934</v>
      </c>
    </row>
    <row r="105" spans="1:4" x14ac:dyDescent="0.2">
      <c r="A105" s="664" t="s">
        <v>1935</v>
      </c>
      <c r="B105" s="664" t="s">
        <v>1936</v>
      </c>
      <c r="C105" s="663">
        <v>1707</v>
      </c>
      <c r="D105" s="666">
        <v>42636</v>
      </c>
    </row>
    <row r="106" spans="1:4" x14ac:dyDescent="0.2">
      <c r="A106" s="664" t="s">
        <v>1937</v>
      </c>
      <c r="B106" s="664" t="s">
        <v>1938</v>
      </c>
      <c r="C106" s="665" t="s">
        <v>1939</v>
      </c>
      <c r="D106" s="666">
        <v>42640</v>
      </c>
    </row>
  </sheetData>
  <mergeCells count="4">
    <mergeCell ref="A4:D4"/>
    <mergeCell ref="A29:D29"/>
    <mergeCell ref="A37:D37"/>
    <mergeCell ref="A95:D9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70"/>
  <sheetViews>
    <sheetView showGridLines="0" zoomScaleNormal="100" workbookViewId="0"/>
  </sheetViews>
  <sheetFormatPr baseColWidth="10" defaultColWidth="11.42578125" defaultRowHeight="12" x14ac:dyDescent="0.25"/>
  <cols>
    <col min="1" max="1" width="4" style="693" customWidth="1"/>
    <col min="2" max="2" width="10.85546875" style="698" customWidth="1"/>
    <col min="3" max="3" width="17.42578125" style="698" customWidth="1"/>
    <col min="4" max="4" width="11.7109375" style="698" customWidth="1"/>
    <col min="5" max="5" width="14" style="698" customWidth="1"/>
    <col min="6" max="6" width="20.42578125" style="698" customWidth="1"/>
    <col min="7" max="7" width="16.140625" style="698" customWidth="1"/>
    <col min="8" max="8" width="11.85546875" style="698" customWidth="1"/>
    <col min="9" max="9" width="11.7109375" style="704" customWidth="1"/>
    <col min="10" max="10" width="20" style="698" customWidth="1"/>
    <col min="11" max="11" width="15.7109375" style="698" customWidth="1"/>
    <col min="12" max="13" width="11.42578125" style="698"/>
    <col min="14" max="14" width="16.85546875" style="698" customWidth="1"/>
    <col min="15" max="15" width="12.85546875" style="698" bestFit="1" customWidth="1"/>
    <col min="16" max="16384" width="11.42578125" style="698"/>
  </cols>
  <sheetData>
    <row r="1" spans="1:59" s="690" customFormat="1" ht="7.5" customHeight="1" x14ac:dyDescent="0.25">
      <c r="A1" s="688"/>
      <c r="B1" s="688"/>
      <c r="C1" s="688"/>
      <c r="D1" s="688"/>
      <c r="E1" s="689"/>
      <c r="H1" s="689"/>
      <c r="I1" s="691"/>
      <c r="J1" s="692"/>
      <c r="K1" s="692"/>
      <c r="L1" s="69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row>
    <row r="2" spans="1:59" s="690" customFormat="1" ht="15" customHeight="1" x14ac:dyDescent="0.25">
      <c r="A2" s="1053" t="s">
        <v>1940</v>
      </c>
      <c r="B2" s="1053"/>
      <c r="C2" s="1053"/>
      <c r="D2" s="1053"/>
      <c r="E2" s="1053"/>
      <c r="F2" s="1053"/>
      <c r="G2" s="1053"/>
      <c r="H2" s="1053"/>
      <c r="I2" s="1053"/>
      <c r="J2" s="1053"/>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2"/>
      <c r="AK2" s="692"/>
      <c r="AL2" s="692"/>
    </row>
    <row r="3" spans="1:59" ht="8.25" customHeight="1" x14ac:dyDescent="0.25">
      <c r="B3" s="689"/>
      <c r="C3" s="689"/>
      <c r="D3" s="689"/>
      <c r="E3" s="689"/>
      <c r="F3" s="689"/>
      <c r="G3" s="689"/>
      <c r="H3" s="689"/>
      <c r="I3" s="694"/>
      <c r="J3" s="695"/>
      <c r="K3" s="695"/>
      <c r="L3" s="695"/>
      <c r="M3" s="696"/>
      <c r="N3" s="696"/>
      <c r="O3" s="697"/>
      <c r="P3" s="697"/>
      <c r="Q3" s="697"/>
      <c r="R3" s="697"/>
      <c r="S3" s="697"/>
      <c r="T3" s="697"/>
      <c r="U3" s="697"/>
      <c r="V3" s="697"/>
      <c r="W3" s="697"/>
      <c r="X3" s="697"/>
      <c r="Y3" s="697"/>
      <c r="Z3" s="697"/>
      <c r="AA3" s="697"/>
      <c r="AB3" s="697"/>
      <c r="AC3" s="697"/>
      <c r="AD3" s="697"/>
      <c r="AE3" s="697"/>
      <c r="AF3" s="697"/>
      <c r="AG3" s="697"/>
      <c r="AH3" s="697"/>
      <c r="AI3" s="697"/>
      <c r="AJ3" s="697"/>
      <c r="AK3" s="697"/>
      <c r="AL3" s="697"/>
    </row>
    <row r="4" spans="1:59" s="703" customFormat="1" ht="36.75" customHeight="1" x14ac:dyDescent="0.25">
      <c r="A4" s="699" t="s">
        <v>1941</v>
      </c>
      <c r="B4" s="699" t="s">
        <v>1942</v>
      </c>
      <c r="C4" s="699" t="s">
        <v>1943</v>
      </c>
      <c r="D4" s="699" t="s">
        <v>1944</v>
      </c>
      <c r="E4" s="699" t="s">
        <v>1945</v>
      </c>
      <c r="F4" s="699" t="s">
        <v>1946</v>
      </c>
      <c r="G4" s="699" t="s">
        <v>1947</v>
      </c>
      <c r="H4" s="699" t="s">
        <v>1948</v>
      </c>
      <c r="I4" s="699" t="s">
        <v>1949</v>
      </c>
      <c r="J4" s="699" t="s">
        <v>1950</v>
      </c>
      <c r="K4" s="700"/>
      <c r="L4" s="700"/>
      <c r="M4" s="700"/>
      <c r="N4" s="700"/>
      <c r="O4" s="700"/>
      <c r="P4" s="700"/>
      <c r="Q4" s="700"/>
      <c r="R4" s="700"/>
      <c r="S4" s="700"/>
      <c r="T4" s="700"/>
      <c r="U4" s="700"/>
      <c r="V4" s="700"/>
      <c r="W4" s="700"/>
      <c r="X4" s="700"/>
      <c r="Y4" s="700"/>
      <c r="Z4" s="700"/>
      <c r="AA4" s="701"/>
      <c r="AB4" s="702"/>
      <c r="AC4" s="702"/>
      <c r="AD4" s="702"/>
      <c r="AE4" s="702"/>
      <c r="AF4" s="702"/>
      <c r="AG4" s="702"/>
      <c r="AH4" s="702"/>
      <c r="AI4" s="702"/>
      <c r="AJ4" s="702"/>
      <c r="AK4" s="702"/>
      <c r="AL4" s="702"/>
      <c r="AM4" s="702"/>
      <c r="AN4" s="702"/>
      <c r="AO4" s="702"/>
      <c r="AP4" s="702"/>
      <c r="AQ4" s="702"/>
      <c r="AR4" s="702"/>
      <c r="AS4" s="702"/>
      <c r="AT4" s="702"/>
      <c r="AU4" s="702"/>
      <c r="AV4" s="702"/>
      <c r="AW4" s="702"/>
      <c r="AX4" s="702"/>
      <c r="AY4" s="702"/>
      <c r="AZ4" s="702"/>
      <c r="BA4" s="702"/>
      <c r="BB4" s="702"/>
      <c r="BC4" s="702"/>
      <c r="BD4" s="702"/>
      <c r="BE4" s="702"/>
      <c r="BF4" s="702"/>
      <c r="BG4" s="702"/>
    </row>
    <row r="5" spans="1:59" ht="48" x14ac:dyDescent="0.25">
      <c r="A5" s="704">
        <v>1</v>
      </c>
      <c r="B5" s="705" t="s">
        <v>1951</v>
      </c>
      <c r="C5" s="706" t="s">
        <v>1952</v>
      </c>
      <c r="D5" s="707" t="s">
        <v>1953</v>
      </c>
      <c r="E5" s="707" t="s">
        <v>1954</v>
      </c>
      <c r="F5" s="708" t="s">
        <v>1955</v>
      </c>
      <c r="G5" s="707" t="s">
        <v>1956</v>
      </c>
      <c r="H5" s="708" t="s">
        <v>1957</v>
      </c>
      <c r="I5" s="708" t="s">
        <v>1958</v>
      </c>
      <c r="J5" s="707" t="s">
        <v>1959</v>
      </c>
      <c r="K5" s="695"/>
      <c r="L5" s="709"/>
      <c r="M5" s="710"/>
      <c r="N5" s="696"/>
      <c r="O5" s="697"/>
      <c r="P5" s="697"/>
      <c r="Q5" s="697"/>
      <c r="R5" s="697"/>
      <c r="S5" s="697"/>
      <c r="T5" s="697"/>
      <c r="U5" s="697"/>
      <c r="V5" s="697"/>
      <c r="W5" s="697"/>
      <c r="X5" s="697"/>
      <c r="Y5" s="697"/>
      <c r="Z5" s="697"/>
      <c r="AA5" s="697"/>
      <c r="AB5" s="697"/>
      <c r="AC5" s="697"/>
      <c r="AD5" s="697"/>
      <c r="AE5" s="697"/>
      <c r="AF5" s="697"/>
      <c r="AG5" s="697"/>
      <c r="AH5" s="697"/>
      <c r="AI5" s="697"/>
      <c r="AJ5" s="697"/>
      <c r="AK5" s="697"/>
      <c r="AL5" s="697"/>
    </row>
    <row r="6" spans="1:59" ht="72" x14ac:dyDescent="0.25">
      <c r="A6" s="704">
        <v>2</v>
      </c>
      <c r="B6" s="705" t="s">
        <v>1960</v>
      </c>
      <c r="C6" s="706"/>
      <c r="D6" s="1054" t="s">
        <v>1961</v>
      </c>
      <c r="E6" s="1056" t="s">
        <v>1962</v>
      </c>
      <c r="F6" s="1056" t="s">
        <v>1963</v>
      </c>
      <c r="G6" s="1054" t="s">
        <v>1964</v>
      </c>
      <c r="H6" s="1056" t="s">
        <v>1965</v>
      </c>
      <c r="I6" s="1056" t="s">
        <v>1966</v>
      </c>
      <c r="J6" s="707" t="s">
        <v>1967</v>
      </c>
      <c r="K6" s="695"/>
      <c r="L6" s="709"/>
      <c r="M6" s="710"/>
      <c r="N6" s="696"/>
      <c r="O6" s="697"/>
      <c r="P6" s="697"/>
      <c r="Q6" s="697"/>
      <c r="R6" s="697"/>
      <c r="S6" s="697"/>
      <c r="T6" s="697"/>
      <c r="U6" s="697"/>
      <c r="V6" s="697"/>
      <c r="W6" s="697"/>
      <c r="X6" s="697"/>
      <c r="Y6" s="697"/>
      <c r="Z6" s="697"/>
      <c r="AA6" s="697"/>
      <c r="AB6" s="697"/>
      <c r="AC6" s="697"/>
      <c r="AD6" s="697"/>
      <c r="AE6" s="697"/>
      <c r="AF6" s="697"/>
      <c r="AG6" s="697"/>
      <c r="AH6" s="697"/>
      <c r="AI6" s="697"/>
      <c r="AJ6" s="697"/>
      <c r="AK6" s="697"/>
      <c r="AL6" s="697"/>
    </row>
    <row r="7" spans="1:59" ht="48" x14ac:dyDescent="0.25">
      <c r="A7" s="704"/>
      <c r="B7" s="705" t="s">
        <v>1968</v>
      </c>
      <c r="C7" s="706" t="s">
        <v>1969</v>
      </c>
      <c r="D7" s="1055"/>
      <c r="E7" s="1057"/>
      <c r="F7" s="1057"/>
      <c r="G7" s="1055"/>
      <c r="H7" s="1057"/>
      <c r="I7" s="1057"/>
      <c r="J7" s="707" t="s">
        <v>1970</v>
      </c>
      <c r="K7" s="695"/>
      <c r="L7" s="709"/>
      <c r="M7" s="710"/>
      <c r="N7" s="696"/>
      <c r="O7" s="697"/>
      <c r="P7" s="697"/>
      <c r="Q7" s="697"/>
      <c r="R7" s="697"/>
      <c r="S7" s="697"/>
      <c r="T7" s="697"/>
      <c r="U7" s="697"/>
      <c r="V7" s="697"/>
      <c r="W7" s="697"/>
      <c r="X7" s="697"/>
      <c r="Y7" s="697"/>
      <c r="Z7" s="697"/>
      <c r="AA7" s="697"/>
      <c r="AB7" s="697"/>
      <c r="AC7" s="697"/>
      <c r="AD7" s="697"/>
      <c r="AE7" s="697"/>
      <c r="AF7" s="697"/>
      <c r="AG7" s="697"/>
      <c r="AH7" s="697"/>
      <c r="AI7" s="697"/>
      <c r="AJ7" s="697"/>
      <c r="AK7" s="697"/>
      <c r="AL7" s="697"/>
    </row>
    <row r="8" spans="1:59" ht="36" x14ac:dyDescent="0.25">
      <c r="A8" s="704">
        <v>3</v>
      </c>
      <c r="B8" s="711" t="s">
        <v>1971</v>
      </c>
      <c r="C8" s="711" t="s">
        <v>1972</v>
      </c>
      <c r="D8" s="705" t="s">
        <v>1973</v>
      </c>
      <c r="E8" s="711" t="s">
        <v>1974</v>
      </c>
      <c r="F8" s="711" t="s">
        <v>1975</v>
      </c>
      <c r="G8" s="711"/>
      <c r="H8" s="705" t="s">
        <v>1976</v>
      </c>
      <c r="I8" s="705"/>
      <c r="J8" s="707" t="s">
        <v>1959</v>
      </c>
      <c r="K8" s="695"/>
      <c r="L8" s="709"/>
      <c r="M8" s="710"/>
      <c r="N8" s="696"/>
      <c r="O8" s="697"/>
      <c r="P8" s="697"/>
      <c r="Q8" s="697"/>
      <c r="R8" s="697"/>
      <c r="S8" s="697"/>
      <c r="T8" s="697"/>
      <c r="U8" s="697"/>
      <c r="V8" s="697"/>
      <c r="W8" s="697"/>
      <c r="X8" s="697"/>
      <c r="Y8" s="697"/>
      <c r="Z8" s="697"/>
      <c r="AA8" s="697"/>
      <c r="AB8" s="697"/>
      <c r="AC8" s="697"/>
      <c r="AD8" s="697"/>
      <c r="AE8" s="697"/>
      <c r="AF8" s="697"/>
      <c r="AG8" s="697"/>
      <c r="AH8" s="697"/>
      <c r="AI8" s="697"/>
      <c r="AJ8" s="697"/>
      <c r="AK8" s="697"/>
      <c r="AL8" s="697"/>
    </row>
    <row r="9" spans="1:59" ht="48" x14ac:dyDescent="0.25">
      <c r="A9" s="704">
        <v>4</v>
      </c>
      <c r="B9" s="712" t="s">
        <v>1977</v>
      </c>
      <c r="C9" s="713" t="s">
        <v>1978</v>
      </c>
      <c r="D9" s="705" t="s">
        <v>1979</v>
      </c>
      <c r="E9" s="712" t="s">
        <v>1980</v>
      </c>
      <c r="F9" s="712" t="s">
        <v>1955</v>
      </c>
      <c r="G9" s="711" t="s">
        <v>1981</v>
      </c>
      <c r="H9" s="705" t="s">
        <v>1957</v>
      </c>
      <c r="I9" s="705" t="s">
        <v>1982</v>
      </c>
      <c r="J9" s="707" t="s">
        <v>1959</v>
      </c>
      <c r="K9" s="695"/>
      <c r="L9" s="709"/>
      <c r="M9" s="710"/>
      <c r="N9" s="696"/>
      <c r="O9" s="697"/>
      <c r="P9" s="697"/>
      <c r="Q9" s="697"/>
      <c r="R9" s="697"/>
      <c r="S9" s="697"/>
      <c r="T9" s="697"/>
      <c r="U9" s="697"/>
      <c r="V9" s="697"/>
      <c r="W9" s="697"/>
      <c r="X9" s="697"/>
      <c r="Y9" s="697"/>
      <c r="Z9" s="697"/>
      <c r="AA9" s="697"/>
      <c r="AB9" s="697"/>
      <c r="AC9" s="697"/>
      <c r="AD9" s="697"/>
      <c r="AE9" s="697"/>
      <c r="AF9" s="697"/>
      <c r="AG9" s="697"/>
      <c r="AH9" s="697"/>
      <c r="AI9" s="697"/>
      <c r="AJ9" s="697"/>
      <c r="AK9" s="697"/>
      <c r="AL9" s="697"/>
    </row>
    <row r="10" spans="1:59" x14ac:dyDescent="0.25">
      <c r="A10" s="714"/>
      <c r="B10" s="715"/>
      <c r="C10" s="716"/>
      <c r="D10" s="717"/>
      <c r="E10" s="718"/>
      <c r="F10" s="717"/>
      <c r="G10" s="718"/>
      <c r="H10" s="718"/>
      <c r="I10" s="718"/>
      <c r="J10" s="718"/>
      <c r="K10" s="695"/>
      <c r="L10" s="709"/>
      <c r="M10" s="710"/>
      <c r="N10" s="696"/>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row>
    <row r="11" spans="1:59" s="722" customFormat="1" ht="18.75" customHeight="1" x14ac:dyDescent="0.25">
      <c r="A11" s="1060" t="s">
        <v>1983</v>
      </c>
      <c r="B11" s="1060"/>
      <c r="C11" s="1060"/>
      <c r="D11" s="1060"/>
      <c r="E11" s="1060"/>
      <c r="F11" s="1060"/>
      <c r="G11" s="1060"/>
      <c r="H11" s="1060"/>
      <c r="I11" s="1060"/>
      <c r="J11" s="1060"/>
      <c r="K11" s="719"/>
      <c r="L11" s="719"/>
      <c r="M11" s="720"/>
      <c r="N11" s="720"/>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row>
    <row r="12" spans="1:59" x14ac:dyDescent="0.25">
      <c r="A12" s="723"/>
      <c r="B12" s="724"/>
      <c r="C12" s="725"/>
      <c r="D12" s="726"/>
      <c r="E12" s="727"/>
      <c r="F12" s="726"/>
      <c r="G12" s="727"/>
      <c r="H12" s="727"/>
      <c r="I12" s="727"/>
      <c r="J12" s="727"/>
      <c r="K12" s="695"/>
      <c r="L12" s="709"/>
      <c r="M12" s="710"/>
      <c r="N12" s="696"/>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row>
    <row r="13" spans="1:59" ht="36" x14ac:dyDescent="0.25">
      <c r="A13" s="699" t="s">
        <v>1941</v>
      </c>
      <c r="B13" s="699" t="s">
        <v>1942</v>
      </c>
      <c r="C13" s="699" t="s">
        <v>1943</v>
      </c>
      <c r="D13" s="699" t="s">
        <v>1944</v>
      </c>
      <c r="E13" s="699" t="s">
        <v>1945</v>
      </c>
      <c r="F13" s="699" t="s">
        <v>1946</v>
      </c>
      <c r="G13" s="699" t="s">
        <v>1947</v>
      </c>
      <c r="H13" s="699" t="s">
        <v>1948</v>
      </c>
      <c r="I13" s="699" t="s">
        <v>1949</v>
      </c>
      <c r="J13" s="699" t="s">
        <v>1950</v>
      </c>
      <c r="K13" s="695"/>
      <c r="L13" s="709"/>
      <c r="M13" s="710"/>
      <c r="N13" s="696"/>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row>
    <row r="14" spans="1:59" ht="60" x14ac:dyDescent="0.25">
      <c r="A14" s="705">
        <v>5</v>
      </c>
      <c r="B14" s="705" t="s">
        <v>1984</v>
      </c>
      <c r="C14" s="728" t="s">
        <v>1985</v>
      </c>
      <c r="D14" s="705" t="s">
        <v>1986</v>
      </c>
      <c r="E14" s="705" t="s">
        <v>1987</v>
      </c>
      <c r="F14" s="705" t="s">
        <v>1988</v>
      </c>
      <c r="G14" s="705" t="s">
        <v>1989</v>
      </c>
      <c r="H14" s="705" t="s">
        <v>1990</v>
      </c>
      <c r="I14" s="705" t="s">
        <v>1991</v>
      </c>
      <c r="J14" s="705" t="s">
        <v>1992</v>
      </c>
      <c r="K14" s="695"/>
      <c r="L14" s="695"/>
      <c r="M14" s="696"/>
      <c r="N14" s="696"/>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row>
    <row r="15" spans="1:59" ht="60" x14ac:dyDescent="0.25">
      <c r="A15" s="705">
        <v>6</v>
      </c>
      <c r="B15" s="729" t="s">
        <v>1993</v>
      </c>
      <c r="C15" s="730" t="s">
        <v>1994</v>
      </c>
      <c r="D15" s="729" t="s">
        <v>1995</v>
      </c>
      <c r="E15" s="729" t="s">
        <v>1987</v>
      </c>
      <c r="F15" s="729" t="s">
        <v>1988</v>
      </c>
      <c r="G15" s="729" t="s">
        <v>1996</v>
      </c>
      <c r="H15" s="729" t="s">
        <v>1990</v>
      </c>
      <c r="I15" s="729" t="s">
        <v>1997</v>
      </c>
      <c r="J15" s="705" t="s">
        <v>1992</v>
      </c>
      <c r="K15" s="695"/>
      <c r="L15" s="695"/>
      <c r="M15" s="710"/>
      <c r="N15" s="696"/>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row>
    <row r="16" spans="1:59" s="697" customFormat="1" ht="48" x14ac:dyDescent="0.25">
      <c r="A16" s="704">
        <v>7</v>
      </c>
      <c r="B16" s="705" t="s">
        <v>1998</v>
      </c>
      <c r="C16" s="706" t="s">
        <v>1999</v>
      </c>
      <c r="D16" s="707" t="s">
        <v>2000</v>
      </c>
      <c r="E16" s="708" t="s">
        <v>2001</v>
      </c>
      <c r="F16" s="708" t="s">
        <v>2002</v>
      </c>
      <c r="G16" s="707" t="s">
        <v>2003</v>
      </c>
      <c r="H16" s="707" t="s">
        <v>2004</v>
      </c>
      <c r="I16" s="708" t="s">
        <v>2005</v>
      </c>
      <c r="J16" s="707" t="s">
        <v>2006</v>
      </c>
      <c r="K16" s="695"/>
      <c r="L16" s="695"/>
      <c r="M16" s="696"/>
      <c r="N16" s="731"/>
    </row>
    <row r="17" spans="1:62" s="697" customFormat="1" ht="24" x14ac:dyDescent="0.25">
      <c r="A17" s="704">
        <v>8</v>
      </c>
      <c r="B17" s="705" t="s">
        <v>2007</v>
      </c>
      <c r="C17" s="1061" t="s">
        <v>2008</v>
      </c>
      <c r="D17" s="1054" t="s">
        <v>2009</v>
      </c>
      <c r="E17" s="1054" t="s">
        <v>2010</v>
      </c>
      <c r="F17" s="1063" t="s">
        <v>2011</v>
      </c>
      <c r="G17" s="1063" t="s">
        <v>2012</v>
      </c>
      <c r="H17" s="1063" t="s">
        <v>1990</v>
      </c>
      <c r="I17" s="1064" t="s">
        <v>2013</v>
      </c>
      <c r="J17" s="707" t="s">
        <v>1959</v>
      </c>
      <c r="K17" s="732"/>
      <c r="L17" s="695"/>
      <c r="M17" s="696"/>
      <c r="N17" s="731"/>
      <c r="O17" s="733"/>
    </row>
    <row r="18" spans="1:62" s="697" customFormat="1" ht="24" x14ac:dyDescent="0.25">
      <c r="A18" s="704"/>
      <c r="B18" s="705" t="s">
        <v>2014</v>
      </c>
      <c r="C18" s="1061"/>
      <c r="D18" s="1062"/>
      <c r="E18" s="1062"/>
      <c r="F18" s="1063"/>
      <c r="G18" s="1063"/>
      <c r="H18" s="1063"/>
      <c r="I18" s="1064"/>
      <c r="J18" s="707" t="s">
        <v>1959</v>
      </c>
      <c r="K18" s="734"/>
      <c r="L18" s="734"/>
      <c r="M18" s="734"/>
      <c r="N18" s="734"/>
      <c r="O18" s="734"/>
      <c r="P18" s="734"/>
      <c r="Q18" s="734"/>
      <c r="R18" s="734"/>
    </row>
    <row r="19" spans="1:62" s="697" customFormat="1" ht="60" x14ac:dyDescent="0.25">
      <c r="A19" s="704"/>
      <c r="B19" s="735" t="s">
        <v>2015</v>
      </c>
      <c r="C19" s="1061"/>
      <c r="D19" s="1055"/>
      <c r="E19" s="1055"/>
      <c r="F19" s="1063"/>
      <c r="G19" s="1063"/>
      <c r="H19" s="1063"/>
      <c r="I19" s="1064"/>
      <c r="J19" s="705" t="s">
        <v>1970</v>
      </c>
      <c r="K19" s="696"/>
      <c r="L19" s="696"/>
      <c r="M19" s="696"/>
      <c r="N19" s="736"/>
    </row>
    <row r="20" spans="1:62" s="697" customFormat="1" ht="60" x14ac:dyDescent="0.25">
      <c r="A20" s="704">
        <v>9</v>
      </c>
      <c r="B20" s="705" t="s">
        <v>2016</v>
      </c>
      <c r="C20" s="1065" t="s">
        <v>2017</v>
      </c>
      <c r="D20" s="1054" t="s">
        <v>2018</v>
      </c>
      <c r="E20" s="1056" t="s">
        <v>2001</v>
      </c>
      <c r="F20" s="1056" t="s">
        <v>2019</v>
      </c>
      <c r="G20" s="1054" t="s">
        <v>2020</v>
      </c>
      <c r="H20" s="737"/>
      <c r="I20" s="694"/>
      <c r="J20" s="707" t="s">
        <v>2021</v>
      </c>
      <c r="K20" s="732"/>
      <c r="L20" s="695"/>
      <c r="M20" s="696"/>
      <c r="N20" s="738"/>
    </row>
    <row r="21" spans="1:62" s="697" customFormat="1" ht="45.75" customHeight="1" x14ac:dyDescent="0.25">
      <c r="A21" s="704"/>
      <c r="B21" s="729" t="s">
        <v>2022</v>
      </c>
      <c r="C21" s="1066"/>
      <c r="D21" s="1055"/>
      <c r="E21" s="1057"/>
      <c r="F21" s="1057"/>
      <c r="G21" s="1055"/>
      <c r="H21" s="707" t="s">
        <v>1990</v>
      </c>
      <c r="I21" s="708" t="s">
        <v>2023</v>
      </c>
      <c r="J21" s="739" t="s">
        <v>2024</v>
      </c>
      <c r="K21" s="732"/>
      <c r="L21" s="732" t="s">
        <v>2025</v>
      </c>
      <c r="M21" s="696"/>
      <c r="N21" s="738"/>
    </row>
    <row r="22" spans="1:62" s="697" customFormat="1" ht="27" customHeight="1" x14ac:dyDescent="0.25">
      <c r="A22" s="704">
        <v>10</v>
      </c>
      <c r="B22" s="711" t="s">
        <v>2026</v>
      </c>
      <c r="C22" s="711" t="s">
        <v>2027</v>
      </c>
      <c r="D22" s="711" t="s">
        <v>2028</v>
      </c>
      <c r="E22" s="708" t="s">
        <v>2001</v>
      </c>
      <c r="F22" s="708" t="s">
        <v>2002</v>
      </c>
      <c r="G22" s="711"/>
      <c r="H22" s="705" t="s">
        <v>1990</v>
      </c>
      <c r="I22" s="705" t="s">
        <v>2029</v>
      </c>
      <c r="J22" s="711" t="s">
        <v>2030</v>
      </c>
      <c r="K22" s="696"/>
      <c r="L22" s="696"/>
      <c r="M22" s="696"/>
      <c r="N22" s="738"/>
    </row>
    <row r="23" spans="1:62" s="697" customFormat="1" ht="60" x14ac:dyDescent="0.25">
      <c r="A23" s="704">
        <v>11</v>
      </c>
      <c r="B23" s="740" t="s">
        <v>2031</v>
      </c>
      <c r="C23" s="737" t="s">
        <v>2032</v>
      </c>
      <c r="D23" s="704" t="s">
        <v>2033</v>
      </c>
      <c r="E23" s="737" t="s">
        <v>2034</v>
      </c>
      <c r="F23" s="737" t="s">
        <v>2035</v>
      </c>
      <c r="G23" s="737" t="s">
        <v>2036</v>
      </c>
      <c r="H23" s="704" t="s">
        <v>1990</v>
      </c>
      <c r="I23" s="704" t="s">
        <v>2037</v>
      </c>
      <c r="J23" s="707" t="s">
        <v>1959</v>
      </c>
      <c r="K23" s="738"/>
      <c r="L23" s="696"/>
      <c r="M23" s="696"/>
      <c r="N23" s="738"/>
    </row>
    <row r="24" spans="1:62" s="697" customFormat="1" ht="43.5" customHeight="1" x14ac:dyDescent="0.25">
      <c r="A24" s="704">
        <v>12</v>
      </c>
      <c r="B24" s="740" t="s">
        <v>2038</v>
      </c>
      <c r="C24" s="737" t="s">
        <v>2039</v>
      </c>
      <c r="D24" s="704" t="s">
        <v>2040</v>
      </c>
      <c r="E24" s="737" t="s">
        <v>2041</v>
      </c>
      <c r="F24" s="737" t="s">
        <v>2042</v>
      </c>
      <c r="G24" s="737" t="s">
        <v>2043</v>
      </c>
      <c r="H24" s="704" t="s">
        <v>1990</v>
      </c>
      <c r="I24" s="704" t="s">
        <v>2044</v>
      </c>
      <c r="J24" s="711" t="s">
        <v>2030</v>
      </c>
      <c r="K24" s="738"/>
      <c r="L24" s="741"/>
    </row>
    <row r="25" spans="1:62" s="697" customFormat="1" ht="36" x14ac:dyDescent="0.25">
      <c r="A25" s="704">
        <v>13</v>
      </c>
      <c r="B25" s="740" t="s">
        <v>2045</v>
      </c>
      <c r="C25" s="737" t="s">
        <v>2046</v>
      </c>
      <c r="D25" s="704" t="s">
        <v>2047</v>
      </c>
      <c r="E25" s="740" t="s">
        <v>2048</v>
      </c>
      <c r="F25" s="740" t="s">
        <v>2049</v>
      </c>
      <c r="G25" s="740" t="s">
        <v>2050</v>
      </c>
      <c r="H25" s="704" t="s">
        <v>1990</v>
      </c>
      <c r="I25" s="705" t="s">
        <v>2051</v>
      </c>
      <c r="J25" s="707" t="s">
        <v>1959</v>
      </c>
      <c r="K25" s="741"/>
      <c r="L25" s="741"/>
    </row>
    <row r="26" spans="1:62" ht="48" x14ac:dyDescent="0.25">
      <c r="A26" s="704">
        <v>14</v>
      </c>
      <c r="B26" s="740" t="s">
        <v>2052</v>
      </c>
      <c r="C26" s="740"/>
      <c r="D26" s="740" t="s">
        <v>2053</v>
      </c>
      <c r="E26" s="740" t="s">
        <v>1987</v>
      </c>
      <c r="F26" s="740" t="s">
        <v>2054</v>
      </c>
      <c r="G26" s="740" t="s">
        <v>2055</v>
      </c>
      <c r="H26" s="704" t="s">
        <v>1990</v>
      </c>
      <c r="I26" s="705" t="s">
        <v>2056</v>
      </c>
      <c r="J26" s="707" t="s">
        <v>1959</v>
      </c>
      <c r="K26" s="741"/>
      <c r="L26" s="741"/>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row>
    <row r="27" spans="1:62" ht="48" x14ac:dyDescent="0.25">
      <c r="A27" s="705">
        <v>15</v>
      </c>
      <c r="B27" s="705" t="s">
        <v>2057</v>
      </c>
      <c r="C27" s="728" t="s">
        <v>2058</v>
      </c>
      <c r="D27" s="705" t="s">
        <v>2059</v>
      </c>
      <c r="E27" s="705" t="s">
        <v>2060</v>
      </c>
      <c r="F27" s="705" t="s">
        <v>2061</v>
      </c>
      <c r="G27" s="705" t="s">
        <v>2062</v>
      </c>
      <c r="H27" s="705" t="s">
        <v>1990</v>
      </c>
      <c r="I27" s="705" t="s">
        <v>2063</v>
      </c>
      <c r="J27" s="707" t="s">
        <v>2064</v>
      </c>
      <c r="K27" s="741"/>
    </row>
    <row r="28" spans="1:62" ht="48" x14ac:dyDescent="0.25">
      <c r="A28" s="704">
        <v>16</v>
      </c>
      <c r="B28" s="740" t="s">
        <v>2065</v>
      </c>
      <c r="C28" s="728" t="s">
        <v>2066</v>
      </c>
      <c r="D28" s="740" t="s">
        <v>2067</v>
      </c>
      <c r="E28" s="740" t="s">
        <v>2010</v>
      </c>
      <c r="F28" s="740" t="s">
        <v>2068</v>
      </c>
      <c r="G28" s="740" t="s">
        <v>2069</v>
      </c>
      <c r="H28" s="704" t="s">
        <v>1990</v>
      </c>
      <c r="I28" s="704" t="s">
        <v>2070</v>
      </c>
      <c r="J28" s="711" t="s">
        <v>2030</v>
      </c>
      <c r="K28" s="741"/>
    </row>
    <row r="29" spans="1:62" ht="39" customHeight="1" x14ac:dyDescent="0.25">
      <c r="A29" s="704">
        <v>17</v>
      </c>
      <c r="B29" s="740" t="s">
        <v>2071</v>
      </c>
      <c r="C29" s="740" t="s">
        <v>2072</v>
      </c>
      <c r="D29" s="740" t="s">
        <v>2073</v>
      </c>
      <c r="E29" s="740" t="s">
        <v>2060</v>
      </c>
      <c r="F29" s="740" t="s">
        <v>2074</v>
      </c>
      <c r="G29" s="740" t="s">
        <v>2075</v>
      </c>
      <c r="H29" s="704" t="s">
        <v>1990</v>
      </c>
      <c r="I29" s="704" t="s">
        <v>2076</v>
      </c>
      <c r="J29" s="712" t="s">
        <v>2077</v>
      </c>
      <c r="K29" s="741"/>
    </row>
    <row r="30" spans="1:62" ht="18.75" customHeight="1" x14ac:dyDescent="0.25">
      <c r="A30" s="694"/>
      <c r="B30" s="741"/>
      <c r="C30" s="741"/>
      <c r="D30" s="741"/>
      <c r="E30" s="741"/>
      <c r="F30" s="741"/>
      <c r="G30" s="741"/>
      <c r="H30" s="694"/>
      <c r="I30" s="694"/>
      <c r="J30" s="695"/>
      <c r="K30" s="741"/>
    </row>
    <row r="31" spans="1:62" ht="18.75" customHeight="1" x14ac:dyDescent="0.25">
      <c r="A31" s="694"/>
      <c r="B31" s="741"/>
      <c r="C31" s="741"/>
      <c r="D31" s="741"/>
      <c r="E31" s="741"/>
      <c r="F31" s="741"/>
      <c r="G31" s="741"/>
      <c r="H31" s="694"/>
      <c r="I31" s="694"/>
      <c r="J31" s="695"/>
      <c r="K31" s="741"/>
    </row>
    <row r="32" spans="1:62" ht="24" x14ac:dyDescent="0.25">
      <c r="A32" s="694"/>
      <c r="B32" s="742" t="s">
        <v>2078</v>
      </c>
      <c r="C32" s="697"/>
      <c r="D32" s="697"/>
      <c r="E32" s="697"/>
      <c r="F32" s="697"/>
      <c r="G32" s="741"/>
      <c r="H32" s="694"/>
      <c r="I32" s="694"/>
      <c r="J32" s="741"/>
      <c r="K32" s="741"/>
    </row>
    <row r="33" spans="1:11" ht="18" customHeight="1" x14ac:dyDescent="0.25">
      <c r="A33" s="694"/>
      <c r="B33" s="742"/>
      <c r="C33" s="697"/>
      <c r="D33" s="697"/>
      <c r="E33" s="697"/>
      <c r="F33" s="697"/>
      <c r="G33" s="741"/>
      <c r="H33" s="694"/>
      <c r="I33" s="694"/>
      <c r="J33" s="741"/>
      <c r="K33" s="741"/>
    </row>
    <row r="34" spans="1:11" ht="15" customHeight="1" x14ac:dyDescent="0.25">
      <c r="A34" s="698" t="s">
        <v>2079</v>
      </c>
      <c r="B34" s="743"/>
      <c r="C34" s="743"/>
      <c r="D34" s="743"/>
      <c r="E34" s="744"/>
      <c r="F34" s="743"/>
      <c r="G34" s="743"/>
      <c r="H34" s="745"/>
      <c r="I34" s="746"/>
    </row>
    <row r="35" spans="1:11" ht="84.75" customHeight="1" x14ac:dyDescent="0.25">
      <c r="A35" s="1058" t="s">
        <v>2080</v>
      </c>
      <c r="B35" s="1059"/>
      <c r="C35" s="1059"/>
      <c r="D35" s="1059"/>
      <c r="E35" s="1059"/>
      <c r="F35" s="1059"/>
      <c r="G35" s="1059"/>
      <c r="H35" s="1059"/>
      <c r="I35" s="1059"/>
      <c r="J35" s="1059"/>
    </row>
    <row r="36" spans="1:11" x14ac:dyDescent="0.25">
      <c r="B36" s="743"/>
      <c r="C36" s="743"/>
      <c r="D36" s="743"/>
      <c r="F36" s="743"/>
      <c r="G36" s="743"/>
      <c r="H36" s="743"/>
      <c r="I36" s="746"/>
    </row>
    <row r="37" spans="1:11" x14ac:dyDescent="0.25">
      <c r="I37" s="694"/>
    </row>
    <row r="38" spans="1:11" ht="72" x14ac:dyDescent="0.25">
      <c r="A38" s="693" t="s">
        <v>2081</v>
      </c>
      <c r="I38" s="694"/>
    </row>
    <row r="39" spans="1:11" x14ac:dyDescent="0.25">
      <c r="I39" s="694"/>
    </row>
    <row r="40" spans="1:11" x14ac:dyDescent="0.25">
      <c r="I40" s="694"/>
    </row>
    <row r="41" spans="1:11" x14ac:dyDescent="0.25">
      <c r="I41" s="694"/>
    </row>
    <row r="42" spans="1:11" x14ac:dyDescent="0.25">
      <c r="I42" s="694"/>
    </row>
    <row r="43" spans="1:11" x14ac:dyDescent="0.25">
      <c r="A43" s="698"/>
      <c r="I43" s="694"/>
    </row>
    <row r="44" spans="1:11" x14ac:dyDescent="0.25">
      <c r="A44" s="698"/>
      <c r="I44" s="694"/>
    </row>
    <row r="45" spans="1:11" x14ac:dyDescent="0.25">
      <c r="A45" s="698"/>
      <c r="I45" s="694"/>
    </row>
    <row r="46" spans="1:11" x14ac:dyDescent="0.25">
      <c r="A46" s="698"/>
      <c r="I46" s="694"/>
    </row>
    <row r="47" spans="1:11" x14ac:dyDescent="0.25">
      <c r="A47" s="698"/>
      <c r="I47" s="694"/>
    </row>
    <row r="48" spans="1:11" x14ac:dyDescent="0.25">
      <c r="A48" s="698"/>
      <c r="I48" s="694"/>
    </row>
    <row r="49" spans="1:9" x14ac:dyDescent="0.25">
      <c r="A49" s="698"/>
      <c r="I49" s="694"/>
    </row>
    <row r="50" spans="1:9" x14ac:dyDescent="0.25">
      <c r="A50" s="698"/>
      <c r="I50" s="694"/>
    </row>
    <row r="51" spans="1:9" x14ac:dyDescent="0.25">
      <c r="A51" s="698"/>
      <c r="I51" s="694"/>
    </row>
    <row r="52" spans="1:9" x14ac:dyDescent="0.25">
      <c r="A52" s="698"/>
      <c r="I52" s="694"/>
    </row>
    <row r="53" spans="1:9" x14ac:dyDescent="0.25">
      <c r="A53" s="698"/>
      <c r="I53" s="694"/>
    </row>
    <row r="54" spans="1:9" x14ac:dyDescent="0.25">
      <c r="A54" s="698"/>
      <c r="I54" s="694"/>
    </row>
    <row r="55" spans="1:9" x14ac:dyDescent="0.25">
      <c r="A55" s="698"/>
      <c r="I55" s="694"/>
    </row>
    <row r="56" spans="1:9" x14ac:dyDescent="0.25">
      <c r="A56" s="698"/>
      <c r="I56" s="694"/>
    </row>
    <row r="57" spans="1:9" x14ac:dyDescent="0.25">
      <c r="A57" s="698"/>
      <c r="I57" s="694"/>
    </row>
    <row r="58" spans="1:9" x14ac:dyDescent="0.25">
      <c r="A58" s="698"/>
      <c r="I58" s="694"/>
    </row>
    <row r="59" spans="1:9" x14ac:dyDescent="0.25">
      <c r="A59" s="698"/>
      <c r="I59" s="694"/>
    </row>
    <row r="60" spans="1:9" x14ac:dyDescent="0.25">
      <c r="A60" s="698"/>
      <c r="I60" s="694"/>
    </row>
    <row r="61" spans="1:9" x14ac:dyDescent="0.25">
      <c r="A61" s="698"/>
      <c r="I61" s="694"/>
    </row>
    <row r="62" spans="1:9" x14ac:dyDescent="0.25">
      <c r="A62" s="698"/>
      <c r="I62" s="694"/>
    </row>
    <row r="63" spans="1:9" x14ac:dyDescent="0.25">
      <c r="A63" s="698"/>
      <c r="I63" s="694"/>
    </row>
    <row r="64" spans="1:9" x14ac:dyDescent="0.25">
      <c r="A64" s="698"/>
      <c r="I64" s="694"/>
    </row>
    <row r="65" spans="1:9" x14ac:dyDescent="0.25">
      <c r="A65" s="698"/>
      <c r="I65" s="694"/>
    </row>
    <row r="66" spans="1:9" x14ac:dyDescent="0.25">
      <c r="A66" s="698"/>
      <c r="I66" s="694"/>
    </row>
    <row r="67" spans="1:9" x14ac:dyDescent="0.25">
      <c r="A67" s="698"/>
      <c r="I67" s="694"/>
    </row>
    <row r="68" spans="1:9" x14ac:dyDescent="0.25">
      <c r="A68" s="698"/>
      <c r="I68" s="694"/>
    </row>
    <row r="69" spans="1:9" x14ac:dyDescent="0.25">
      <c r="A69" s="698"/>
      <c r="I69" s="694"/>
    </row>
    <row r="70" spans="1:9" x14ac:dyDescent="0.25">
      <c r="A70" s="698"/>
      <c r="I70" s="694"/>
    </row>
    <row r="71" spans="1:9" x14ac:dyDescent="0.25">
      <c r="A71" s="698"/>
      <c r="I71" s="694"/>
    </row>
    <row r="72" spans="1:9" x14ac:dyDescent="0.25">
      <c r="A72" s="698"/>
      <c r="I72" s="694"/>
    </row>
    <row r="73" spans="1:9" x14ac:dyDescent="0.25">
      <c r="A73" s="698"/>
      <c r="I73" s="694"/>
    </row>
    <row r="74" spans="1:9" x14ac:dyDescent="0.25">
      <c r="A74" s="698"/>
      <c r="I74" s="694"/>
    </row>
    <row r="75" spans="1:9" x14ac:dyDescent="0.25">
      <c r="A75" s="698"/>
      <c r="I75" s="694"/>
    </row>
    <row r="76" spans="1:9" x14ac:dyDescent="0.25">
      <c r="A76" s="698"/>
      <c r="I76" s="694"/>
    </row>
    <row r="77" spans="1:9" x14ac:dyDescent="0.25">
      <c r="A77" s="698"/>
      <c r="I77" s="694"/>
    </row>
    <row r="78" spans="1:9" x14ac:dyDescent="0.25">
      <c r="A78" s="698"/>
      <c r="I78" s="694"/>
    </row>
    <row r="79" spans="1:9" x14ac:dyDescent="0.25">
      <c r="A79" s="698"/>
      <c r="I79" s="694"/>
    </row>
    <row r="80" spans="1:9" x14ac:dyDescent="0.25">
      <c r="A80" s="698"/>
      <c r="I80" s="694"/>
    </row>
    <row r="81" spans="1:9" x14ac:dyDescent="0.25">
      <c r="A81" s="698"/>
      <c r="I81" s="694"/>
    </row>
    <row r="82" spans="1:9" x14ac:dyDescent="0.25">
      <c r="A82" s="698"/>
      <c r="I82" s="694"/>
    </row>
    <row r="83" spans="1:9" x14ac:dyDescent="0.25">
      <c r="A83" s="698"/>
      <c r="I83" s="694"/>
    </row>
    <row r="84" spans="1:9" x14ac:dyDescent="0.25">
      <c r="A84" s="698"/>
      <c r="I84" s="694"/>
    </row>
    <row r="85" spans="1:9" x14ac:dyDescent="0.25">
      <c r="A85" s="698"/>
      <c r="I85" s="694"/>
    </row>
    <row r="86" spans="1:9" x14ac:dyDescent="0.25">
      <c r="A86" s="698"/>
      <c r="I86" s="694"/>
    </row>
    <row r="87" spans="1:9" x14ac:dyDescent="0.25">
      <c r="A87" s="698"/>
      <c r="I87" s="694"/>
    </row>
    <row r="88" spans="1:9" x14ac:dyDescent="0.25">
      <c r="A88" s="698"/>
      <c r="I88" s="694"/>
    </row>
    <row r="89" spans="1:9" x14ac:dyDescent="0.25">
      <c r="A89" s="698"/>
      <c r="I89" s="694"/>
    </row>
    <row r="90" spans="1:9" x14ac:dyDescent="0.25">
      <c r="A90" s="698"/>
      <c r="I90" s="694"/>
    </row>
    <row r="91" spans="1:9" x14ac:dyDescent="0.25">
      <c r="A91" s="698"/>
      <c r="I91" s="694"/>
    </row>
    <row r="92" spans="1:9" x14ac:dyDescent="0.25">
      <c r="A92" s="698"/>
      <c r="I92" s="694"/>
    </row>
    <row r="93" spans="1:9" x14ac:dyDescent="0.25">
      <c r="A93" s="698"/>
      <c r="I93" s="694"/>
    </row>
    <row r="94" spans="1:9" x14ac:dyDescent="0.25">
      <c r="A94" s="698"/>
      <c r="I94" s="694"/>
    </row>
    <row r="95" spans="1:9" x14ac:dyDescent="0.25">
      <c r="A95" s="698"/>
      <c r="I95" s="694"/>
    </row>
    <row r="96" spans="1:9" x14ac:dyDescent="0.25">
      <c r="A96" s="698"/>
      <c r="I96" s="694"/>
    </row>
    <row r="97" spans="1:9" x14ac:dyDescent="0.25">
      <c r="A97" s="698"/>
      <c r="I97" s="694"/>
    </row>
    <row r="98" spans="1:9" x14ac:dyDescent="0.25">
      <c r="A98" s="698"/>
      <c r="I98" s="694"/>
    </row>
    <row r="99" spans="1:9" x14ac:dyDescent="0.25">
      <c r="A99" s="698"/>
      <c r="I99" s="694"/>
    </row>
    <row r="100" spans="1:9" x14ac:dyDescent="0.25">
      <c r="A100" s="698"/>
      <c r="I100" s="694"/>
    </row>
    <row r="101" spans="1:9" x14ac:dyDescent="0.25">
      <c r="A101" s="698"/>
      <c r="I101" s="694"/>
    </row>
    <row r="102" spans="1:9" x14ac:dyDescent="0.25">
      <c r="A102" s="698"/>
      <c r="I102" s="694"/>
    </row>
    <row r="103" spans="1:9" x14ac:dyDescent="0.25">
      <c r="A103" s="698"/>
      <c r="I103" s="694"/>
    </row>
    <row r="104" spans="1:9" x14ac:dyDescent="0.25">
      <c r="A104" s="698"/>
      <c r="I104" s="694"/>
    </row>
    <row r="105" spans="1:9" x14ac:dyDescent="0.25">
      <c r="A105" s="698"/>
      <c r="I105" s="694"/>
    </row>
    <row r="106" spans="1:9" x14ac:dyDescent="0.25">
      <c r="A106" s="698"/>
      <c r="I106" s="694"/>
    </row>
    <row r="107" spans="1:9" x14ac:dyDescent="0.25">
      <c r="A107" s="698"/>
      <c r="I107" s="694"/>
    </row>
    <row r="108" spans="1:9" x14ac:dyDescent="0.25">
      <c r="A108" s="698"/>
      <c r="I108" s="694"/>
    </row>
    <row r="109" spans="1:9" x14ac:dyDescent="0.25">
      <c r="A109" s="698"/>
      <c r="I109" s="694"/>
    </row>
    <row r="110" spans="1:9" x14ac:dyDescent="0.25">
      <c r="A110" s="698"/>
      <c r="I110" s="694"/>
    </row>
    <row r="111" spans="1:9" x14ac:dyDescent="0.25">
      <c r="A111" s="698"/>
      <c r="I111" s="694"/>
    </row>
    <row r="112" spans="1:9" x14ac:dyDescent="0.25">
      <c r="A112" s="698"/>
      <c r="I112" s="694"/>
    </row>
    <row r="113" spans="1:9" x14ac:dyDescent="0.25">
      <c r="A113" s="698"/>
      <c r="I113" s="694"/>
    </row>
    <row r="114" spans="1:9" x14ac:dyDescent="0.25">
      <c r="A114" s="698"/>
      <c r="I114" s="694"/>
    </row>
    <row r="115" spans="1:9" x14ac:dyDescent="0.25">
      <c r="A115" s="698"/>
      <c r="I115" s="694"/>
    </row>
    <row r="116" spans="1:9" x14ac:dyDescent="0.25">
      <c r="A116" s="698"/>
      <c r="I116" s="694"/>
    </row>
    <row r="117" spans="1:9" x14ac:dyDescent="0.25">
      <c r="A117" s="698"/>
      <c r="I117" s="694"/>
    </row>
    <row r="118" spans="1:9" x14ac:dyDescent="0.25">
      <c r="A118" s="698"/>
      <c r="I118" s="694"/>
    </row>
    <row r="119" spans="1:9" x14ac:dyDescent="0.25">
      <c r="A119" s="698"/>
      <c r="I119" s="694"/>
    </row>
    <row r="120" spans="1:9" x14ac:dyDescent="0.25">
      <c r="A120" s="698"/>
      <c r="I120" s="694"/>
    </row>
    <row r="121" spans="1:9" x14ac:dyDescent="0.25">
      <c r="A121" s="698"/>
      <c r="I121" s="694"/>
    </row>
    <row r="122" spans="1:9" x14ac:dyDescent="0.25">
      <c r="A122" s="698"/>
      <c r="I122" s="694"/>
    </row>
    <row r="123" spans="1:9" x14ac:dyDescent="0.25">
      <c r="A123" s="698"/>
      <c r="I123" s="694"/>
    </row>
    <row r="124" spans="1:9" x14ac:dyDescent="0.25">
      <c r="A124" s="698"/>
      <c r="I124" s="694"/>
    </row>
    <row r="125" spans="1:9" x14ac:dyDescent="0.25">
      <c r="A125" s="698"/>
      <c r="I125" s="694"/>
    </row>
    <row r="126" spans="1:9" x14ac:dyDescent="0.25">
      <c r="A126" s="698"/>
      <c r="I126" s="694"/>
    </row>
    <row r="127" spans="1:9" x14ac:dyDescent="0.25">
      <c r="A127" s="698"/>
      <c r="I127" s="694"/>
    </row>
    <row r="128" spans="1:9" x14ac:dyDescent="0.25">
      <c r="A128" s="698"/>
      <c r="I128" s="694"/>
    </row>
    <row r="129" spans="1:9" x14ac:dyDescent="0.25">
      <c r="A129" s="698"/>
      <c r="I129" s="694"/>
    </row>
    <row r="130" spans="1:9" x14ac:dyDescent="0.25">
      <c r="A130" s="698"/>
      <c r="I130" s="694"/>
    </row>
    <row r="131" spans="1:9" x14ac:dyDescent="0.25">
      <c r="A131" s="698"/>
      <c r="I131" s="694"/>
    </row>
    <row r="132" spans="1:9" x14ac:dyDescent="0.25">
      <c r="A132" s="698"/>
      <c r="I132" s="694"/>
    </row>
    <row r="133" spans="1:9" x14ac:dyDescent="0.25">
      <c r="A133" s="698"/>
      <c r="I133" s="694"/>
    </row>
    <row r="134" spans="1:9" x14ac:dyDescent="0.25">
      <c r="A134" s="698"/>
      <c r="I134" s="694"/>
    </row>
    <row r="135" spans="1:9" x14ac:dyDescent="0.25">
      <c r="A135" s="698"/>
      <c r="I135" s="694"/>
    </row>
    <row r="136" spans="1:9" x14ac:dyDescent="0.25">
      <c r="A136" s="698"/>
      <c r="I136" s="694"/>
    </row>
    <row r="137" spans="1:9" x14ac:dyDescent="0.25">
      <c r="A137" s="698"/>
      <c r="I137" s="694"/>
    </row>
    <row r="138" spans="1:9" x14ac:dyDescent="0.25">
      <c r="A138" s="698"/>
      <c r="I138" s="694"/>
    </row>
    <row r="139" spans="1:9" x14ac:dyDescent="0.25">
      <c r="A139" s="698"/>
      <c r="I139" s="694"/>
    </row>
    <row r="140" spans="1:9" x14ac:dyDescent="0.25">
      <c r="A140" s="698"/>
      <c r="I140" s="694"/>
    </row>
    <row r="141" spans="1:9" x14ac:dyDescent="0.25">
      <c r="A141" s="698"/>
      <c r="I141" s="694"/>
    </row>
    <row r="142" spans="1:9" x14ac:dyDescent="0.25">
      <c r="A142" s="698"/>
      <c r="I142" s="694"/>
    </row>
    <row r="143" spans="1:9" x14ac:dyDescent="0.25">
      <c r="A143" s="698"/>
      <c r="I143" s="694"/>
    </row>
    <row r="144" spans="1:9" x14ac:dyDescent="0.25">
      <c r="A144" s="698"/>
      <c r="I144" s="694"/>
    </row>
    <row r="145" spans="1:9" x14ac:dyDescent="0.25">
      <c r="A145" s="698"/>
      <c r="I145" s="694"/>
    </row>
    <row r="146" spans="1:9" x14ac:dyDescent="0.25">
      <c r="A146" s="698"/>
      <c r="I146" s="694"/>
    </row>
    <row r="147" spans="1:9" x14ac:dyDescent="0.25">
      <c r="A147" s="698"/>
      <c r="I147" s="694"/>
    </row>
    <row r="148" spans="1:9" x14ac:dyDescent="0.25">
      <c r="A148" s="698"/>
      <c r="I148" s="694"/>
    </row>
    <row r="149" spans="1:9" x14ac:dyDescent="0.25">
      <c r="A149" s="698"/>
      <c r="I149" s="694"/>
    </row>
    <row r="150" spans="1:9" x14ac:dyDescent="0.25">
      <c r="A150" s="698"/>
      <c r="I150" s="694"/>
    </row>
    <row r="151" spans="1:9" x14ac:dyDescent="0.25">
      <c r="A151" s="698"/>
      <c r="I151" s="694"/>
    </row>
    <row r="152" spans="1:9" x14ac:dyDescent="0.25">
      <c r="A152" s="698"/>
      <c r="I152" s="694"/>
    </row>
    <row r="153" spans="1:9" x14ac:dyDescent="0.25">
      <c r="A153" s="698"/>
      <c r="I153" s="694"/>
    </row>
    <row r="154" spans="1:9" x14ac:dyDescent="0.25">
      <c r="A154" s="698"/>
      <c r="I154" s="694"/>
    </row>
    <row r="155" spans="1:9" x14ac:dyDescent="0.25">
      <c r="A155" s="698"/>
      <c r="I155" s="694"/>
    </row>
    <row r="156" spans="1:9" x14ac:dyDescent="0.25">
      <c r="A156" s="698"/>
      <c r="I156" s="694"/>
    </row>
    <row r="157" spans="1:9" x14ac:dyDescent="0.25">
      <c r="A157" s="698"/>
      <c r="I157" s="694"/>
    </row>
    <row r="158" spans="1:9" x14ac:dyDescent="0.25">
      <c r="A158" s="698"/>
      <c r="I158" s="694"/>
    </row>
    <row r="159" spans="1:9" x14ac:dyDescent="0.25">
      <c r="A159" s="698"/>
      <c r="I159" s="694"/>
    </row>
    <row r="160" spans="1:9" x14ac:dyDescent="0.25">
      <c r="A160" s="698"/>
      <c r="I160" s="694"/>
    </row>
    <row r="161" spans="1:9" x14ac:dyDescent="0.25">
      <c r="A161" s="698"/>
      <c r="I161" s="694"/>
    </row>
    <row r="162" spans="1:9" x14ac:dyDescent="0.25">
      <c r="A162" s="698"/>
      <c r="I162" s="694"/>
    </row>
    <row r="163" spans="1:9" x14ac:dyDescent="0.25">
      <c r="A163" s="698"/>
      <c r="I163" s="694"/>
    </row>
    <row r="164" spans="1:9" x14ac:dyDescent="0.25">
      <c r="A164" s="698"/>
      <c r="I164" s="694"/>
    </row>
    <row r="165" spans="1:9" x14ac:dyDescent="0.25">
      <c r="A165" s="698"/>
      <c r="I165" s="694"/>
    </row>
    <row r="166" spans="1:9" x14ac:dyDescent="0.25">
      <c r="A166" s="698"/>
      <c r="I166" s="694"/>
    </row>
    <row r="167" spans="1:9" x14ac:dyDescent="0.25">
      <c r="A167" s="698"/>
      <c r="I167" s="694"/>
    </row>
    <row r="168" spans="1:9" x14ac:dyDescent="0.25">
      <c r="A168" s="698"/>
      <c r="I168" s="694"/>
    </row>
    <row r="169" spans="1:9" x14ac:dyDescent="0.25">
      <c r="A169" s="698"/>
      <c r="I169" s="694"/>
    </row>
    <row r="170" spans="1:9" x14ac:dyDescent="0.25">
      <c r="A170" s="698"/>
      <c r="I170" s="747"/>
    </row>
  </sheetData>
  <mergeCells count="21">
    <mergeCell ref="A35:J35"/>
    <mergeCell ref="A11:J11"/>
    <mergeCell ref="C17:C19"/>
    <mergeCell ref="D17:D19"/>
    <mergeCell ref="E17:E19"/>
    <mergeCell ref="F17:F19"/>
    <mergeCell ref="G17:G19"/>
    <mergeCell ref="H17:H19"/>
    <mergeCell ref="I17:I19"/>
    <mergeCell ref="C20:C21"/>
    <mergeCell ref="D20:D21"/>
    <mergeCell ref="E20:E21"/>
    <mergeCell ref="F20:F21"/>
    <mergeCell ref="G20:G21"/>
    <mergeCell ref="A2:J2"/>
    <mergeCell ref="D6:D7"/>
    <mergeCell ref="E6:E7"/>
    <mergeCell ref="F6:F7"/>
    <mergeCell ref="G6:G7"/>
    <mergeCell ref="H6:H7"/>
    <mergeCell ref="I6:I7"/>
  </mergeCells>
  <pageMargins left="0.70866141732283472" right="0.70866141732283472" top="0.62992125984251968" bottom="0.74803149606299213" header="0.31496062992125984" footer="0.31496062992125984"/>
  <pageSetup paperSize="301" scale="12" orientation="portrait" r:id="rId1"/>
  <headerFooter>
    <oddFooter>&amp;CPágina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showGridLines="0" topLeftCell="A6" zoomScale="70" zoomScaleNormal="70" workbookViewId="0">
      <selection activeCell="A6" sqref="A6:G6"/>
    </sheetView>
  </sheetViews>
  <sheetFormatPr baseColWidth="10" defaultRowHeight="15" x14ac:dyDescent="0.25"/>
  <cols>
    <col min="1" max="1" width="40.140625" customWidth="1"/>
    <col min="2" max="2" width="15.140625" bestFit="1" customWidth="1"/>
    <col min="3" max="3" width="12.5703125" bestFit="1" customWidth="1"/>
    <col min="4" max="7" width="15.140625" bestFit="1" customWidth="1"/>
    <col min="9" max="9" width="12.5703125" bestFit="1" customWidth="1"/>
    <col min="257" max="257" width="60.85546875" customWidth="1"/>
    <col min="258" max="263" width="19.7109375" customWidth="1"/>
    <col min="513" max="513" width="60.85546875" customWidth="1"/>
    <col min="514" max="519" width="19.7109375" customWidth="1"/>
    <col min="769" max="769" width="60.85546875" customWidth="1"/>
    <col min="770" max="775" width="19.7109375" customWidth="1"/>
    <col min="1025" max="1025" width="60.85546875" customWidth="1"/>
    <col min="1026" max="1031" width="19.7109375" customWidth="1"/>
    <col min="1281" max="1281" width="60.85546875" customWidth="1"/>
    <col min="1282" max="1287" width="19.7109375" customWidth="1"/>
    <col min="1537" max="1537" width="60.85546875" customWidth="1"/>
    <col min="1538" max="1543" width="19.7109375" customWidth="1"/>
    <col min="1793" max="1793" width="60.85546875" customWidth="1"/>
    <col min="1794" max="1799" width="19.7109375" customWidth="1"/>
    <col min="2049" max="2049" width="60.85546875" customWidth="1"/>
    <col min="2050" max="2055" width="19.7109375" customWidth="1"/>
    <col min="2305" max="2305" width="60.85546875" customWidth="1"/>
    <col min="2306" max="2311" width="19.7109375" customWidth="1"/>
    <col min="2561" max="2561" width="60.85546875" customWidth="1"/>
    <col min="2562" max="2567" width="19.7109375" customWidth="1"/>
    <col min="2817" max="2817" width="60.85546875" customWidth="1"/>
    <col min="2818" max="2823" width="19.7109375" customWidth="1"/>
    <col min="3073" max="3073" width="60.85546875" customWidth="1"/>
    <col min="3074" max="3079" width="19.7109375" customWidth="1"/>
    <col min="3329" max="3329" width="60.85546875" customWidth="1"/>
    <col min="3330" max="3335" width="19.7109375" customWidth="1"/>
    <col min="3585" max="3585" width="60.85546875" customWidth="1"/>
    <col min="3586" max="3591" width="19.7109375" customWidth="1"/>
    <col min="3841" max="3841" width="60.85546875" customWidth="1"/>
    <col min="3842" max="3847" width="19.7109375" customWidth="1"/>
    <col min="4097" max="4097" width="60.85546875" customWidth="1"/>
    <col min="4098" max="4103" width="19.7109375" customWidth="1"/>
    <col min="4353" max="4353" width="60.85546875" customWidth="1"/>
    <col min="4354" max="4359" width="19.7109375" customWidth="1"/>
    <col min="4609" max="4609" width="60.85546875" customWidth="1"/>
    <col min="4610" max="4615" width="19.7109375" customWidth="1"/>
    <col min="4865" max="4865" width="60.85546875" customWidth="1"/>
    <col min="4866" max="4871" width="19.7109375" customWidth="1"/>
    <col min="5121" max="5121" width="60.85546875" customWidth="1"/>
    <col min="5122" max="5127" width="19.7109375" customWidth="1"/>
    <col min="5377" max="5377" width="60.85546875" customWidth="1"/>
    <col min="5378" max="5383" width="19.7109375" customWidth="1"/>
    <col min="5633" max="5633" width="60.85546875" customWidth="1"/>
    <col min="5634" max="5639" width="19.7109375" customWidth="1"/>
    <col min="5889" max="5889" width="60.85546875" customWidth="1"/>
    <col min="5890" max="5895" width="19.7109375" customWidth="1"/>
    <col min="6145" max="6145" width="60.85546875" customWidth="1"/>
    <col min="6146" max="6151" width="19.7109375" customWidth="1"/>
    <col min="6401" max="6401" width="60.85546875" customWidth="1"/>
    <col min="6402" max="6407" width="19.7109375" customWidth="1"/>
    <col min="6657" max="6657" width="60.85546875" customWidth="1"/>
    <col min="6658" max="6663" width="19.7109375" customWidth="1"/>
    <col min="6913" max="6913" width="60.85546875" customWidth="1"/>
    <col min="6914" max="6919" width="19.7109375" customWidth="1"/>
    <col min="7169" max="7169" width="60.85546875" customWidth="1"/>
    <col min="7170" max="7175" width="19.7109375" customWidth="1"/>
    <col min="7425" max="7425" width="60.85546875" customWidth="1"/>
    <col min="7426" max="7431" width="19.7109375" customWidth="1"/>
    <col min="7681" max="7681" width="60.85546875" customWidth="1"/>
    <col min="7682" max="7687" width="19.7109375" customWidth="1"/>
    <col min="7937" max="7937" width="60.85546875" customWidth="1"/>
    <col min="7938" max="7943" width="19.7109375" customWidth="1"/>
    <col min="8193" max="8193" width="60.85546875" customWidth="1"/>
    <col min="8194" max="8199" width="19.7109375" customWidth="1"/>
    <col min="8449" max="8449" width="60.85546875" customWidth="1"/>
    <col min="8450" max="8455" width="19.7109375" customWidth="1"/>
    <col min="8705" max="8705" width="60.85546875" customWidth="1"/>
    <col min="8706" max="8711" width="19.7109375" customWidth="1"/>
    <col min="8961" max="8961" width="60.85546875" customWidth="1"/>
    <col min="8962" max="8967" width="19.7109375" customWidth="1"/>
    <col min="9217" max="9217" width="60.85546875" customWidth="1"/>
    <col min="9218" max="9223" width="19.7109375" customWidth="1"/>
    <col min="9473" max="9473" width="60.85546875" customWidth="1"/>
    <col min="9474" max="9479" width="19.7109375" customWidth="1"/>
    <col min="9729" max="9729" width="60.85546875" customWidth="1"/>
    <col min="9730" max="9735" width="19.7109375" customWidth="1"/>
    <col min="9985" max="9985" width="60.85546875" customWidth="1"/>
    <col min="9986" max="9991" width="19.7109375" customWidth="1"/>
    <col min="10241" max="10241" width="60.85546875" customWidth="1"/>
    <col min="10242" max="10247" width="19.7109375" customWidth="1"/>
    <col min="10497" max="10497" width="60.85546875" customWidth="1"/>
    <col min="10498" max="10503" width="19.7109375" customWidth="1"/>
    <col min="10753" max="10753" width="60.85546875" customWidth="1"/>
    <col min="10754" max="10759" width="19.7109375" customWidth="1"/>
    <col min="11009" max="11009" width="60.85546875" customWidth="1"/>
    <col min="11010" max="11015" width="19.7109375" customWidth="1"/>
    <col min="11265" max="11265" width="60.85546875" customWidth="1"/>
    <col min="11266" max="11271" width="19.7109375" customWidth="1"/>
    <col min="11521" max="11521" width="60.85546875" customWidth="1"/>
    <col min="11522" max="11527" width="19.7109375" customWidth="1"/>
    <col min="11777" max="11777" width="60.85546875" customWidth="1"/>
    <col min="11778" max="11783" width="19.7109375" customWidth="1"/>
    <col min="12033" max="12033" width="60.85546875" customWidth="1"/>
    <col min="12034" max="12039" width="19.7109375" customWidth="1"/>
    <col min="12289" max="12289" width="60.85546875" customWidth="1"/>
    <col min="12290" max="12295" width="19.7109375" customWidth="1"/>
    <col min="12545" max="12545" width="60.85546875" customWidth="1"/>
    <col min="12546" max="12551" width="19.7109375" customWidth="1"/>
    <col min="12801" max="12801" width="60.85546875" customWidth="1"/>
    <col min="12802" max="12807" width="19.7109375" customWidth="1"/>
    <col min="13057" max="13057" width="60.85546875" customWidth="1"/>
    <col min="13058" max="13063" width="19.7109375" customWidth="1"/>
    <col min="13313" max="13313" width="60.85546875" customWidth="1"/>
    <col min="13314" max="13319" width="19.7109375" customWidth="1"/>
    <col min="13569" max="13569" width="60.85546875" customWidth="1"/>
    <col min="13570" max="13575" width="19.7109375" customWidth="1"/>
    <col min="13825" max="13825" width="60.85546875" customWidth="1"/>
    <col min="13826" max="13831" width="19.7109375" customWidth="1"/>
    <col min="14081" max="14081" width="60.85546875" customWidth="1"/>
    <col min="14082" max="14087" width="19.7109375" customWidth="1"/>
    <col min="14337" max="14337" width="60.85546875" customWidth="1"/>
    <col min="14338" max="14343" width="19.7109375" customWidth="1"/>
    <col min="14593" max="14593" width="60.85546875" customWidth="1"/>
    <col min="14594" max="14599" width="19.7109375" customWidth="1"/>
    <col min="14849" max="14849" width="60.85546875" customWidth="1"/>
    <col min="14850" max="14855" width="19.7109375" customWidth="1"/>
    <col min="15105" max="15105" width="60.85546875" customWidth="1"/>
    <col min="15106" max="15111" width="19.7109375" customWidth="1"/>
    <col min="15361" max="15361" width="60.85546875" customWidth="1"/>
    <col min="15362" max="15367" width="19.7109375" customWidth="1"/>
    <col min="15617" max="15617" width="60.85546875" customWidth="1"/>
    <col min="15618" max="15623" width="19.7109375" customWidth="1"/>
    <col min="15873" max="15873" width="60.85546875" customWidth="1"/>
    <col min="15874" max="15879" width="19.7109375" customWidth="1"/>
    <col min="16129" max="16129" width="60.85546875" customWidth="1"/>
    <col min="16130" max="16135" width="19.7109375" customWidth="1"/>
  </cols>
  <sheetData>
    <row r="1" spans="1:8" s="756" customFormat="1" ht="17.25" customHeight="1" x14ac:dyDescent="0.2"/>
    <row r="2" spans="1:8" s="756" customFormat="1" ht="18.75" customHeight="1" x14ac:dyDescent="0.35">
      <c r="A2" s="1079" t="s">
        <v>1682</v>
      </c>
      <c r="B2" s="1079"/>
      <c r="C2" s="1079"/>
      <c r="D2" s="1079"/>
      <c r="E2" s="1079"/>
      <c r="F2" s="1079"/>
      <c r="G2" s="1079"/>
      <c r="H2" s="757"/>
    </row>
    <row r="3" spans="1:8" s="756" customFormat="1" ht="13.5" customHeight="1" x14ac:dyDescent="0.3">
      <c r="A3" s="1080" t="s">
        <v>2126</v>
      </c>
      <c r="B3" s="1080"/>
      <c r="C3" s="1080"/>
      <c r="D3" s="1080"/>
      <c r="E3" s="1080"/>
      <c r="F3" s="1080"/>
      <c r="G3" s="1080"/>
      <c r="H3" s="758"/>
    </row>
    <row r="4" spans="1:8" s="756" customFormat="1" ht="15" customHeight="1" x14ac:dyDescent="0.3">
      <c r="A4" s="1081" t="s">
        <v>183</v>
      </c>
      <c r="B4" s="1081"/>
      <c r="C4" s="1081"/>
      <c r="D4" s="1081"/>
      <c r="E4" s="1081"/>
      <c r="F4" s="1081"/>
      <c r="G4" s="1081"/>
      <c r="H4" s="758"/>
    </row>
    <row r="5" spans="1:8" s="756" customFormat="1" ht="24.75" customHeight="1" x14ac:dyDescent="0.3">
      <c r="A5" s="759"/>
      <c r="B5" s="759"/>
      <c r="C5" s="759"/>
      <c r="D5" s="759"/>
      <c r="E5" s="759"/>
      <c r="F5" s="759"/>
      <c r="G5" s="759"/>
      <c r="H5" s="758"/>
    </row>
    <row r="6" spans="1:8" s="756" customFormat="1" ht="18" customHeight="1" x14ac:dyDescent="0.2">
      <c r="A6" s="1082" t="s">
        <v>2127</v>
      </c>
      <c r="B6" s="1082"/>
      <c r="C6" s="1082"/>
      <c r="D6" s="1082"/>
      <c r="E6" s="1082"/>
      <c r="F6" s="1082"/>
      <c r="G6" s="1082"/>
      <c r="H6" s="760"/>
    </row>
    <row r="7" spans="1:8" ht="14.25" customHeight="1" x14ac:dyDescent="0.25">
      <c r="A7" s="1071" t="s">
        <v>2128</v>
      </c>
      <c r="B7" s="1083" t="s">
        <v>2129</v>
      </c>
      <c r="C7" s="1084"/>
      <c r="D7" s="1084"/>
      <c r="E7" s="1084"/>
      <c r="F7" s="1084"/>
      <c r="G7" s="1085"/>
    </row>
    <row r="8" spans="1:8" ht="30.75" customHeight="1" x14ac:dyDescent="0.25">
      <c r="A8" s="1072"/>
      <c r="B8" s="897" t="s">
        <v>2130</v>
      </c>
      <c r="C8" s="897" t="s">
        <v>2131</v>
      </c>
      <c r="D8" s="897" t="s">
        <v>2132</v>
      </c>
      <c r="E8" s="897" t="s">
        <v>1688</v>
      </c>
      <c r="F8" s="897" t="s">
        <v>2133</v>
      </c>
      <c r="G8" s="897" t="s">
        <v>2134</v>
      </c>
    </row>
    <row r="9" spans="1:8" x14ac:dyDescent="0.25">
      <c r="A9" s="1073"/>
      <c r="B9" s="898" t="s">
        <v>2135</v>
      </c>
      <c r="C9" s="898" t="s">
        <v>2136</v>
      </c>
      <c r="D9" s="898" t="s">
        <v>2137</v>
      </c>
      <c r="E9" s="898" t="s">
        <v>2138</v>
      </c>
      <c r="F9" s="898" t="s">
        <v>2139</v>
      </c>
      <c r="G9" s="898" t="s">
        <v>2140</v>
      </c>
    </row>
    <row r="10" spans="1:8" ht="9.75" customHeight="1" x14ac:dyDescent="0.25">
      <c r="A10" s="899"/>
      <c r="B10" s="899"/>
      <c r="C10" s="899"/>
      <c r="D10" s="899"/>
      <c r="E10" s="899"/>
      <c r="F10" s="899"/>
      <c r="G10" s="899"/>
    </row>
    <row r="11" spans="1:8" x14ac:dyDescent="0.25">
      <c r="A11" s="900" t="s">
        <v>12</v>
      </c>
      <c r="B11" s="901">
        <v>279607167</v>
      </c>
      <c r="C11" s="901">
        <v>0</v>
      </c>
      <c r="D11" s="901">
        <f>B11+C11</f>
        <v>279607167</v>
      </c>
      <c r="E11" s="901">
        <v>293889010</v>
      </c>
      <c r="F11" s="901">
        <v>293889010</v>
      </c>
      <c r="G11" s="902">
        <f>F11-B11</f>
        <v>14281843</v>
      </c>
    </row>
    <row r="12" spans="1:8" x14ac:dyDescent="0.25">
      <c r="A12" s="900" t="s">
        <v>2141</v>
      </c>
      <c r="B12" s="901">
        <v>0</v>
      </c>
      <c r="C12" s="901">
        <v>0</v>
      </c>
      <c r="D12" s="901">
        <f>B12+C12</f>
        <v>0</v>
      </c>
      <c r="E12" s="901">
        <v>0</v>
      </c>
      <c r="F12" s="901">
        <v>0</v>
      </c>
      <c r="G12" s="902">
        <f>F12-B12</f>
        <v>0</v>
      </c>
    </row>
    <row r="13" spans="1:8" x14ac:dyDescent="0.25">
      <c r="A13" s="900" t="s">
        <v>13</v>
      </c>
      <c r="B13" s="901">
        <v>0</v>
      </c>
      <c r="C13" s="901">
        <v>0</v>
      </c>
      <c r="D13" s="901">
        <f t="shared" ref="D13:D26" si="0">B13+C13</f>
        <v>0</v>
      </c>
      <c r="E13" s="901">
        <v>0</v>
      </c>
      <c r="F13" s="901">
        <v>0</v>
      </c>
      <c r="G13" s="902">
        <f t="shared" ref="G13:G22" si="1">F13-B13</f>
        <v>0</v>
      </c>
    </row>
    <row r="14" spans="1:8" x14ac:dyDescent="0.25">
      <c r="A14" s="900" t="s">
        <v>14</v>
      </c>
      <c r="B14" s="903">
        <v>298078233</v>
      </c>
      <c r="C14" s="901">
        <v>0</v>
      </c>
      <c r="D14" s="901">
        <f t="shared" si="0"/>
        <v>298078233</v>
      </c>
      <c r="E14" s="901">
        <v>299866191</v>
      </c>
      <c r="F14" s="901">
        <v>299866191</v>
      </c>
      <c r="G14" s="902">
        <f t="shared" si="1"/>
        <v>1787958</v>
      </c>
    </row>
    <row r="15" spans="1:8" x14ac:dyDescent="0.25">
      <c r="A15" s="900" t="s">
        <v>54</v>
      </c>
      <c r="B15" s="903">
        <f>SUM(B16:B17)</f>
        <v>3940584</v>
      </c>
      <c r="C15" s="901">
        <v>0</v>
      </c>
      <c r="D15" s="901">
        <f t="shared" si="0"/>
        <v>3940584</v>
      </c>
      <c r="E15" s="903">
        <f>SUM(E16:E17)</f>
        <v>3652775</v>
      </c>
      <c r="F15" s="903">
        <f>SUM(F16:F17)</f>
        <v>3652775</v>
      </c>
      <c r="G15" s="902">
        <f>F15-B15</f>
        <v>-287809</v>
      </c>
    </row>
    <row r="16" spans="1:8" x14ac:dyDescent="0.25">
      <c r="A16" s="904" t="s">
        <v>2142</v>
      </c>
      <c r="B16" s="903">
        <v>3940584</v>
      </c>
      <c r="C16" s="901">
        <v>0</v>
      </c>
      <c r="D16" s="901">
        <f t="shared" si="0"/>
        <v>3940584</v>
      </c>
      <c r="E16" s="901">
        <v>3652775</v>
      </c>
      <c r="F16" s="901">
        <v>3652775</v>
      </c>
      <c r="G16" s="902">
        <f t="shared" si="1"/>
        <v>-287809</v>
      </c>
    </row>
    <row r="17" spans="1:9" x14ac:dyDescent="0.25">
      <c r="A17" s="904" t="s">
        <v>2143</v>
      </c>
      <c r="B17" s="903">
        <v>0</v>
      </c>
      <c r="C17" s="901">
        <v>0</v>
      </c>
      <c r="D17" s="901">
        <f t="shared" si="0"/>
        <v>0</v>
      </c>
      <c r="E17" s="901">
        <v>0</v>
      </c>
      <c r="F17" s="903">
        <v>0</v>
      </c>
      <c r="G17" s="902">
        <f t="shared" si="1"/>
        <v>0</v>
      </c>
    </row>
    <row r="18" spans="1:9" x14ac:dyDescent="0.25">
      <c r="A18" s="900" t="s">
        <v>55</v>
      </c>
      <c r="B18" s="903">
        <f>SUM(B19:B20)</f>
        <v>322168100</v>
      </c>
      <c r="C18" s="901">
        <v>0</v>
      </c>
      <c r="D18" s="901">
        <f t="shared" si="0"/>
        <v>322168100</v>
      </c>
      <c r="E18" s="903">
        <f>SUM(E19:E20)</f>
        <v>344632879</v>
      </c>
      <c r="F18" s="903">
        <f>SUM(F19:F20)</f>
        <v>344632879</v>
      </c>
      <c r="G18" s="902">
        <f t="shared" si="1"/>
        <v>22464779</v>
      </c>
    </row>
    <row r="19" spans="1:9" x14ac:dyDescent="0.25">
      <c r="A19" s="904" t="s">
        <v>2142</v>
      </c>
      <c r="B19" s="903">
        <v>322168100</v>
      </c>
      <c r="C19" s="901">
        <v>0</v>
      </c>
      <c r="D19" s="901">
        <f t="shared" si="0"/>
        <v>322168100</v>
      </c>
      <c r="E19" s="901">
        <v>344632879</v>
      </c>
      <c r="F19" s="901">
        <v>344632879</v>
      </c>
      <c r="G19" s="902">
        <f t="shared" si="1"/>
        <v>22464779</v>
      </c>
    </row>
    <row r="20" spans="1:9" x14ac:dyDescent="0.25">
      <c r="A20" s="904" t="s">
        <v>2143</v>
      </c>
      <c r="B20" s="903">
        <v>0</v>
      </c>
      <c r="C20" s="901">
        <v>0</v>
      </c>
      <c r="D20" s="901">
        <f t="shared" si="0"/>
        <v>0</v>
      </c>
      <c r="E20" s="901">
        <v>0</v>
      </c>
      <c r="F20" s="903">
        <v>0</v>
      </c>
      <c r="G20" s="902">
        <f t="shared" si="1"/>
        <v>0</v>
      </c>
    </row>
    <row r="21" spans="1:9" s="761" customFormat="1" x14ac:dyDescent="0.25">
      <c r="A21" s="900" t="s">
        <v>2144</v>
      </c>
      <c r="B21" s="903">
        <v>0</v>
      </c>
      <c r="C21" s="901">
        <v>0</v>
      </c>
      <c r="D21" s="901">
        <f t="shared" si="0"/>
        <v>0</v>
      </c>
      <c r="E21" s="901">
        <v>0</v>
      </c>
      <c r="F21" s="903">
        <v>0</v>
      </c>
      <c r="G21" s="902">
        <f t="shared" si="1"/>
        <v>0</v>
      </c>
    </row>
    <row r="22" spans="1:9" s="761" customFormat="1" ht="51" x14ac:dyDescent="0.25">
      <c r="A22" s="900" t="s">
        <v>2145</v>
      </c>
      <c r="B22" s="903">
        <v>659871</v>
      </c>
      <c r="C22" s="901">
        <v>0</v>
      </c>
      <c r="D22" s="901">
        <f t="shared" si="0"/>
        <v>659871</v>
      </c>
      <c r="E22" s="901">
        <v>267291</v>
      </c>
      <c r="F22" s="901">
        <v>267291</v>
      </c>
      <c r="G22" s="902">
        <f t="shared" si="1"/>
        <v>-392580</v>
      </c>
    </row>
    <row r="23" spans="1:9" x14ac:dyDescent="0.25">
      <c r="A23" s="900" t="s">
        <v>19</v>
      </c>
      <c r="B23" s="903">
        <v>14263521498</v>
      </c>
      <c r="C23" s="901">
        <v>0</v>
      </c>
      <c r="D23" s="901">
        <f t="shared" si="0"/>
        <v>14263521498</v>
      </c>
      <c r="E23" s="901">
        <v>16413396186</v>
      </c>
      <c r="F23" s="901">
        <v>16413396186</v>
      </c>
      <c r="G23" s="902">
        <f>F23-B23</f>
        <v>2149874688</v>
      </c>
    </row>
    <row r="24" spans="1:9" x14ac:dyDescent="0.25">
      <c r="A24" s="900" t="s">
        <v>23</v>
      </c>
      <c r="B24" s="903">
        <v>502299134</v>
      </c>
      <c r="C24" s="901">
        <v>0</v>
      </c>
      <c r="D24" s="901">
        <f t="shared" si="0"/>
        <v>502299134</v>
      </c>
      <c r="E24" s="901">
        <v>514880753</v>
      </c>
      <c r="F24" s="901">
        <v>514880753</v>
      </c>
      <c r="G24" s="902">
        <f>F24-B24</f>
        <v>12581619</v>
      </c>
    </row>
    <row r="25" spans="1:9" x14ac:dyDescent="0.25">
      <c r="A25" s="900" t="s">
        <v>90</v>
      </c>
      <c r="B25" s="903">
        <v>0</v>
      </c>
      <c r="C25" s="901">
        <v>0</v>
      </c>
      <c r="D25" s="901">
        <f t="shared" si="0"/>
        <v>0</v>
      </c>
      <c r="E25" s="901">
        <v>288305141</v>
      </c>
      <c r="F25" s="901">
        <v>288305141</v>
      </c>
      <c r="G25" s="902">
        <f>F25-B25</f>
        <v>288305141</v>
      </c>
    </row>
    <row r="26" spans="1:9" x14ac:dyDescent="0.25">
      <c r="A26" s="900" t="s">
        <v>2146</v>
      </c>
      <c r="B26" s="903">
        <v>0</v>
      </c>
      <c r="C26" s="901"/>
      <c r="D26" s="901">
        <f t="shared" si="0"/>
        <v>0</v>
      </c>
      <c r="E26" s="901">
        <v>0</v>
      </c>
      <c r="F26" s="901">
        <v>0</v>
      </c>
      <c r="G26" s="902">
        <f>F26-B26</f>
        <v>0</v>
      </c>
    </row>
    <row r="27" spans="1:9" x14ac:dyDescent="0.25">
      <c r="A27" s="905" t="s">
        <v>10</v>
      </c>
      <c r="B27" s="906">
        <f>B11+B12+B13+B14+B15+B18+B21+B22+B23+B24+B25+B26</f>
        <v>15670274587</v>
      </c>
      <c r="C27" s="906">
        <f t="shared" ref="C27:E27" si="2">C11+C12+C13+C14+C15+C18+C21+C22+C23+C24+C25+C26</f>
        <v>0</v>
      </c>
      <c r="D27" s="906">
        <f t="shared" si="2"/>
        <v>15670274587</v>
      </c>
      <c r="E27" s="906">
        <f t="shared" si="2"/>
        <v>18158890226</v>
      </c>
      <c r="F27" s="906">
        <f>F11+F12+F13+F14+F15+F18+F21+F22+F23+F24+F25+F26</f>
        <v>18158890226</v>
      </c>
      <c r="G27" s="1067">
        <f>G11+G12+G13+G14+G15+G18+G21+G22+G23+G24+G25+G26</f>
        <v>2488615639</v>
      </c>
    </row>
    <row r="28" spans="1:9" ht="22.5" customHeight="1" x14ac:dyDescent="0.25">
      <c r="E28" s="1069" t="s">
        <v>2147</v>
      </c>
      <c r="F28" s="1070"/>
      <c r="G28" s="1068"/>
      <c r="I28" s="762"/>
    </row>
    <row r="29" spans="1:9" ht="12.75" customHeight="1" x14ac:dyDescent="0.25"/>
    <row r="30" spans="1:9" ht="21" customHeight="1" x14ac:dyDescent="0.25">
      <c r="A30" s="1071" t="s">
        <v>2148</v>
      </c>
      <c r="B30" s="1074" t="s">
        <v>2129</v>
      </c>
      <c r="C30" s="1075"/>
      <c r="D30" s="1075"/>
      <c r="E30" s="1075"/>
      <c r="F30" s="1075"/>
      <c r="G30" s="1076"/>
    </row>
    <row r="31" spans="1:9" ht="34.5" customHeight="1" x14ac:dyDescent="0.25">
      <c r="A31" s="1072"/>
      <c r="B31" s="897" t="s">
        <v>2130</v>
      </c>
      <c r="C31" s="897" t="s">
        <v>2131</v>
      </c>
      <c r="D31" s="897" t="s">
        <v>2132</v>
      </c>
      <c r="E31" s="897" t="s">
        <v>1688</v>
      </c>
      <c r="F31" s="897" t="s">
        <v>2133</v>
      </c>
      <c r="G31" s="897" t="s">
        <v>2134</v>
      </c>
    </row>
    <row r="32" spans="1:9" x14ac:dyDescent="0.25">
      <c r="A32" s="1073"/>
      <c r="B32" s="898" t="s">
        <v>2135</v>
      </c>
      <c r="C32" s="898" t="s">
        <v>2136</v>
      </c>
      <c r="D32" s="898" t="s">
        <v>2137</v>
      </c>
      <c r="E32" s="898" t="s">
        <v>2138</v>
      </c>
      <c r="F32" s="898" t="s">
        <v>2139</v>
      </c>
      <c r="G32" s="898" t="s">
        <v>2140</v>
      </c>
    </row>
    <row r="33" spans="1:7" ht="9.75" customHeight="1" x14ac:dyDescent="0.25">
      <c r="A33" s="899"/>
      <c r="B33" s="899"/>
      <c r="C33" s="899"/>
      <c r="D33" s="899"/>
      <c r="E33" s="899"/>
      <c r="F33" s="899"/>
      <c r="G33" s="899"/>
    </row>
    <row r="34" spans="1:7" x14ac:dyDescent="0.25">
      <c r="A34" s="907" t="s">
        <v>2149</v>
      </c>
      <c r="B34" s="908">
        <f>B35+B36+B37+B38+B41+B44+B45+B46+B47</f>
        <v>15670274587</v>
      </c>
      <c r="C34" s="908">
        <f t="shared" ref="C34:G34" si="3">C35+C36+C37+C38+C41+C44+C45+C46+C47</f>
        <v>0</v>
      </c>
      <c r="D34" s="908">
        <f t="shared" si="3"/>
        <v>15670274587</v>
      </c>
      <c r="E34" s="908">
        <f t="shared" si="3"/>
        <v>18158890226</v>
      </c>
      <c r="F34" s="908">
        <f t="shared" si="3"/>
        <v>18158890226</v>
      </c>
      <c r="G34" s="908">
        <f t="shared" si="3"/>
        <v>2488615639</v>
      </c>
    </row>
    <row r="35" spans="1:7" x14ac:dyDescent="0.25">
      <c r="A35" s="904" t="s">
        <v>12</v>
      </c>
      <c r="B35" s="903">
        <f>B11</f>
        <v>279607167</v>
      </c>
      <c r="C35" s="901">
        <v>0</v>
      </c>
      <c r="D35" s="901">
        <f>B35+C35</f>
        <v>279607167</v>
      </c>
      <c r="E35" s="901">
        <f>E11</f>
        <v>293889010</v>
      </c>
      <c r="F35" s="903">
        <f>F11</f>
        <v>293889010</v>
      </c>
      <c r="G35" s="902">
        <f>F35-B35</f>
        <v>14281843</v>
      </c>
    </row>
    <row r="36" spans="1:7" x14ac:dyDescent="0.25">
      <c r="A36" s="904" t="s">
        <v>13</v>
      </c>
      <c r="B36" s="903">
        <v>0</v>
      </c>
      <c r="C36" s="901">
        <v>0</v>
      </c>
      <c r="D36" s="901">
        <f t="shared" ref="D36:D37" si="4">B36+C36</f>
        <v>0</v>
      </c>
      <c r="E36" s="901">
        <v>0</v>
      </c>
      <c r="F36" s="903">
        <f>F13</f>
        <v>0</v>
      </c>
      <c r="G36" s="902">
        <f t="shared" ref="G36:G53" si="5">F36-B36</f>
        <v>0</v>
      </c>
    </row>
    <row r="37" spans="1:7" x14ac:dyDescent="0.25">
      <c r="A37" s="904" t="s">
        <v>14</v>
      </c>
      <c r="B37" s="903">
        <f>B14</f>
        <v>298078233</v>
      </c>
      <c r="C37" s="901">
        <v>0</v>
      </c>
      <c r="D37" s="901">
        <f t="shared" si="4"/>
        <v>298078233</v>
      </c>
      <c r="E37" s="903">
        <f>E14</f>
        <v>299866191</v>
      </c>
      <c r="F37" s="903">
        <f>F14</f>
        <v>299866191</v>
      </c>
      <c r="G37" s="902">
        <f t="shared" si="5"/>
        <v>1787958</v>
      </c>
    </row>
    <row r="38" spans="1:7" x14ac:dyDescent="0.25">
      <c r="A38" s="904" t="s">
        <v>54</v>
      </c>
      <c r="B38" s="903">
        <f>SUM(B39:B40)</f>
        <v>3940584</v>
      </c>
      <c r="C38" s="903">
        <f t="shared" ref="C38:G38" si="6">SUM(C39:C40)</f>
        <v>0</v>
      </c>
      <c r="D38" s="903">
        <f t="shared" si="6"/>
        <v>3940584</v>
      </c>
      <c r="E38" s="903">
        <f t="shared" si="6"/>
        <v>3652775</v>
      </c>
      <c r="F38" s="903">
        <f t="shared" si="6"/>
        <v>3652775</v>
      </c>
      <c r="G38" s="903">
        <f t="shared" si="6"/>
        <v>-287809</v>
      </c>
    </row>
    <row r="39" spans="1:7" x14ac:dyDescent="0.25">
      <c r="A39" s="909" t="s">
        <v>2142</v>
      </c>
      <c r="B39" s="903">
        <f>B16</f>
        <v>3940584</v>
      </c>
      <c r="C39" s="901">
        <v>0</v>
      </c>
      <c r="D39" s="901">
        <f>B39+C39</f>
        <v>3940584</v>
      </c>
      <c r="E39" s="903">
        <f>E16</f>
        <v>3652775</v>
      </c>
      <c r="F39" s="903">
        <f>F16</f>
        <v>3652775</v>
      </c>
      <c r="G39" s="902">
        <f t="shared" si="5"/>
        <v>-287809</v>
      </c>
    </row>
    <row r="40" spans="1:7" x14ac:dyDescent="0.25">
      <c r="A40" s="909" t="s">
        <v>2143</v>
      </c>
      <c r="B40" s="903">
        <v>0</v>
      </c>
      <c r="C40" s="901">
        <v>0</v>
      </c>
      <c r="D40" s="901">
        <f>B40+C40</f>
        <v>0</v>
      </c>
      <c r="E40" s="903">
        <f>E17</f>
        <v>0</v>
      </c>
      <c r="F40" s="903">
        <f>F17</f>
        <v>0</v>
      </c>
      <c r="G40" s="902">
        <f t="shared" si="5"/>
        <v>0</v>
      </c>
    </row>
    <row r="41" spans="1:7" x14ac:dyDescent="0.25">
      <c r="A41" s="904" t="s">
        <v>55</v>
      </c>
      <c r="B41" s="903">
        <f>SUM(B42:B43)</f>
        <v>322168100</v>
      </c>
      <c r="C41" s="903">
        <f t="shared" ref="C41:G41" si="7">SUM(C42:C43)</f>
        <v>0</v>
      </c>
      <c r="D41" s="903">
        <f t="shared" si="7"/>
        <v>322168100</v>
      </c>
      <c r="E41" s="903">
        <f t="shared" si="7"/>
        <v>344632879</v>
      </c>
      <c r="F41" s="903">
        <f t="shared" si="7"/>
        <v>344632879</v>
      </c>
      <c r="G41" s="903">
        <f t="shared" si="7"/>
        <v>22464779</v>
      </c>
    </row>
    <row r="42" spans="1:7" x14ac:dyDescent="0.25">
      <c r="A42" s="909" t="s">
        <v>2142</v>
      </c>
      <c r="B42" s="903">
        <f>B19</f>
        <v>322168100</v>
      </c>
      <c r="C42" s="901">
        <v>0</v>
      </c>
      <c r="D42" s="901">
        <f>B42+C42</f>
        <v>322168100</v>
      </c>
      <c r="E42" s="903">
        <f>E19</f>
        <v>344632879</v>
      </c>
      <c r="F42" s="903">
        <f>F19</f>
        <v>344632879</v>
      </c>
      <c r="G42" s="902">
        <f t="shared" si="5"/>
        <v>22464779</v>
      </c>
    </row>
    <row r="43" spans="1:7" x14ac:dyDescent="0.25">
      <c r="A43" s="909" t="s">
        <v>2143</v>
      </c>
      <c r="B43" s="903">
        <v>0</v>
      </c>
      <c r="C43" s="901">
        <v>0</v>
      </c>
      <c r="D43" s="901">
        <f t="shared" ref="D43:D47" si="8">B43+C43</f>
        <v>0</v>
      </c>
      <c r="E43" s="903">
        <v>0</v>
      </c>
      <c r="F43" s="903">
        <v>0</v>
      </c>
      <c r="G43" s="902">
        <f t="shared" si="5"/>
        <v>0</v>
      </c>
    </row>
    <row r="44" spans="1:7" ht="51" x14ac:dyDescent="0.25">
      <c r="A44" s="904" t="s">
        <v>2145</v>
      </c>
      <c r="B44" s="903">
        <f>B22</f>
        <v>659871</v>
      </c>
      <c r="C44" s="901">
        <v>0</v>
      </c>
      <c r="D44" s="901">
        <f t="shared" si="8"/>
        <v>659871</v>
      </c>
      <c r="E44" s="903">
        <f t="shared" ref="E44:F47" si="9">E22</f>
        <v>267291</v>
      </c>
      <c r="F44" s="903">
        <f t="shared" si="9"/>
        <v>267291</v>
      </c>
      <c r="G44" s="902">
        <f t="shared" si="5"/>
        <v>-392580</v>
      </c>
    </row>
    <row r="45" spans="1:7" x14ac:dyDescent="0.25">
      <c r="A45" s="904" t="s">
        <v>19</v>
      </c>
      <c r="B45" s="910">
        <f>B23</f>
        <v>14263521498</v>
      </c>
      <c r="C45" s="901">
        <v>0</v>
      </c>
      <c r="D45" s="901">
        <f>B45+C45</f>
        <v>14263521498</v>
      </c>
      <c r="E45" s="903">
        <f t="shared" si="9"/>
        <v>16413396186</v>
      </c>
      <c r="F45" s="903">
        <f t="shared" si="9"/>
        <v>16413396186</v>
      </c>
      <c r="G45" s="902">
        <f t="shared" si="5"/>
        <v>2149874688</v>
      </c>
    </row>
    <row r="46" spans="1:7" ht="25.5" x14ac:dyDescent="0.25">
      <c r="A46" s="904" t="s">
        <v>23</v>
      </c>
      <c r="B46" s="903">
        <f>B24</f>
        <v>502299134</v>
      </c>
      <c r="C46" s="901">
        <v>0</v>
      </c>
      <c r="D46" s="901">
        <f t="shared" si="8"/>
        <v>502299134</v>
      </c>
      <c r="E46" s="903">
        <f t="shared" si="9"/>
        <v>514880753</v>
      </c>
      <c r="F46" s="903">
        <f t="shared" si="9"/>
        <v>514880753</v>
      </c>
      <c r="G46" s="902">
        <f t="shared" si="5"/>
        <v>12581619</v>
      </c>
    </row>
    <row r="47" spans="1:7" x14ac:dyDescent="0.25">
      <c r="A47" s="904" t="s">
        <v>90</v>
      </c>
      <c r="B47" s="903">
        <f>B25</f>
        <v>0</v>
      </c>
      <c r="C47" s="901">
        <v>0</v>
      </c>
      <c r="D47" s="901">
        <f t="shared" si="8"/>
        <v>0</v>
      </c>
      <c r="E47" s="903">
        <f t="shared" si="9"/>
        <v>288305141</v>
      </c>
      <c r="F47" s="903">
        <f t="shared" si="9"/>
        <v>288305141</v>
      </c>
      <c r="G47" s="902">
        <f t="shared" si="5"/>
        <v>288305141</v>
      </c>
    </row>
    <row r="48" spans="1:7" x14ac:dyDescent="0.25">
      <c r="A48" s="907" t="s">
        <v>2150</v>
      </c>
      <c r="B48" s="901">
        <f>SUM(B49:B51)</f>
        <v>0</v>
      </c>
      <c r="C48" s="901">
        <f t="shared" ref="C48:G48" si="10">SUM(C49:C51)</f>
        <v>0</v>
      </c>
      <c r="D48" s="901">
        <f t="shared" si="10"/>
        <v>0</v>
      </c>
      <c r="E48" s="901">
        <v>0</v>
      </c>
      <c r="F48" s="901">
        <f t="shared" si="10"/>
        <v>0</v>
      </c>
      <c r="G48" s="901">
        <f t="shared" si="10"/>
        <v>0</v>
      </c>
    </row>
    <row r="49" spans="1:7" x14ac:dyDescent="0.25">
      <c r="A49" s="904" t="s">
        <v>2141</v>
      </c>
      <c r="B49" s="901">
        <v>0</v>
      </c>
      <c r="C49" s="901">
        <v>0</v>
      </c>
      <c r="D49" s="901">
        <f>B49+C49</f>
        <v>0</v>
      </c>
      <c r="E49" s="901">
        <v>0</v>
      </c>
      <c r="F49" s="901">
        <v>0</v>
      </c>
      <c r="G49" s="902">
        <f t="shared" si="5"/>
        <v>0</v>
      </c>
    </row>
    <row r="50" spans="1:7" x14ac:dyDescent="0.25">
      <c r="A50" s="904" t="s">
        <v>2151</v>
      </c>
      <c r="B50" s="903">
        <v>0</v>
      </c>
      <c r="C50" s="901">
        <v>0</v>
      </c>
      <c r="D50" s="901">
        <f t="shared" ref="D50:D51" si="11">B50+C50</f>
        <v>0</v>
      </c>
      <c r="E50" s="901">
        <v>0</v>
      </c>
      <c r="F50" s="903">
        <v>0</v>
      </c>
      <c r="G50" s="902">
        <f t="shared" si="5"/>
        <v>0</v>
      </c>
    </row>
    <row r="51" spans="1:7" ht="25.5" x14ac:dyDescent="0.25">
      <c r="A51" s="904" t="s">
        <v>23</v>
      </c>
      <c r="B51" s="903">
        <v>0</v>
      </c>
      <c r="C51" s="901">
        <v>0</v>
      </c>
      <c r="D51" s="901">
        <f t="shared" si="11"/>
        <v>0</v>
      </c>
      <c r="E51" s="901">
        <v>0</v>
      </c>
      <c r="F51" s="903">
        <v>0</v>
      </c>
      <c r="G51" s="902">
        <f t="shared" si="5"/>
        <v>0</v>
      </c>
    </row>
    <row r="52" spans="1:7" x14ac:dyDescent="0.25">
      <c r="A52" s="907" t="s">
        <v>2152</v>
      </c>
      <c r="B52" s="903">
        <f>B53</f>
        <v>0</v>
      </c>
      <c r="C52" s="903">
        <f t="shared" ref="C52:G52" si="12">C53</f>
        <v>0</v>
      </c>
      <c r="D52" s="903">
        <f t="shared" si="12"/>
        <v>0</v>
      </c>
      <c r="E52" s="903">
        <v>0</v>
      </c>
      <c r="F52" s="903">
        <f t="shared" si="12"/>
        <v>0</v>
      </c>
      <c r="G52" s="903">
        <f t="shared" si="12"/>
        <v>0</v>
      </c>
    </row>
    <row r="53" spans="1:7" x14ac:dyDescent="0.25">
      <c r="A53" s="904" t="s">
        <v>2152</v>
      </c>
      <c r="B53" s="903">
        <v>0</v>
      </c>
      <c r="C53" s="901">
        <v>0</v>
      </c>
      <c r="D53" s="901">
        <f>B53+C53</f>
        <v>0</v>
      </c>
      <c r="E53" s="901">
        <v>0</v>
      </c>
      <c r="F53" s="903">
        <v>0</v>
      </c>
      <c r="G53" s="902">
        <f t="shared" si="5"/>
        <v>0</v>
      </c>
    </row>
    <row r="54" spans="1:7" ht="17.25" customHeight="1" x14ac:dyDescent="0.25">
      <c r="A54" s="905" t="s">
        <v>10</v>
      </c>
      <c r="B54" s="906">
        <f>B52+B48+B34</f>
        <v>15670274587</v>
      </c>
      <c r="C54" s="906">
        <f t="shared" ref="C54:G54" si="13">C52+C48+C34</f>
        <v>0</v>
      </c>
      <c r="D54" s="906">
        <f t="shared" si="13"/>
        <v>15670274587</v>
      </c>
      <c r="E54" s="906">
        <f t="shared" si="13"/>
        <v>18158890226</v>
      </c>
      <c r="F54" s="906">
        <f t="shared" si="13"/>
        <v>18158890226</v>
      </c>
      <c r="G54" s="1067">
        <f t="shared" si="13"/>
        <v>2488615639</v>
      </c>
    </row>
    <row r="55" spans="1:7" ht="26.25" customHeight="1" x14ac:dyDescent="0.25">
      <c r="E55" s="1077" t="s">
        <v>2147</v>
      </c>
      <c r="F55" s="1078"/>
      <c r="G55" s="1068"/>
    </row>
    <row r="56" spans="1:7" x14ac:dyDescent="0.25">
      <c r="E56" s="763"/>
      <c r="F56" s="763"/>
      <c r="G56" s="764"/>
    </row>
    <row r="57" spans="1:7" x14ac:dyDescent="0.25">
      <c r="A57" s="765"/>
    </row>
  </sheetData>
  <mergeCells count="12">
    <mergeCell ref="A2:G2"/>
    <mergeCell ref="A3:G3"/>
    <mergeCell ref="A4:G4"/>
    <mergeCell ref="A6:G6"/>
    <mergeCell ref="A7:A9"/>
    <mergeCell ref="B7:G7"/>
    <mergeCell ref="G27:G28"/>
    <mergeCell ref="E28:F28"/>
    <mergeCell ref="A30:A32"/>
    <mergeCell ref="B30:G30"/>
    <mergeCell ref="G54:G55"/>
    <mergeCell ref="E55:F55"/>
  </mergeCells>
  <printOptions horizontalCentered="1"/>
  <pageMargins left="0.70866141732283472" right="0.70866141732283472" top="0.74803149606299213" bottom="0.74803149606299213" header="0.31496062992125984" footer="0.31496062992125984"/>
  <pageSetup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4"/>
  <sheetViews>
    <sheetView showGridLines="0" workbookViewId="0">
      <selection activeCell="A28" sqref="A28"/>
    </sheetView>
  </sheetViews>
  <sheetFormatPr baseColWidth="10" defaultRowHeight="12.75" x14ac:dyDescent="0.2"/>
  <cols>
    <col min="1" max="1" width="35" style="2" customWidth="1"/>
    <col min="2" max="2" width="12.28515625" style="2" customWidth="1"/>
    <col min="3" max="3" width="10.7109375" style="2" customWidth="1"/>
    <col min="4" max="4" width="12.42578125" style="2" customWidth="1"/>
    <col min="5" max="5" width="10.7109375" style="2" customWidth="1"/>
    <col min="6" max="6" width="10.140625" style="2" customWidth="1"/>
    <col min="7" max="7" width="8.5703125" style="2" customWidth="1"/>
    <col min="8" max="13" width="11.42578125" style="2"/>
    <col min="14" max="14" width="37.28515625" style="2" customWidth="1"/>
    <col min="15" max="21" width="11.42578125" style="2"/>
    <col min="22" max="22" width="36.140625" style="2" customWidth="1"/>
    <col min="23" max="29" width="11.42578125" style="2"/>
    <col min="30" max="30" width="39.28515625" style="2" customWidth="1"/>
    <col min="31" max="253" width="11.42578125" style="2"/>
    <col min="254" max="254" width="35" style="2" customWidth="1"/>
    <col min="255" max="255" width="12.28515625" style="2" customWidth="1"/>
    <col min="256" max="256" width="10.7109375" style="2" customWidth="1"/>
    <col min="257" max="257" width="10" style="2" customWidth="1"/>
    <col min="258" max="258" width="10.7109375" style="2" customWidth="1"/>
    <col min="259" max="260" width="8" style="2" customWidth="1"/>
    <col min="261" max="261" width="11.42578125" style="2"/>
    <col min="262" max="262" width="32.28515625" style="2" customWidth="1"/>
    <col min="263" max="269" width="11.42578125" style="2"/>
    <col min="270" max="270" width="37.28515625" style="2" customWidth="1"/>
    <col min="271" max="277" width="11.42578125" style="2"/>
    <col min="278" max="278" width="36.140625" style="2" customWidth="1"/>
    <col min="279" max="285" width="11.42578125" style="2"/>
    <col min="286" max="286" width="39.28515625" style="2" customWidth="1"/>
    <col min="287" max="509" width="11.42578125" style="2"/>
    <col min="510" max="510" width="35" style="2" customWidth="1"/>
    <col min="511" max="511" width="12.28515625" style="2" customWidth="1"/>
    <col min="512" max="512" width="10.7109375" style="2" customWidth="1"/>
    <col min="513" max="513" width="10" style="2" customWidth="1"/>
    <col min="514" max="514" width="10.7109375" style="2" customWidth="1"/>
    <col min="515" max="516" width="8" style="2" customWidth="1"/>
    <col min="517" max="517" width="11.42578125" style="2"/>
    <col min="518" max="518" width="32.28515625" style="2" customWidth="1"/>
    <col min="519" max="525" width="11.42578125" style="2"/>
    <col min="526" max="526" width="37.28515625" style="2" customWidth="1"/>
    <col min="527" max="533" width="11.42578125" style="2"/>
    <col min="534" max="534" width="36.140625" style="2" customWidth="1"/>
    <col min="535" max="541" width="11.42578125" style="2"/>
    <col min="542" max="542" width="39.28515625" style="2" customWidth="1"/>
    <col min="543" max="765" width="11.42578125" style="2"/>
    <col min="766" max="766" width="35" style="2" customWidth="1"/>
    <col min="767" max="767" width="12.28515625" style="2" customWidth="1"/>
    <col min="768" max="768" width="10.7109375" style="2" customWidth="1"/>
    <col min="769" max="769" width="10" style="2" customWidth="1"/>
    <col min="770" max="770" width="10.7109375" style="2" customWidth="1"/>
    <col min="771" max="772" width="8" style="2" customWidth="1"/>
    <col min="773" max="773" width="11.42578125" style="2"/>
    <col min="774" max="774" width="32.28515625" style="2" customWidth="1"/>
    <col min="775" max="781" width="11.42578125" style="2"/>
    <col min="782" max="782" width="37.28515625" style="2" customWidth="1"/>
    <col min="783" max="789" width="11.42578125" style="2"/>
    <col min="790" max="790" width="36.140625" style="2" customWidth="1"/>
    <col min="791" max="797" width="11.42578125" style="2"/>
    <col min="798" max="798" width="39.28515625" style="2" customWidth="1"/>
    <col min="799" max="1021" width="11.42578125" style="2"/>
    <col min="1022" max="1022" width="35" style="2" customWidth="1"/>
    <col min="1023" max="1023" width="12.28515625" style="2" customWidth="1"/>
    <col min="1024" max="1024" width="10.7109375" style="2" customWidth="1"/>
    <col min="1025" max="1025" width="10" style="2" customWidth="1"/>
    <col min="1026" max="1026" width="10.7109375" style="2" customWidth="1"/>
    <col min="1027" max="1028" width="8" style="2" customWidth="1"/>
    <col min="1029" max="1029" width="11.42578125" style="2"/>
    <col min="1030" max="1030" width="32.28515625" style="2" customWidth="1"/>
    <col min="1031" max="1037" width="11.42578125" style="2"/>
    <col min="1038" max="1038" width="37.28515625" style="2" customWidth="1"/>
    <col min="1039" max="1045" width="11.42578125" style="2"/>
    <col min="1046" max="1046" width="36.140625" style="2" customWidth="1"/>
    <col min="1047" max="1053" width="11.42578125" style="2"/>
    <col min="1054" max="1054" width="39.28515625" style="2" customWidth="1"/>
    <col min="1055" max="1277" width="11.42578125" style="2"/>
    <col min="1278" max="1278" width="35" style="2" customWidth="1"/>
    <col min="1279" max="1279" width="12.28515625" style="2" customWidth="1"/>
    <col min="1280" max="1280" width="10.7109375" style="2" customWidth="1"/>
    <col min="1281" max="1281" width="10" style="2" customWidth="1"/>
    <col min="1282" max="1282" width="10.7109375" style="2" customWidth="1"/>
    <col min="1283" max="1284" width="8" style="2" customWidth="1"/>
    <col min="1285" max="1285" width="11.42578125" style="2"/>
    <col min="1286" max="1286" width="32.28515625" style="2" customWidth="1"/>
    <col min="1287" max="1293" width="11.42578125" style="2"/>
    <col min="1294" max="1294" width="37.28515625" style="2" customWidth="1"/>
    <col min="1295" max="1301" width="11.42578125" style="2"/>
    <col min="1302" max="1302" width="36.140625" style="2" customWidth="1"/>
    <col min="1303" max="1309" width="11.42578125" style="2"/>
    <col min="1310" max="1310" width="39.28515625" style="2" customWidth="1"/>
    <col min="1311" max="1533" width="11.42578125" style="2"/>
    <col min="1534" max="1534" width="35" style="2" customWidth="1"/>
    <col min="1535" max="1535" width="12.28515625" style="2" customWidth="1"/>
    <col min="1536" max="1536" width="10.7109375" style="2" customWidth="1"/>
    <col min="1537" max="1537" width="10" style="2" customWidth="1"/>
    <col min="1538" max="1538" width="10.7109375" style="2" customWidth="1"/>
    <col min="1539" max="1540" width="8" style="2" customWidth="1"/>
    <col min="1541" max="1541" width="11.42578125" style="2"/>
    <col min="1542" max="1542" width="32.28515625" style="2" customWidth="1"/>
    <col min="1543" max="1549" width="11.42578125" style="2"/>
    <col min="1550" max="1550" width="37.28515625" style="2" customWidth="1"/>
    <col min="1551" max="1557" width="11.42578125" style="2"/>
    <col min="1558" max="1558" width="36.140625" style="2" customWidth="1"/>
    <col min="1559" max="1565" width="11.42578125" style="2"/>
    <col min="1566" max="1566" width="39.28515625" style="2" customWidth="1"/>
    <col min="1567" max="1789" width="11.42578125" style="2"/>
    <col min="1790" max="1790" width="35" style="2" customWidth="1"/>
    <col min="1791" max="1791" width="12.28515625" style="2" customWidth="1"/>
    <col min="1792" max="1792" width="10.7109375" style="2" customWidth="1"/>
    <col min="1793" max="1793" width="10" style="2" customWidth="1"/>
    <col min="1794" max="1794" width="10.7109375" style="2" customWidth="1"/>
    <col min="1795" max="1796" width="8" style="2" customWidth="1"/>
    <col min="1797" max="1797" width="11.42578125" style="2"/>
    <col min="1798" max="1798" width="32.28515625" style="2" customWidth="1"/>
    <col min="1799" max="1805" width="11.42578125" style="2"/>
    <col min="1806" max="1806" width="37.28515625" style="2" customWidth="1"/>
    <col min="1807" max="1813" width="11.42578125" style="2"/>
    <col min="1814" max="1814" width="36.140625" style="2" customWidth="1"/>
    <col min="1815" max="1821" width="11.42578125" style="2"/>
    <col min="1822" max="1822" width="39.28515625" style="2" customWidth="1"/>
    <col min="1823" max="2045" width="11.42578125" style="2"/>
    <col min="2046" max="2046" width="35" style="2" customWidth="1"/>
    <col min="2047" max="2047" width="12.28515625" style="2" customWidth="1"/>
    <col min="2048" max="2048" width="10.7109375" style="2" customWidth="1"/>
    <col min="2049" max="2049" width="10" style="2" customWidth="1"/>
    <col min="2050" max="2050" width="10.7109375" style="2" customWidth="1"/>
    <col min="2051" max="2052" width="8" style="2" customWidth="1"/>
    <col min="2053" max="2053" width="11.42578125" style="2"/>
    <col min="2054" max="2054" width="32.28515625" style="2" customWidth="1"/>
    <col min="2055" max="2061" width="11.42578125" style="2"/>
    <col min="2062" max="2062" width="37.28515625" style="2" customWidth="1"/>
    <col min="2063" max="2069" width="11.42578125" style="2"/>
    <col min="2070" max="2070" width="36.140625" style="2" customWidth="1"/>
    <col min="2071" max="2077" width="11.42578125" style="2"/>
    <col min="2078" max="2078" width="39.28515625" style="2" customWidth="1"/>
    <col min="2079" max="2301" width="11.42578125" style="2"/>
    <col min="2302" max="2302" width="35" style="2" customWidth="1"/>
    <col min="2303" max="2303" width="12.28515625" style="2" customWidth="1"/>
    <col min="2304" max="2304" width="10.7109375" style="2" customWidth="1"/>
    <col min="2305" max="2305" width="10" style="2" customWidth="1"/>
    <col min="2306" max="2306" width="10.7109375" style="2" customWidth="1"/>
    <col min="2307" max="2308" width="8" style="2" customWidth="1"/>
    <col min="2309" max="2309" width="11.42578125" style="2"/>
    <col min="2310" max="2310" width="32.28515625" style="2" customWidth="1"/>
    <col min="2311" max="2317" width="11.42578125" style="2"/>
    <col min="2318" max="2318" width="37.28515625" style="2" customWidth="1"/>
    <col min="2319" max="2325" width="11.42578125" style="2"/>
    <col min="2326" max="2326" width="36.140625" style="2" customWidth="1"/>
    <col min="2327" max="2333" width="11.42578125" style="2"/>
    <col min="2334" max="2334" width="39.28515625" style="2" customWidth="1"/>
    <col min="2335" max="2557" width="11.42578125" style="2"/>
    <col min="2558" max="2558" width="35" style="2" customWidth="1"/>
    <col min="2559" max="2559" width="12.28515625" style="2" customWidth="1"/>
    <col min="2560" max="2560" width="10.7109375" style="2" customWidth="1"/>
    <col min="2561" max="2561" width="10" style="2" customWidth="1"/>
    <col min="2562" max="2562" width="10.7109375" style="2" customWidth="1"/>
    <col min="2563" max="2564" width="8" style="2" customWidth="1"/>
    <col min="2565" max="2565" width="11.42578125" style="2"/>
    <col min="2566" max="2566" width="32.28515625" style="2" customWidth="1"/>
    <col min="2567" max="2573" width="11.42578125" style="2"/>
    <col min="2574" max="2574" width="37.28515625" style="2" customWidth="1"/>
    <col min="2575" max="2581" width="11.42578125" style="2"/>
    <col min="2582" max="2582" width="36.140625" style="2" customWidth="1"/>
    <col min="2583" max="2589" width="11.42578125" style="2"/>
    <col min="2590" max="2590" width="39.28515625" style="2" customWidth="1"/>
    <col min="2591" max="2813" width="11.42578125" style="2"/>
    <col min="2814" max="2814" width="35" style="2" customWidth="1"/>
    <col min="2815" max="2815" width="12.28515625" style="2" customWidth="1"/>
    <col min="2816" max="2816" width="10.7109375" style="2" customWidth="1"/>
    <col min="2817" max="2817" width="10" style="2" customWidth="1"/>
    <col min="2818" max="2818" width="10.7109375" style="2" customWidth="1"/>
    <col min="2819" max="2820" width="8" style="2" customWidth="1"/>
    <col min="2821" max="2821" width="11.42578125" style="2"/>
    <col min="2822" max="2822" width="32.28515625" style="2" customWidth="1"/>
    <col min="2823" max="2829" width="11.42578125" style="2"/>
    <col min="2830" max="2830" width="37.28515625" style="2" customWidth="1"/>
    <col min="2831" max="2837" width="11.42578125" style="2"/>
    <col min="2838" max="2838" width="36.140625" style="2" customWidth="1"/>
    <col min="2839" max="2845" width="11.42578125" style="2"/>
    <col min="2846" max="2846" width="39.28515625" style="2" customWidth="1"/>
    <col min="2847" max="3069" width="11.42578125" style="2"/>
    <col min="3070" max="3070" width="35" style="2" customWidth="1"/>
    <col min="3071" max="3071" width="12.28515625" style="2" customWidth="1"/>
    <col min="3072" max="3072" width="10.7109375" style="2" customWidth="1"/>
    <col min="3073" max="3073" width="10" style="2" customWidth="1"/>
    <col min="3074" max="3074" width="10.7109375" style="2" customWidth="1"/>
    <col min="3075" max="3076" width="8" style="2" customWidth="1"/>
    <col min="3077" max="3077" width="11.42578125" style="2"/>
    <col min="3078" max="3078" width="32.28515625" style="2" customWidth="1"/>
    <col min="3079" max="3085" width="11.42578125" style="2"/>
    <col min="3086" max="3086" width="37.28515625" style="2" customWidth="1"/>
    <col min="3087" max="3093" width="11.42578125" style="2"/>
    <col min="3094" max="3094" width="36.140625" style="2" customWidth="1"/>
    <col min="3095" max="3101" width="11.42578125" style="2"/>
    <col min="3102" max="3102" width="39.28515625" style="2" customWidth="1"/>
    <col min="3103" max="3325" width="11.42578125" style="2"/>
    <col min="3326" max="3326" width="35" style="2" customWidth="1"/>
    <col min="3327" max="3327" width="12.28515625" style="2" customWidth="1"/>
    <col min="3328" max="3328" width="10.7109375" style="2" customWidth="1"/>
    <col min="3329" max="3329" width="10" style="2" customWidth="1"/>
    <col min="3330" max="3330" width="10.7109375" style="2" customWidth="1"/>
    <col min="3331" max="3332" width="8" style="2" customWidth="1"/>
    <col min="3333" max="3333" width="11.42578125" style="2"/>
    <col min="3334" max="3334" width="32.28515625" style="2" customWidth="1"/>
    <col min="3335" max="3341" width="11.42578125" style="2"/>
    <col min="3342" max="3342" width="37.28515625" style="2" customWidth="1"/>
    <col min="3343" max="3349" width="11.42578125" style="2"/>
    <col min="3350" max="3350" width="36.140625" style="2" customWidth="1"/>
    <col min="3351" max="3357" width="11.42578125" style="2"/>
    <col min="3358" max="3358" width="39.28515625" style="2" customWidth="1"/>
    <col min="3359" max="3581" width="11.42578125" style="2"/>
    <col min="3582" max="3582" width="35" style="2" customWidth="1"/>
    <col min="3583" max="3583" width="12.28515625" style="2" customWidth="1"/>
    <col min="3584" max="3584" width="10.7109375" style="2" customWidth="1"/>
    <col min="3585" max="3585" width="10" style="2" customWidth="1"/>
    <col min="3586" max="3586" width="10.7109375" style="2" customWidth="1"/>
    <col min="3587" max="3588" width="8" style="2" customWidth="1"/>
    <col min="3589" max="3589" width="11.42578125" style="2"/>
    <col min="3590" max="3590" width="32.28515625" style="2" customWidth="1"/>
    <col min="3591" max="3597" width="11.42578125" style="2"/>
    <col min="3598" max="3598" width="37.28515625" style="2" customWidth="1"/>
    <col min="3599" max="3605" width="11.42578125" style="2"/>
    <col min="3606" max="3606" width="36.140625" style="2" customWidth="1"/>
    <col min="3607" max="3613" width="11.42578125" style="2"/>
    <col min="3614" max="3614" width="39.28515625" style="2" customWidth="1"/>
    <col min="3615" max="3837" width="11.42578125" style="2"/>
    <col min="3838" max="3838" width="35" style="2" customWidth="1"/>
    <col min="3839" max="3839" width="12.28515625" style="2" customWidth="1"/>
    <col min="3840" max="3840" width="10.7109375" style="2" customWidth="1"/>
    <col min="3841" max="3841" width="10" style="2" customWidth="1"/>
    <col min="3842" max="3842" width="10.7109375" style="2" customWidth="1"/>
    <col min="3843" max="3844" width="8" style="2" customWidth="1"/>
    <col min="3845" max="3845" width="11.42578125" style="2"/>
    <col min="3846" max="3846" width="32.28515625" style="2" customWidth="1"/>
    <col min="3847" max="3853" width="11.42578125" style="2"/>
    <col min="3854" max="3854" width="37.28515625" style="2" customWidth="1"/>
    <col min="3855" max="3861" width="11.42578125" style="2"/>
    <col min="3862" max="3862" width="36.140625" style="2" customWidth="1"/>
    <col min="3863" max="3869" width="11.42578125" style="2"/>
    <col min="3870" max="3870" width="39.28515625" style="2" customWidth="1"/>
    <col min="3871" max="4093" width="11.42578125" style="2"/>
    <col min="4094" max="4094" width="35" style="2" customWidth="1"/>
    <col min="4095" max="4095" width="12.28515625" style="2" customWidth="1"/>
    <col min="4096" max="4096" width="10.7109375" style="2" customWidth="1"/>
    <col min="4097" max="4097" width="10" style="2" customWidth="1"/>
    <col min="4098" max="4098" width="10.7109375" style="2" customWidth="1"/>
    <col min="4099" max="4100" width="8" style="2" customWidth="1"/>
    <col min="4101" max="4101" width="11.42578125" style="2"/>
    <col min="4102" max="4102" width="32.28515625" style="2" customWidth="1"/>
    <col min="4103" max="4109" width="11.42578125" style="2"/>
    <col min="4110" max="4110" width="37.28515625" style="2" customWidth="1"/>
    <col min="4111" max="4117" width="11.42578125" style="2"/>
    <col min="4118" max="4118" width="36.140625" style="2" customWidth="1"/>
    <col min="4119" max="4125" width="11.42578125" style="2"/>
    <col min="4126" max="4126" width="39.28515625" style="2" customWidth="1"/>
    <col min="4127" max="4349" width="11.42578125" style="2"/>
    <col min="4350" max="4350" width="35" style="2" customWidth="1"/>
    <col min="4351" max="4351" width="12.28515625" style="2" customWidth="1"/>
    <col min="4352" max="4352" width="10.7109375" style="2" customWidth="1"/>
    <col min="4353" max="4353" width="10" style="2" customWidth="1"/>
    <col min="4354" max="4354" width="10.7109375" style="2" customWidth="1"/>
    <col min="4355" max="4356" width="8" style="2" customWidth="1"/>
    <col min="4357" max="4357" width="11.42578125" style="2"/>
    <col min="4358" max="4358" width="32.28515625" style="2" customWidth="1"/>
    <col min="4359" max="4365" width="11.42578125" style="2"/>
    <col min="4366" max="4366" width="37.28515625" style="2" customWidth="1"/>
    <col min="4367" max="4373" width="11.42578125" style="2"/>
    <col min="4374" max="4374" width="36.140625" style="2" customWidth="1"/>
    <col min="4375" max="4381" width="11.42578125" style="2"/>
    <col min="4382" max="4382" width="39.28515625" style="2" customWidth="1"/>
    <col min="4383" max="4605" width="11.42578125" style="2"/>
    <col min="4606" max="4606" width="35" style="2" customWidth="1"/>
    <col min="4607" max="4607" width="12.28515625" style="2" customWidth="1"/>
    <col min="4608" max="4608" width="10.7109375" style="2" customWidth="1"/>
    <col min="4609" max="4609" width="10" style="2" customWidth="1"/>
    <col min="4610" max="4610" width="10.7109375" style="2" customWidth="1"/>
    <col min="4611" max="4612" width="8" style="2" customWidth="1"/>
    <col min="4613" max="4613" width="11.42578125" style="2"/>
    <col min="4614" max="4614" width="32.28515625" style="2" customWidth="1"/>
    <col min="4615" max="4621" width="11.42578125" style="2"/>
    <col min="4622" max="4622" width="37.28515625" style="2" customWidth="1"/>
    <col min="4623" max="4629" width="11.42578125" style="2"/>
    <col min="4630" max="4630" width="36.140625" style="2" customWidth="1"/>
    <col min="4631" max="4637" width="11.42578125" style="2"/>
    <col min="4638" max="4638" width="39.28515625" style="2" customWidth="1"/>
    <col min="4639" max="4861" width="11.42578125" style="2"/>
    <col min="4862" max="4862" width="35" style="2" customWidth="1"/>
    <col min="4863" max="4863" width="12.28515625" style="2" customWidth="1"/>
    <col min="4864" max="4864" width="10.7109375" style="2" customWidth="1"/>
    <col min="4865" max="4865" width="10" style="2" customWidth="1"/>
    <col min="4866" max="4866" width="10.7109375" style="2" customWidth="1"/>
    <col min="4867" max="4868" width="8" style="2" customWidth="1"/>
    <col min="4869" max="4869" width="11.42578125" style="2"/>
    <col min="4870" max="4870" width="32.28515625" style="2" customWidth="1"/>
    <col min="4871" max="4877" width="11.42578125" style="2"/>
    <col min="4878" max="4878" width="37.28515625" style="2" customWidth="1"/>
    <col min="4879" max="4885" width="11.42578125" style="2"/>
    <col min="4886" max="4886" width="36.140625" style="2" customWidth="1"/>
    <col min="4887" max="4893" width="11.42578125" style="2"/>
    <col min="4894" max="4894" width="39.28515625" style="2" customWidth="1"/>
    <col min="4895" max="5117" width="11.42578125" style="2"/>
    <col min="5118" max="5118" width="35" style="2" customWidth="1"/>
    <col min="5119" max="5119" width="12.28515625" style="2" customWidth="1"/>
    <col min="5120" max="5120" width="10.7109375" style="2" customWidth="1"/>
    <col min="5121" max="5121" width="10" style="2" customWidth="1"/>
    <col min="5122" max="5122" width="10.7109375" style="2" customWidth="1"/>
    <col min="5123" max="5124" width="8" style="2" customWidth="1"/>
    <col min="5125" max="5125" width="11.42578125" style="2"/>
    <col min="5126" max="5126" width="32.28515625" style="2" customWidth="1"/>
    <col min="5127" max="5133" width="11.42578125" style="2"/>
    <col min="5134" max="5134" width="37.28515625" style="2" customWidth="1"/>
    <col min="5135" max="5141" width="11.42578125" style="2"/>
    <col min="5142" max="5142" width="36.140625" style="2" customWidth="1"/>
    <col min="5143" max="5149" width="11.42578125" style="2"/>
    <col min="5150" max="5150" width="39.28515625" style="2" customWidth="1"/>
    <col min="5151" max="5373" width="11.42578125" style="2"/>
    <col min="5374" max="5374" width="35" style="2" customWidth="1"/>
    <col min="5375" max="5375" width="12.28515625" style="2" customWidth="1"/>
    <col min="5376" max="5376" width="10.7109375" style="2" customWidth="1"/>
    <col min="5377" max="5377" width="10" style="2" customWidth="1"/>
    <col min="5378" max="5378" width="10.7109375" style="2" customWidth="1"/>
    <col min="5379" max="5380" width="8" style="2" customWidth="1"/>
    <col min="5381" max="5381" width="11.42578125" style="2"/>
    <col min="5382" max="5382" width="32.28515625" style="2" customWidth="1"/>
    <col min="5383" max="5389" width="11.42578125" style="2"/>
    <col min="5390" max="5390" width="37.28515625" style="2" customWidth="1"/>
    <col min="5391" max="5397" width="11.42578125" style="2"/>
    <col min="5398" max="5398" width="36.140625" style="2" customWidth="1"/>
    <col min="5399" max="5405" width="11.42578125" style="2"/>
    <col min="5406" max="5406" width="39.28515625" style="2" customWidth="1"/>
    <col min="5407" max="5629" width="11.42578125" style="2"/>
    <col min="5630" max="5630" width="35" style="2" customWidth="1"/>
    <col min="5631" max="5631" width="12.28515625" style="2" customWidth="1"/>
    <col min="5632" max="5632" width="10.7109375" style="2" customWidth="1"/>
    <col min="5633" max="5633" width="10" style="2" customWidth="1"/>
    <col min="5634" max="5634" width="10.7109375" style="2" customWidth="1"/>
    <col min="5635" max="5636" width="8" style="2" customWidth="1"/>
    <col min="5637" max="5637" width="11.42578125" style="2"/>
    <col min="5638" max="5638" width="32.28515625" style="2" customWidth="1"/>
    <col min="5639" max="5645" width="11.42578125" style="2"/>
    <col min="5646" max="5646" width="37.28515625" style="2" customWidth="1"/>
    <col min="5647" max="5653" width="11.42578125" style="2"/>
    <col min="5654" max="5654" width="36.140625" style="2" customWidth="1"/>
    <col min="5655" max="5661" width="11.42578125" style="2"/>
    <col min="5662" max="5662" width="39.28515625" style="2" customWidth="1"/>
    <col min="5663" max="5885" width="11.42578125" style="2"/>
    <col min="5886" max="5886" width="35" style="2" customWidth="1"/>
    <col min="5887" max="5887" width="12.28515625" style="2" customWidth="1"/>
    <col min="5888" max="5888" width="10.7109375" style="2" customWidth="1"/>
    <col min="5889" max="5889" width="10" style="2" customWidth="1"/>
    <col min="5890" max="5890" width="10.7109375" style="2" customWidth="1"/>
    <col min="5891" max="5892" width="8" style="2" customWidth="1"/>
    <col min="5893" max="5893" width="11.42578125" style="2"/>
    <col min="5894" max="5894" width="32.28515625" style="2" customWidth="1"/>
    <col min="5895" max="5901" width="11.42578125" style="2"/>
    <col min="5902" max="5902" width="37.28515625" style="2" customWidth="1"/>
    <col min="5903" max="5909" width="11.42578125" style="2"/>
    <col min="5910" max="5910" width="36.140625" style="2" customWidth="1"/>
    <col min="5911" max="5917" width="11.42578125" style="2"/>
    <col min="5918" max="5918" width="39.28515625" style="2" customWidth="1"/>
    <col min="5919" max="6141" width="11.42578125" style="2"/>
    <col min="6142" max="6142" width="35" style="2" customWidth="1"/>
    <col min="6143" max="6143" width="12.28515625" style="2" customWidth="1"/>
    <col min="6144" max="6144" width="10.7109375" style="2" customWidth="1"/>
    <col min="6145" max="6145" width="10" style="2" customWidth="1"/>
    <col min="6146" max="6146" width="10.7109375" style="2" customWidth="1"/>
    <col min="6147" max="6148" width="8" style="2" customWidth="1"/>
    <col min="6149" max="6149" width="11.42578125" style="2"/>
    <col min="6150" max="6150" width="32.28515625" style="2" customWidth="1"/>
    <col min="6151" max="6157" width="11.42578125" style="2"/>
    <col min="6158" max="6158" width="37.28515625" style="2" customWidth="1"/>
    <col min="6159" max="6165" width="11.42578125" style="2"/>
    <col min="6166" max="6166" width="36.140625" style="2" customWidth="1"/>
    <col min="6167" max="6173" width="11.42578125" style="2"/>
    <col min="6174" max="6174" width="39.28515625" style="2" customWidth="1"/>
    <col min="6175" max="6397" width="11.42578125" style="2"/>
    <col min="6398" max="6398" width="35" style="2" customWidth="1"/>
    <col min="6399" max="6399" width="12.28515625" style="2" customWidth="1"/>
    <col min="6400" max="6400" width="10.7109375" style="2" customWidth="1"/>
    <col min="6401" max="6401" width="10" style="2" customWidth="1"/>
    <col min="6402" max="6402" width="10.7109375" style="2" customWidth="1"/>
    <col min="6403" max="6404" width="8" style="2" customWidth="1"/>
    <col min="6405" max="6405" width="11.42578125" style="2"/>
    <col min="6406" max="6406" width="32.28515625" style="2" customWidth="1"/>
    <col min="6407" max="6413" width="11.42578125" style="2"/>
    <col min="6414" max="6414" width="37.28515625" style="2" customWidth="1"/>
    <col min="6415" max="6421" width="11.42578125" style="2"/>
    <col min="6422" max="6422" width="36.140625" style="2" customWidth="1"/>
    <col min="6423" max="6429" width="11.42578125" style="2"/>
    <col min="6430" max="6430" width="39.28515625" style="2" customWidth="1"/>
    <col min="6431" max="6653" width="11.42578125" style="2"/>
    <col min="6654" max="6654" width="35" style="2" customWidth="1"/>
    <col min="6655" max="6655" width="12.28515625" style="2" customWidth="1"/>
    <col min="6656" max="6656" width="10.7109375" style="2" customWidth="1"/>
    <col min="6657" max="6657" width="10" style="2" customWidth="1"/>
    <col min="6658" max="6658" width="10.7109375" style="2" customWidth="1"/>
    <col min="6659" max="6660" width="8" style="2" customWidth="1"/>
    <col min="6661" max="6661" width="11.42578125" style="2"/>
    <col min="6662" max="6662" width="32.28515625" style="2" customWidth="1"/>
    <col min="6663" max="6669" width="11.42578125" style="2"/>
    <col min="6670" max="6670" width="37.28515625" style="2" customWidth="1"/>
    <col min="6671" max="6677" width="11.42578125" style="2"/>
    <col min="6678" max="6678" width="36.140625" style="2" customWidth="1"/>
    <col min="6679" max="6685" width="11.42578125" style="2"/>
    <col min="6686" max="6686" width="39.28515625" style="2" customWidth="1"/>
    <col min="6687" max="6909" width="11.42578125" style="2"/>
    <col min="6910" max="6910" width="35" style="2" customWidth="1"/>
    <col min="6911" max="6911" width="12.28515625" style="2" customWidth="1"/>
    <col min="6912" max="6912" width="10.7109375" style="2" customWidth="1"/>
    <col min="6913" max="6913" width="10" style="2" customWidth="1"/>
    <col min="6914" max="6914" width="10.7109375" style="2" customWidth="1"/>
    <col min="6915" max="6916" width="8" style="2" customWidth="1"/>
    <col min="6917" max="6917" width="11.42578125" style="2"/>
    <col min="6918" max="6918" width="32.28515625" style="2" customWidth="1"/>
    <col min="6919" max="6925" width="11.42578125" style="2"/>
    <col min="6926" max="6926" width="37.28515625" style="2" customWidth="1"/>
    <col min="6927" max="6933" width="11.42578125" style="2"/>
    <col min="6934" max="6934" width="36.140625" style="2" customWidth="1"/>
    <col min="6935" max="6941" width="11.42578125" style="2"/>
    <col min="6942" max="6942" width="39.28515625" style="2" customWidth="1"/>
    <col min="6943" max="7165" width="11.42578125" style="2"/>
    <col min="7166" max="7166" width="35" style="2" customWidth="1"/>
    <col min="7167" max="7167" width="12.28515625" style="2" customWidth="1"/>
    <col min="7168" max="7168" width="10.7109375" style="2" customWidth="1"/>
    <col min="7169" max="7169" width="10" style="2" customWidth="1"/>
    <col min="7170" max="7170" width="10.7109375" style="2" customWidth="1"/>
    <col min="7171" max="7172" width="8" style="2" customWidth="1"/>
    <col min="7173" max="7173" width="11.42578125" style="2"/>
    <col min="7174" max="7174" width="32.28515625" style="2" customWidth="1"/>
    <col min="7175" max="7181" width="11.42578125" style="2"/>
    <col min="7182" max="7182" width="37.28515625" style="2" customWidth="1"/>
    <col min="7183" max="7189" width="11.42578125" style="2"/>
    <col min="7190" max="7190" width="36.140625" style="2" customWidth="1"/>
    <col min="7191" max="7197" width="11.42578125" style="2"/>
    <col min="7198" max="7198" width="39.28515625" style="2" customWidth="1"/>
    <col min="7199" max="7421" width="11.42578125" style="2"/>
    <col min="7422" max="7422" width="35" style="2" customWidth="1"/>
    <col min="7423" max="7423" width="12.28515625" style="2" customWidth="1"/>
    <col min="7424" max="7424" width="10.7109375" style="2" customWidth="1"/>
    <col min="7425" max="7425" width="10" style="2" customWidth="1"/>
    <col min="7426" max="7426" width="10.7109375" style="2" customWidth="1"/>
    <col min="7427" max="7428" width="8" style="2" customWidth="1"/>
    <col min="7429" max="7429" width="11.42578125" style="2"/>
    <col min="7430" max="7430" width="32.28515625" style="2" customWidth="1"/>
    <col min="7431" max="7437" width="11.42578125" style="2"/>
    <col min="7438" max="7438" width="37.28515625" style="2" customWidth="1"/>
    <col min="7439" max="7445" width="11.42578125" style="2"/>
    <col min="7446" max="7446" width="36.140625" style="2" customWidth="1"/>
    <col min="7447" max="7453" width="11.42578125" style="2"/>
    <col min="7454" max="7454" width="39.28515625" style="2" customWidth="1"/>
    <col min="7455" max="7677" width="11.42578125" style="2"/>
    <col min="7678" max="7678" width="35" style="2" customWidth="1"/>
    <col min="7679" max="7679" width="12.28515625" style="2" customWidth="1"/>
    <col min="7680" max="7680" width="10.7109375" style="2" customWidth="1"/>
    <col min="7681" max="7681" width="10" style="2" customWidth="1"/>
    <col min="7682" max="7682" width="10.7109375" style="2" customWidth="1"/>
    <col min="7683" max="7684" width="8" style="2" customWidth="1"/>
    <col min="7685" max="7685" width="11.42578125" style="2"/>
    <col min="7686" max="7686" width="32.28515625" style="2" customWidth="1"/>
    <col min="7687" max="7693" width="11.42578125" style="2"/>
    <col min="7694" max="7694" width="37.28515625" style="2" customWidth="1"/>
    <col min="7695" max="7701" width="11.42578125" style="2"/>
    <col min="7702" max="7702" width="36.140625" style="2" customWidth="1"/>
    <col min="7703" max="7709" width="11.42578125" style="2"/>
    <col min="7710" max="7710" width="39.28515625" style="2" customWidth="1"/>
    <col min="7711" max="7933" width="11.42578125" style="2"/>
    <col min="7934" max="7934" width="35" style="2" customWidth="1"/>
    <col min="7935" max="7935" width="12.28515625" style="2" customWidth="1"/>
    <col min="7936" max="7936" width="10.7109375" style="2" customWidth="1"/>
    <col min="7937" max="7937" width="10" style="2" customWidth="1"/>
    <col min="7938" max="7938" width="10.7109375" style="2" customWidth="1"/>
    <col min="7939" max="7940" width="8" style="2" customWidth="1"/>
    <col min="7941" max="7941" width="11.42578125" style="2"/>
    <col min="7942" max="7942" width="32.28515625" style="2" customWidth="1"/>
    <col min="7943" max="7949" width="11.42578125" style="2"/>
    <col min="7950" max="7950" width="37.28515625" style="2" customWidth="1"/>
    <col min="7951" max="7957" width="11.42578125" style="2"/>
    <col min="7958" max="7958" width="36.140625" style="2" customWidth="1"/>
    <col min="7959" max="7965" width="11.42578125" style="2"/>
    <col min="7966" max="7966" width="39.28515625" style="2" customWidth="1"/>
    <col min="7967" max="8189" width="11.42578125" style="2"/>
    <col min="8190" max="8190" width="35" style="2" customWidth="1"/>
    <col min="8191" max="8191" width="12.28515625" style="2" customWidth="1"/>
    <col min="8192" max="8192" width="10.7109375" style="2" customWidth="1"/>
    <col min="8193" max="8193" width="10" style="2" customWidth="1"/>
    <col min="8194" max="8194" width="10.7109375" style="2" customWidth="1"/>
    <col min="8195" max="8196" width="8" style="2" customWidth="1"/>
    <col min="8197" max="8197" width="11.42578125" style="2"/>
    <col min="8198" max="8198" width="32.28515625" style="2" customWidth="1"/>
    <col min="8199" max="8205" width="11.42578125" style="2"/>
    <col min="8206" max="8206" width="37.28515625" style="2" customWidth="1"/>
    <col min="8207" max="8213" width="11.42578125" style="2"/>
    <col min="8214" max="8214" width="36.140625" style="2" customWidth="1"/>
    <col min="8215" max="8221" width="11.42578125" style="2"/>
    <col min="8222" max="8222" width="39.28515625" style="2" customWidth="1"/>
    <col min="8223" max="8445" width="11.42578125" style="2"/>
    <col min="8446" max="8446" width="35" style="2" customWidth="1"/>
    <col min="8447" max="8447" width="12.28515625" style="2" customWidth="1"/>
    <col min="8448" max="8448" width="10.7109375" style="2" customWidth="1"/>
    <col min="8449" max="8449" width="10" style="2" customWidth="1"/>
    <col min="8450" max="8450" width="10.7109375" style="2" customWidth="1"/>
    <col min="8451" max="8452" width="8" style="2" customWidth="1"/>
    <col min="8453" max="8453" width="11.42578125" style="2"/>
    <col min="8454" max="8454" width="32.28515625" style="2" customWidth="1"/>
    <col min="8455" max="8461" width="11.42578125" style="2"/>
    <col min="8462" max="8462" width="37.28515625" style="2" customWidth="1"/>
    <col min="8463" max="8469" width="11.42578125" style="2"/>
    <col min="8470" max="8470" width="36.140625" style="2" customWidth="1"/>
    <col min="8471" max="8477" width="11.42578125" style="2"/>
    <col min="8478" max="8478" width="39.28515625" style="2" customWidth="1"/>
    <col min="8479" max="8701" width="11.42578125" style="2"/>
    <col min="8702" max="8702" width="35" style="2" customWidth="1"/>
    <col min="8703" max="8703" width="12.28515625" style="2" customWidth="1"/>
    <col min="8704" max="8704" width="10.7109375" style="2" customWidth="1"/>
    <col min="8705" max="8705" width="10" style="2" customWidth="1"/>
    <col min="8706" max="8706" width="10.7109375" style="2" customWidth="1"/>
    <col min="8707" max="8708" width="8" style="2" customWidth="1"/>
    <col min="8709" max="8709" width="11.42578125" style="2"/>
    <col min="8710" max="8710" width="32.28515625" style="2" customWidth="1"/>
    <col min="8711" max="8717" width="11.42578125" style="2"/>
    <col min="8718" max="8718" width="37.28515625" style="2" customWidth="1"/>
    <col min="8719" max="8725" width="11.42578125" style="2"/>
    <col min="8726" max="8726" width="36.140625" style="2" customWidth="1"/>
    <col min="8727" max="8733" width="11.42578125" style="2"/>
    <col min="8734" max="8734" width="39.28515625" style="2" customWidth="1"/>
    <col min="8735" max="8957" width="11.42578125" style="2"/>
    <col min="8958" max="8958" width="35" style="2" customWidth="1"/>
    <col min="8959" max="8959" width="12.28515625" style="2" customWidth="1"/>
    <col min="8960" max="8960" width="10.7109375" style="2" customWidth="1"/>
    <col min="8961" max="8961" width="10" style="2" customWidth="1"/>
    <col min="8962" max="8962" width="10.7109375" style="2" customWidth="1"/>
    <col min="8963" max="8964" width="8" style="2" customWidth="1"/>
    <col min="8965" max="8965" width="11.42578125" style="2"/>
    <col min="8966" max="8966" width="32.28515625" style="2" customWidth="1"/>
    <col min="8967" max="8973" width="11.42578125" style="2"/>
    <col min="8974" max="8974" width="37.28515625" style="2" customWidth="1"/>
    <col min="8975" max="8981" width="11.42578125" style="2"/>
    <col min="8982" max="8982" width="36.140625" style="2" customWidth="1"/>
    <col min="8983" max="8989" width="11.42578125" style="2"/>
    <col min="8990" max="8990" width="39.28515625" style="2" customWidth="1"/>
    <col min="8991" max="9213" width="11.42578125" style="2"/>
    <col min="9214" max="9214" width="35" style="2" customWidth="1"/>
    <col min="9215" max="9215" width="12.28515625" style="2" customWidth="1"/>
    <col min="9216" max="9216" width="10.7109375" style="2" customWidth="1"/>
    <col min="9217" max="9217" width="10" style="2" customWidth="1"/>
    <col min="9218" max="9218" width="10.7109375" style="2" customWidth="1"/>
    <col min="9219" max="9220" width="8" style="2" customWidth="1"/>
    <col min="9221" max="9221" width="11.42578125" style="2"/>
    <col min="9222" max="9222" width="32.28515625" style="2" customWidth="1"/>
    <col min="9223" max="9229" width="11.42578125" style="2"/>
    <col min="9230" max="9230" width="37.28515625" style="2" customWidth="1"/>
    <col min="9231" max="9237" width="11.42578125" style="2"/>
    <col min="9238" max="9238" width="36.140625" style="2" customWidth="1"/>
    <col min="9239" max="9245" width="11.42578125" style="2"/>
    <col min="9246" max="9246" width="39.28515625" style="2" customWidth="1"/>
    <col min="9247" max="9469" width="11.42578125" style="2"/>
    <col min="9470" max="9470" width="35" style="2" customWidth="1"/>
    <col min="9471" max="9471" width="12.28515625" style="2" customWidth="1"/>
    <col min="9472" max="9472" width="10.7109375" style="2" customWidth="1"/>
    <col min="9473" max="9473" width="10" style="2" customWidth="1"/>
    <col min="9474" max="9474" width="10.7109375" style="2" customWidth="1"/>
    <col min="9475" max="9476" width="8" style="2" customWidth="1"/>
    <col min="9477" max="9477" width="11.42578125" style="2"/>
    <col min="9478" max="9478" width="32.28515625" style="2" customWidth="1"/>
    <col min="9479" max="9485" width="11.42578125" style="2"/>
    <col min="9486" max="9486" width="37.28515625" style="2" customWidth="1"/>
    <col min="9487" max="9493" width="11.42578125" style="2"/>
    <col min="9494" max="9494" width="36.140625" style="2" customWidth="1"/>
    <col min="9495" max="9501" width="11.42578125" style="2"/>
    <col min="9502" max="9502" width="39.28515625" style="2" customWidth="1"/>
    <col min="9503" max="9725" width="11.42578125" style="2"/>
    <col min="9726" max="9726" width="35" style="2" customWidth="1"/>
    <col min="9727" max="9727" width="12.28515625" style="2" customWidth="1"/>
    <col min="9728" max="9728" width="10.7109375" style="2" customWidth="1"/>
    <col min="9729" max="9729" width="10" style="2" customWidth="1"/>
    <col min="9730" max="9730" width="10.7109375" style="2" customWidth="1"/>
    <col min="9731" max="9732" width="8" style="2" customWidth="1"/>
    <col min="9733" max="9733" width="11.42578125" style="2"/>
    <col min="9734" max="9734" width="32.28515625" style="2" customWidth="1"/>
    <col min="9735" max="9741" width="11.42578125" style="2"/>
    <col min="9742" max="9742" width="37.28515625" style="2" customWidth="1"/>
    <col min="9743" max="9749" width="11.42578125" style="2"/>
    <col min="9750" max="9750" width="36.140625" style="2" customWidth="1"/>
    <col min="9751" max="9757" width="11.42578125" style="2"/>
    <col min="9758" max="9758" width="39.28515625" style="2" customWidth="1"/>
    <col min="9759" max="9981" width="11.42578125" style="2"/>
    <col min="9982" max="9982" width="35" style="2" customWidth="1"/>
    <col min="9983" max="9983" width="12.28515625" style="2" customWidth="1"/>
    <col min="9984" max="9984" width="10.7109375" style="2" customWidth="1"/>
    <col min="9985" max="9985" width="10" style="2" customWidth="1"/>
    <col min="9986" max="9986" width="10.7109375" style="2" customWidth="1"/>
    <col min="9987" max="9988" width="8" style="2" customWidth="1"/>
    <col min="9989" max="9989" width="11.42578125" style="2"/>
    <col min="9990" max="9990" width="32.28515625" style="2" customWidth="1"/>
    <col min="9991" max="9997" width="11.42578125" style="2"/>
    <col min="9998" max="9998" width="37.28515625" style="2" customWidth="1"/>
    <col min="9999" max="10005" width="11.42578125" style="2"/>
    <col min="10006" max="10006" width="36.140625" style="2" customWidth="1"/>
    <col min="10007" max="10013" width="11.42578125" style="2"/>
    <col min="10014" max="10014" width="39.28515625" style="2" customWidth="1"/>
    <col min="10015" max="10237" width="11.42578125" style="2"/>
    <col min="10238" max="10238" width="35" style="2" customWidth="1"/>
    <col min="10239" max="10239" width="12.28515625" style="2" customWidth="1"/>
    <col min="10240" max="10240" width="10.7109375" style="2" customWidth="1"/>
    <col min="10241" max="10241" width="10" style="2" customWidth="1"/>
    <col min="10242" max="10242" width="10.7109375" style="2" customWidth="1"/>
    <col min="10243" max="10244" width="8" style="2" customWidth="1"/>
    <col min="10245" max="10245" width="11.42578125" style="2"/>
    <col min="10246" max="10246" width="32.28515625" style="2" customWidth="1"/>
    <col min="10247" max="10253" width="11.42578125" style="2"/>
    <col min="10254" max="10254" width="37.28515625" style="2" customWidth="1"/>
    <col min="10255" max="10261" width="11.42578125" style="2"/>
    <col min="10262" max="10262" width="36.140625" style="2" customWidth="1"/>
    <col min="10263" max="10269" width="11.42578125" style="2"/>
    <col min="10270" max="10270" width="39.28515625" style="2" customWidth="1"/>
    <col min="10271" max="10493" width="11.42578125" style="2"/>
    <col min="10494" max="10494" width="35" style="2" customWidth="1"/>
    <col min="10495" max="10495" width="12.28515625" style="2" customWidth="1"/>
    <col min="10496" max="10496" width="10.7109375" style="2" customWidth="1"/>
    <col min="10497" max="10497" width="10" style="2" customWidth="1"/>
    <col min="10498" max="10498" width="10.7109375" style="2" customWidth="1"/>
    <col min="10499" max="10500" width="8" style="2" customWidth="1"/>
    <col min="10501" max="10501" width="11.42578125" style="2"/>
    <col min="10502" max="10502" width="32.28515625" style="2" customWidth="1"/>
    <col min="10503" max="10509" width="11.42578125" style="2"/>
    <col min="10510" max="10510" width="37.28515625" style="2" customWidth="1"/>
    <col min="10511" max="10517" width="11.42578125" style="2"/>
    <col min="10518" max="10518" width="36.140625" style="2" customWidth="1"/>
    <col min="10519" max="10525" width="11.42578125" style="2"/>
    <col min="10526" max="10526" width="39.28515625" style="2" customWidth="1"/>
    <col min="10527" max="10749" width="11.42578125" style="2"/>
    <col min="10750" max="10750" width="35" style="2" customWidth="1"/>
    <col min="10751" max="10751" width="12.28515625" style="2" customWidth="1"/>
    <col min="10752" max="10752" width="10.7109375" style="2" customWidth="1"/>
    <col min="10753" max="10753" width="10" style="2" customWidth="1"/>
    <col min="10754" max="10754" width="10.7109375" style="2" customWidth="1"/>
    <col min="10755" max="10756" width="8" style="2" customWidth="1"/>
    <col min="10757" max="10757" width="11.42578125" style="2"/>
    <col min="10758" max="10758" width="32.28515625" style="2" customWidth="1"/>
    <col min="10759" max="10765" width="11.42578125" style="2"/>
    <col min="10766" max="10766" width="37.28515625" style="2" customWidth="1"/>
    <col min="10767" max="10773" width="11.42578125" style="2"/>
    <col min="10774" max="10774" width="36.140625" style="2" customWidth="1"/>
    <col min="10775" max="10781" width="11.42578125" style="2"/>
    <col min="10782" max="10782" width="39.28515625" style="2" customWidth="1"/>
    <col min="10783" max="11005" width="11.42578125" style="2"/>
    <col min="11006" max="11006" width="35" style="2" customWidth="1"/>
    <col min="11007" max="11007" width="12.28515625" style="2" customWidth="1"/>
    <col min="11008" max="11008" width="10.7109375" style="2" customWidth="1"/>
    <col min="11009" max="11009" width="10" style="2" customWidth="1"/>
    <col min="11010" max="11010" width="10.7109375" style="2" customWidth="1"/>
    <col min="11011" max="11012" width="8" style="2" customWidth="1"/>
    <col min="11013" max="11013" width="11.42578125" style="2"/>
    <col min="11014" max="11014" width="32.28515625" style="2" customWidth="1"/>
    <col min="11015" max="11021" width="11.42578125" style="2"/>
    <col min="11022" max="11022" width="37.28515625" style="2" customWidth="1"/>
    <col min="11023" max="11029" width="11.42578125" style="2"/>
    <col min="11030" max="11030" width="36.140625" style="2" customWidth="1"/>
    <col min="11031" max="11037" width="11.42578125" style="2"/>
    <col min="11038" max="11038" width="39.28515625" style="2" customWidth="1"/>
    <col min="11039" max="11261" width="11.42578125" style="2"/>
    <col min="11262" max="11262" width="35" style="2" customWidth="1"/>
    <col min="11263" max="11263" width="12.28515625" style="2" customWidth="1"/>
    <col min="11264" max="11264" width="10.7109375" style="2" customWidth="1"/>
    <col min="11265" max="11265" width="10" style="2" customWidth="1"/>
    <col min="11266" max="11266" width="10.7109375" style="2" customWidth="1"/>
    <col min="11267" max="11268" width="8" style="2" customWidth="1"/>
    <col min="11269" max="11269" width="11.42578125" style="2"/>
    <col min="11270" max="11270" width="32.28515625" style="2" customWidth="1"/>
    <col min="11271" max="11277" width="11.42578125" style="2"/>
    <col min="11278" max="11278" width="37.28515625" style="2" customWidth="1"/>
    <col min="11279" max="11285" width="11.42578125" style="2"/>
    <col min="11286" max="11286" width="36.140625" style="2" customWidth="1"/>
    <col min="11287" max="11293" width="11.42578125" style="2"/>
    <col min="11294" max="11294" width="39.28515625" style="2" customWidth="1"/>
    <col min="11295" max="11517" width="11.42578125" style="2"/>
    <col min="11518" max="11518" width="35" style="2" customWidth="1"/>
    <col min="11519" max="11519" width="12.28515625" style="2" customWidth="1"/>
    <col min="11520" max="11520" width="10.7109375" style="2" customWidth="1"/>
    <col min="11521" max="11521" width="10" style="2" customWidth="1"/>
    <col min="11522" max="11522" width="10.7109375" style="2" customWidth="1"/>
    <col min="11523" max="11524" width="8" style="2" customWidth="1"/>
    <col min="11525" max="11525" width="11.42578125" style="2"/>
    <col min="11526" max="11526" width="32.28515625" style="2" customWidth="1"/>
    <col min="11527" max="11533" width="11.42578125" style="2"/>
    <col min="11534" max="11534" width="37.28515625" style="2" customWidth="1"/>
    <col min="11535" max="11541" width="11.42578125" style="2"/>
    <col min="11542" max="11542" width="36.140625" style="2" customWidth="1"/>
    <col min="11543" max="11549" width="11.42578125" style="2"/>
    <col min="11550" max="11550" width="39.28515625" style="2" customWidth="1"/>
    <col min="11551" max="11773" width="11.42578125" style="2"/>
    <col min="11774" max="11774" width="35" style="2" customWidth="1"/>
    <col min="11775" max="11775" width="12.28515625" style="2" customWidth="1"/>
    <col min="11776" max="11776" width="10.7109375" style="2" customWidth="1"/>
    <col min="11777" max="11777" width="10" style="2" customWidth="1"/>
    <col min="11778" max="11778" width="10.7109375" style="2" customWidth="1"/>
    <col min="11779" max="11780" width="8" style="2" customWidth="1"/>
    <col min="11781" max="11781" width="11.42578125" style="2"/>
    <col min="11782" max="11782" width="32.28515625" style="2" customWidth="1"/>
    <col min="11783" max="11789" width="11.42578125" style="2"/>
    <col min="11790" max="11790" width="37.28515625" style="2" customWidth="1"/>
    <col min="11791" max="11797" width="11.42578125" style="2"/>
    <col min="11798" max="11798" width="36.140625" style="2" customWidth="1"/>
    <col min="11799" max="11805" width="11.42578125" style="2"/>
    <col min="11806" max="11806" width="39.28515625" style="2" customWidth="1"/>
    <col min="11807" max="12029" width="11.42578125" style="2"/>
    <col min="12030" max="12030" width="35" style="2" customWidth="1"/>
    <col min="12031" max="12031" width="12.28515625" style="2" customWidth="1"/>
    <col min="12032" max="12032" width="10.7109375" style="2" customWidth="1"/>
    <col min="12033" max="12033" width="10" style="2" customWidth="1"/>
    <col min="12034" max="12034" width="10.7109375" style="2" customWidth="1"/>
    <col min="12035" max="12036" width="8" style="2" customWidth="1"/>
    <col min="12037" max="12037" width="11.42578125" style="2"/>
    <col min="12038" max="12038" width="32.28515625" style="2" customWidth="1"/>
    <col min="12039" max="12045" width="11.42578125" style="2"/>
    <col min="12046" max="12046" width="37.28515625" style="2" customWidth="1"/>
    <col min="12047" max="12053" width="11.42578125" style="2"/>
    <col min="12054" max="12054" width="36.140625" style="2" customWidth="1"/>
    <col min="12055" max="12061" width="11.42578125" style="2"/>
    <col min="12062" max="12062" width="39.28515625" style="2" customWidth="1"/>
    <col min="12063" max="12285" width="11.42578125" style="2"/>
    <col min="12286" max="12286" width="35" style="2" customWidth="1"/>
    <col min="12287" max="12287" width="12.28515625" style="2" customWidth="1"/>
    <col min="12288" max="12288" width="10.7109375" style="2" customWidth="1"/>
    <col min="12289" max="12289" width="10" style="2" customWidth="1"/>
    <col min="12290" max="12290" width="10.7109375" style="2" customWidth="1"/>
    <col min="12291" max="12292" width="8" style="2" customWidth="1"/>
    <col min="12293" max="12293" width="11.42578125" style="2"/>
    <col min="12294" max="12294" width="32.28515625" style="2" customWidth="1"/>
    <col min="12295" max="12301" width="11.42578125" style="2"/>
    <col min="12302" max="12302" width="37.28515625" style="2" customWidth="1"/>
    <col min="12303" max="12309" width="11.42578125" style="2"/>
    <col min="12310" max="12310" width="36.140625" style="2" customWidth="1"/>
    <col min="12311" max="12317" width="11.42578125" style="2"/>
    <col min="12318" max="12318" width="39.28515625" style="2" customWidth="1"/>
    <col min="12319" max="12541" width="11.42578125" style="2"/>
    <col min="12542" max="12542" width="35" style="2" customWidth="1"/>
    <col min="12543" max="12543" width="12.28515625" style="2" customWidth="1"/>
    <col min="12544" max="12544" width="10.7109375" style="2" customWidth="1"/>
    <col min="12545" max="12545" width="10" style="2" customWidth="1"/>
    <col min="12546" max="12546" width="10.7109375" style="2" customWidth="1"/>
    <col min="12547" max="12548" width="8" style="2" customWidth="1"/>
    <col min="12549" max="12549" width="11.42578125" style="2"/>
    <col min="12550" max="12550" width="32.28515625" style="2" customWidth="1"/>
    <col min="12551" max="12557" width="11.42578125" style="2"/>
    <col min="12558" max="12558" width="37.28515625" style="2" customWidth="1"/>
    <col min="12559" max="12565" width="11.42578125" style="2"/>
    <col min="12566" max="12566" width="36.140625" style="2" customWidth="1"/>
    <col min="12567" max="12573" width="11.42578125" style="2"/>
    <col min="12574" max="12574" width="39.28515625" style="2" customWidth="1"/>
    <col min="12575" max="12797" width="11.42578125" style="2"/>
    <col min="12798" max="12798" width="35" style="2" customWidth="1"/>
    <col min="12799" max="12799" width="12.28515625" style="2" customWidth="1"/>
    <col min="12800" max="12800" width="10.7109375" style="2" customWidth="1"/>
    <col min="12801" max="12801" width="10" style="2" customWidth="1"/>
    <col min="12802" max="12802" width="10.7109375" style="2" customWidth="1"/>
    <col min="12803" max="12804" width="8" style="2" customWidth="1"/>
    <col min="12805" max="12805" width="11.42578125" style="2"/>
    <col min="12806" max="12806" width="32.28515625" style="2" customWidth="1"/>
    <col min="12807" max="12813" width="11.42578125" style="2"/>
    <col min="12814" max="12814" width="37.28515625" style="2" customWidth="1"/>
    <col min="12815" max="12821" width="11.42578125" style="2"/>
    <col min="12822" max="12822" width="36.140625" style="2" customWidth="1"/>
    <col min="12823" max="12829" width="11.42578125" style="2"/>
    <col min="12830" max="12830" width="39.28515625" style="2" customWidth="1"/>
    <col min="12831" max="13053" width="11.42578125" style="2"/>
    <col min="13054" max="13054" width="35" style="2" customWidth="1"/>
    <col min="13055" max="13055" width="12.28515625" style="2" customWidth="1"/>
    <col min="13056" max="13056" width="10.7109375" style="2" customWidth="1"/>
    <col min="13057" max="13057" width="10" style="2" customWidth="1"/>
    <col min="13058" max="13058" width="10.7109375" style="2" customWidth="1"/>
    <col min="13059" max="13060" width="8" style="2" customWidth="1"/>
    <col min="13061" max="13061" width="11.42578125" style="2"/>
    <col min="13062" max="13062" width="32.28515625" style="2" customWidth="1"/>
    <col min="13063" max="13069" width="11.42578125" style="2"/>
    <col min="13070" max="13070" width="37.28515625" style="2" customWidth="1"/>
    <col min="13071" max="13077" width="11.42578125" style="2"/>
    <col min="13078" max="13078" width="36.140625" style="2" customWidth="1"/>
    <col min="13079" max="13085" width="11.42578125" style="2"/>
    <col min="13086" max="13086" width="39.28515625" style="2" customWidth="1"/>
    <col min="13087" max="13309" width="11.42578125" style="2"/>
    <col min="13310" max="13310" width="35" style="2" customWidth="1"/>
    <col min="13311" max="13311" width="12.28515625" style="2" customWidth="1"/>
    <col min="13312" max="13312" width="10.7109375" style="2" customWidth="1"/>
    <col min="13313" max="13313" width="10" style="2" customWidth="1"/>
    <col min="13314" max="13314" width="10.7109375" style="2" customWidth="1"/>
    <col min="13315" max="13316" width="8" style="2" customWidth="1"/>
    <col min="13317" max="13317" width="11.42578125" style="2"/>
    <col min="13318" max="13318" width="32.28515625" style="2" customWidth="1"/>
    <col min="13319" max="13325" width="11.42578125" style="2"/>
    <col min="13326" max="13326" width="37.28515625" style="2" customWidth="1"/>
    <col min="13327" max="13333" width="11.42578125" style="2"/>
    <col min="13334" max="13334" width="36.140625" style="2" customWidth="1"/>
    <col min="13335" max="13341" width="11.42578125" style="2"/>
    <col min="13342" max="13342" width="39.28515625" style="2" customWidth="1"/>
    <col min="13343" max="13565" width="11.42578125" style="2"/>
    <col min="13566" max="13566" width="35" style="2" customWidth="1"/>
    <col min="13567" max="13567" width="12.28515625" style="2" customWidth="1"/>
    <col min="13568" max="13568" width="10.7109375" style="2" customWidth="1"/>
    <col min="13569" max="13569" width="10" style="2" customWidth="1"/>
    <col min="13570" max="13570" width="10.7109375" style="2" customWidth="1"/>
    <col min="13571" max="13572" width="8" style="2" customWidth="1"/>
    <col min="13573" max="13573" width="11.42578125" style="2"/>
    <col min="13574" max="13574" width="32.28515625" style="2" customWidth="1"/>
    <col min="13575" max="13581" width="11.42578125" style="2"/>
    <col min="13582" max="13582" width="37.28515625" style="2" customWidth="1"/>
    <col min="13583" max="13589" width="11.42578125" style="2"/>
    <col min="13590" max="13590" width="36.140625" style="2" customWidth="1"/>
    <col min="13591" max="13597" width="11.42578125" style="2"/>
    <col min="13598" max="13598" width="39.28515625" style="2" customWidth="1"/>
    <col min="13599" max="13821" width="11.42578125" style="2"/>
    <col min="13822" max="13822" width="35" style="2" customWidth="1"/>
    <col min="13823" max="13823" width="12.28515625" style="2" customWidth="1"/>
    <col min="13824" max="13824" width="10.7109375" style="2" customWidth="1"/>
    <col min="13825" max="13825" width="10" style="2" customWidth="1"/>
    <col min="13826" max="13826" width="10.7109375" style="2" customWidth="1"/>
    <col min="13827" max="13828" width="8" style="2" customWidth="1"/>
    <col min="13829" max="13829" width="11.42578125" style="2"/>
    <col min="13830" max="13830" width="32.28515625" style="2" customWidth="1"/>
    <col min="13831" max="13837" width="11.42578125" style="2"/>
    <col min="13838" max="13838" width="37.28515625" style="2" customWidth="1"/>
    <col min="13839" max="13845" width="11.42578125" style="2"/>
    <col min="13846" max="13846" width="36.140625" style="2" customWidth="1"/>
    <col min="13847" max="13853" width="11.42578125" style="2"/>
    <col min="13854" max="13854" width="39.28515625" style="2" customWidth="1"/>
    <col min="13855" max="14077" width="11.42578125" style="2"/>
    <col min="14078" max="14078" width="35" style="2" customWidth="1"/>
    <col min="14079" max="14079" width="12.28515625" style="2" customWidth="1"/>
    <col min="14080" max="14080" width="10.7109375" style="2" customWidth="1"/>
    <col min="14081" max="14081" width="10" style="2" customWidth="1"/>
    <col min="14082" max="14082" width="10.7109375" style="2" customWidth="1"/>
    <col min="14083" max="14084" width="8" style="2" customWidth="1"/>
    <col min="14085" max="14085" width="11.42578125" style="2"/>
    <col min="14086" max="14086" width="32.28515625" style="2" customWidth="1"/>
    <col min="14087" max="14093" width="11.42578125" style="2"/>
    <col min="14094" max="14094" width="37.28515625" style="2" customWidth="1"/>
    <col min="14095" max="14101" width="11.42578125" style="2"/>
    <col min="14102" max="14102" width="36.140625" style="2" customWidth="1"/>
    <col min="14103" max="14109" width="11.42578125" style="2"/>
    <col min="14110" max="14110" width="39.28515625" style="2" customWidth="1"/>
    <col min="14111" max="14333" width="11.42578125" style="2"/>
    <col min="14334" max="14334" width="35" style="2" customWidth="1"/>
    <col min="14335" max="14335" width="12.28515625" style="2" customWidth="1"/>
    <col min="14336" max="14336" width="10.7109375" style="2" customWidth="1"/>
    <col min="14337" max="14337" width="10" style="2" customWidth="1"/>
    <col min="14338" max="14338" width="10.7109375" style="2" customWidth="1"/>
    <col min="14339" max="14340" width="8" style="2" customWidth="1"/>
    <col min="14341" max="14341" width="11.42578125" style="2"/>
    <col min="14342" max="14342" width="32.28515625" style="2" customWidth="1"/>
    <col min="14343" max="14349" width="11.42578125" style="2"/>
    <col min="14350" max="14350" width="37.28515625" style="2" customWidth="1"/>
    <col min="14351" max="14357" width="11.42578125" style="2"/>
    <col min="14358" max="14358" width="36.140625" style="2" customWidth="1"/>
    <col min="14359" max="14365" width="11.42578125" style="2"/>
    <col min="14366" max="14366" width="39.28515625" style="2" customWidth="1"/>
    <col min="14367" max="14589" width="11.42578125" style="2"/>
    <col min="14590" max="14590" width="35" style="2" customWidth="1"/>
    <col min="14591" max="14591" width="12.28515625" style="2" customWidth="1"/>
    <col min="14592" max="14592" width="10.7109375" style="2" customWidth="1"/>
    <col min="14593" max="14593" width="10" style="2" customWidth="1"/>
    <col min="14594" max="14594" width="10.7109375" style="2" customWidth="1"/>
    <col min="14595" max="14596" width="8" style="2" customWidth="1"/>
    <col min="14597" max="14597" width="11.42578125" style="2"/>
    <col min="14598" max="14598" width="32.28515625" style="2" customWidth="1"/>
    <col min="14599" max="14605" width="11.42578125" style="2"/>
    <col min="14606" max="14606" width="37.28515625" style="2" customWidth="1"/>
    <col min="14607" max="14613" width="11.42578125" style="2"/>
    <col min="14614" max="14614" width="36.140625" style="2" customWidth="1"/>
    <col min="14615" max="14621" width="11.42578125" style="2"/>
    <col min="14622" max="14622" width="39.28515625" style="2" customWidth="1"/>
    <col min="14623" max="14845" width="11.42578125" style="2"/>
    <col min="14846" max="14846" width="35" style="2" customWidth="1"/>
    <col min="14847" max="14847" width="12.28515625" style="2" customWidth="1"/>
    <col min="14848" max="14848" width="10.7109375" style="2" customWidth="1"/>
    <col min="14849" max="14849" width="10" style="2" customWidth="1"/>
    <col min="14850" max="14850" width="10.7109375" style="2" customWidth="1"/>
    <col min="14851" max="14852" width="8" style="2" customWidth="1"/>
    <col min="14853" max="14853" width="11.42578125" style="2"/>
    <col min="14854" max="14854" width="32.28515625" style="2" customWidth="1"/>
    <col min="14855" max="14861" width="11.42578125" style="2"/>
    <col min="14862" max="14862" width="37.28515625" style="2" customWidth="1"/>
    <col min="14863" max="14869" width="11.42578125" style="2"/>
    <col min="14870" max="14870" width="36.140625" style="2" customWidth="1"/>
    <col min="14871" max="14877" width="11.42578125" style="2"/>
    <col min="14878" max="14878" width="39.28515625" style="2" customWidth="1"/>
    <col min="14879" max="15101" width="11.42578125" style="2"/>
    <col min="15102" max="15102" width="35" style="2" customWidth="1"/>
    <col min="15103" max="15103" width="12.28515625" style="2" customWidth="1"/>
    <col min="15104" max="15104" width="10.7109375" style="2" customWidth="1"/>
    <col min="15105" max="15105" width="10" style="2" customWidth="1"/>
    <col min="15106" max="15106" width="10.7109375" style="2" customWidth="1"/>
    <col min="15107" max="15108" width="8" style="2" customWidth="1"/>
    <col min="15109" max="15109" width="11.42578125" style="2"/>
    <col min="15110" max="15110" width="32.28515625" style="2" customWidth="1"/>
    <col min="15111" max="15117" width="11.42578125" style="2"/>
    <col min="15118" max="15118" width="37.28515625" style="2" customWidth="1"/>
    <col min="15119" max="15125" width="11.42578125" style="2"/>
    <col min="15126" max="15126" width="36.140625" style="2" customWidth="1"/>
    <col min="15127" max="15133" width="11.42578125" style="2"/>
    <col min="15134" max="15134" width="39.28515625" style="2" customWidth="1"/>
    <col min="15135" max="15357" width="11.42578125" style="2"/>
    <col min="15358" max="15358" width="35" style="2" customWidth="1"/>
    <col min="15359" max="15359" width="12.28515625" style="2" customWidth="1"/>
    <col min="15360" max="15360" width="10.7109375" style="2" customWidth="1"/>
    <col min="15361" max="15361" width="10" style="2" customWidth="1"/>
    <col min="15362" max="15362" width="10.7109375" style="2" customWidth="1"/>
    <col min="15363" max="15364" width="8" style="2" customWidth="1"/>
    <col min="15365" max="15365" width="11.42578125" style="2"/>
    <col min="15366" max="15366" width="32.28515625" style="2" customWidth="1"/>
    <col min="15367" max="15373" width="11.42578125" style="2"/>
    <col min="15374" max="15374" width="37.28515625" style="2" customWidth="1"/>
    <col min="15375" max="15381" width="11.42578125" style="2"/>
    <col min="15382" max="15382" width="36.140625" style="2" customWidth="1"/>
    <col min="15383" max="15389" width="11.42578125" style="2"/>
    <col min="15390" max="15390" width="39.28515625" style="2" customWidth="1"/>
    <col min="15391" max="15613" width="11.42578125" style="2"/>
    <col min="15614" max="15614" width="35" style="2" customWidth="1"/>
    <col min="15615" max="15615" width="12.28515625" style="2" customWidth="1"/>
    <col min="15616" max="15616" width="10.7109375" style="2" customWidth="1"/>
    <col min="15617" max="15617" width="10" style="2" customWidth="1"/>
    <col min="15618" max="15618" width="10.7109375" style="2" customWidth="1"/>
    <col min="15619" max="15620" width="8" style="2" customWidth="1"/>
    <col min="15621" max="15621" width="11.42578125" style="2"/>
    <col min="15622" max="15622" width="32.28515625" style="2" customWidth="1"/>
    <col min="15623" max="15629" width="11.42578125" style="2"/>
    <col min="15630" max="15630" width="37.28515625" style="2" customWidth="1"/>
    <col min="15631" max="15637" width="11.42578125" style="2"/>
    <col min="15638" max="15638" width="36.140625" style="2" customWidth="1"/>
    <col min="15639" max="15645" width="11.42578125" style="2"/>
    <col min="15646" max="15646" width="39.28515625" style="2" customWidth="1"/>
    <col min="15647" max="15869" width="11.42578125" style="2"/>
    <col min="15870" max="15870" width="35" style="2" customWidth="1"/>
    <col min="15871" max="15871" width="12.28515625" style="2" customWidth="1"/>
    <col min="15872" max="15872" width="10.7109375" style="2" customWidth="1"/>
    <col min="15873" max="15873" width="10" style="2" customWidth="1"/>
    <col min="15874" max="15874" width="10.7109375" style="2" customWidth="1"/>
    <col min="15875" max="15876" width="8" style="2" customWidth="1"/>
    <col min="15877" max="15877" width="11.42578125" style="2"/>
    <col min="15878" max="15878" width="32.28515625" style="2" customWidth="1"/>
    <col min="15879" max="15885" width="11.42578125" style="2"/>
    <col min="15886" max="15886" width="37.28515625" style="2" customWidth="1"/>
    <col min="15887" max="15893" width="11.42578125" style="2"/>
    <col min="15894" max="15894" width="36.140625" style="2" customWidth="1"/>
    <col min="15895" max="15901" width="11.42578125" style="2"/>
    <col min="15902" max="15902" width="39.28515625" style="2" customWidth="1"/>
    <col min="15903" max="16125" width="11.42578125" style="2"/>
    <col min="16126" max="16126" width="35" style="2" customWidth="1"/>
    <col min="16127" max="16127" width="12.28515625" style="2" customWidth="1"/>
    <col min="16128" max="16128" width="10.7109375" style="2" customWidth="1"/>
    <col min="16129" max="16129" width="10" style="2" customWidth="1"/>
    <col min="16130" max="16130" width="10.7109375" style="2" customWidth="1"/>
    <col min="16131" max="16132" width="8" style="2" customWidth="1"/>
    <col min="16133" max="16133" width="11.42578125" style="2"/>
    <col min="16134" max="16134" width="32.28515625" style="2" customWidth="1"/>
    <col min="16135" max="16141" width="11.42578125" style="2"/>
    <col min="16142" max="16142" width="37.28515625" style="2" customWidth="1"/>
    <col min="16143" max="16149" width="11.42578125" style="2"/>
    <col min="16150" max="16150" width="36.140625" style="2" customWidth="1"/>
    <col min="16151" max="16157" width="11.42578125" style="2"/>
    <col min="16158" max="16158" width="39.28515625" style="2" customWidth="1"/>
    <col min="16159" max="16384" width="11.42578125" style="2"/>
  </cols>
  <sheetData>
    <row r="1" spans="1:9" x14ac:dyDescent="0.2">
      <c r="A1" s="934" t="s">
        <v>44</v>
      </c>
      <c r="B1" s="934"/>
      <c r="C1" s="934"/>
      <c r="D1" s="934"/>
      <c r="E1" s="934"/>
      <c r="F1" s="934"/>
      <c r="G1" s="934"/>
    </row>
    <row r="2" spans="1:9" x14ac:dyDescent="0.2">
      <c r="A2" s="914" t="s">
        <v>183</v>
      </c>
      <c r="B2" s="914"/>
      <c r="C2" s="914"/>
      <c r="D2" s="914"/>
      <c r="E2" s="914"/>
      <c r="F2" s="914"/>
      <c r="G2" s="914"/>
    </row>
    <row r="3" spans="1:9" x14ac:dyDescent="0.2">
      <c r="A3" s="915" t="s">
        <v>92</v>
      </c>
      <c r="B3" s="915"/>
      <c r="C3" s="915"/>
      <c r="D3" s="915"/>
      <c r="E3" s="915"/>
      <c r="F3" s="915"/>
      <c r="G3" s="915"/>
    </row>
    <row r="4" spans="1:9" x14ac:dyDescent="0.2">
      <c r="A4" s="88"/>
      <c r="B4" s="88"/>
      <c r="C4" s="88"/>
      <c r="D4" s="88"/>
      <c r="E4" s="88"/>
      <c r="F4" s="88"/>
      <c r="G4" s="88"/>
    </row>
    <row r="5" spans="1:9" s="89" customFormat="1" ht="12.75" customHeight="1" x14ac:dyDescent="0.2">
      <c r="A5" s="916" t="s">
        <v>1</v>
      </c>
      <c r="B5" s="919" t="s">
        <v>2</v>
      </c>
      <c r="C5" s="920"/>
      <c r="D5" s="921"/>
      <c r="E5" s="922" t="s">
        <v>3</v>
      </c>
      <c r="F5" s="920"/>
      <c r="G5" s="923"/>
      <c r="H5" s="2"/>
    </row>
    <row r="6" spans="1:9" s="90" customFormat="1" ht="29.25" customHeight="1" x14ac:dyDescent="0.2">
      <c r="A6" s="917"/>
      <c r="B6" s="924" t="s">
        <v>184</v>
      </c>
      <c r="C6" s="926" t="s">
        <v>185</v>
      </c>
      <c r="D6" s="921"/>
      <c r="E6" s="922" t="s">
        <v>4</v>
      </c>
      <c r="F6" s="921"/>
      <c r="G6" s="5">
        <v>2015</v>
      </c>
      <c r="H6" s="2"/>
    </row>
    <row r="7" spans="1:9" s="89" customFormat="1" ht="15.75" customHeight="1" x14ac:dyDescent="0.2">
      <c r="A7" s="918"/>
      <c r="B7" s="925"/>
      <c r="C7" s="312" t="s">
        <v>5</v>
      </c>
      <c r="D7" s="6" t="s">
        <v>6</v>
      </c>
      <c r="E7" s="6" t="s">
        <v>7</v>
      </c>
      <c r="F7" s="312" t="s">
        <v>8</v>
      </c>
      <c r="G7" s="215" t="s">
        <v>9</v>
      </c>
      <c r="H7" s="2"/>
    </row>
    <row r="8" spans="1:9" ht="15" x14ac:dyDescent="0.25">
      <c r="A8" s="91" t="s">
        <v>44</v>
      </c>
      <c r="B8" s="92">
        <f>B10+B16+B19+B23+B26+B28</f>
        <v>300386195</v>
      </c>
      <c r="C8" s="92">
        <f>C10+C16+C19+C23+C26+C28</f>
        <v>279607167</v>
      </c>
      <c r="D8" s="92">
        <f>D10+D16+D19+D23+D26+D28</f>
        <v>293889010</v>
      </c>
      <c r="E8" s="92">
        <f>D8-C8</f>
        <v>14281843</v>
      </c>
      <c r="F8" s="9">
        <f>(D8*100/C8)-100</f>
        <v>5.107824364173041</v>
      </c>
      <c r="G8" s="163">
        <f>(D8/1.0272)/B8*100-100</f>
        <v>-4.7536448009646222</v>
      </c>
      <c r="H8" s="187"/>
    </row>
    <row r="9" spans="1:9" s="1" customFormat="1" x14ac:dyDescent="0.2">
      <c r="A9" s="93"/>
      <c r="B9" s="93"/>
      <c r="C9" s="93"/>
      <c r="D9" s="93"/>
      <c r="E9" s="93"/>
      <c r="F9" s="93"/>
      <c r="G9" s="93"/>
      <c r="H9" s="2"/>
    </row>
    <row r="10" spans="1:9" x14ac:dyDescent="0.2">
      <c r="A10" s="94" t="s">
        <v>45</v>
      </c>
      <c r="B10" s="95">
        <f>B11+B12+B13+B14</f>
        <v>10625832</v>
      </c>
      <c r="C10" s="96">
        <f>SUM(C11:C14)</f>
        <v>10817121</v>
      </c>
      <c r="D10" s="96">
        <f>D11+D12+D13+D14</f>
        <v>10756778</v>
      </c>
      <c r="E10" s="97">
        <f>D10-C10</f>
        <v>-60343</v>
      </c>
      <c r="F10" s="19">
        <f>(D10*100/C10)-100</f>
        <v>-0.55784713880892411</v>
      </c>
      <c r="G10" s="20">
        <f t="shared" ref="G10:G29" si="0">(D10/1.0272)/B10*100-100</f>
        <v>-1.4482705977569736</v>
      </c>
    </row>
    <row r="11" spans="1:9" x14ac:dyDescent="0.2">
      <c r="A11" s="98" t="s">
        <v>46</v>
      </c>
      <c r="B11" s="99">
        <v>611761</v>
      </c>
      <c r="C11" s="24">
        <v>706371</v>
      </c>
      <c r="D11" s="24">
        <v>901119</v>
      </c>
      <c r="E11" s="23">
        <f>D11-C11</f>
        <v>194748</v>
      </c>
      <c r="F11" s="25">
        <f>(D11*100/C11)-100</f>
        <v>27.570214518999222</v>
      </c>
      <c r="G11" s="26">
        <f t="shared" si="0"/>
        <v>43.398744519173988</v>
      </c>
      <c r="I11" s="220">
        <v>1.0271999999999999</v>
      </c>
    </row>
    <row r="12" spans="1:9" x14ac:dyDescent="0.2">
      <c r="A12" s="98" t="s">
        <v>47</v>
      </c>
      <c r="B12" s="99">
        <v>474612</v>
      </c>
      <c r="C12" s="24">
        <v>474612</v>
      </c>
      <c r="D12" s="24">
        <v>262219</v>
      </c>
      <c r="E12" s="23">
        <f>D12-C12</f>
        <v>-212393</v>
      </c>
      <c r="F12" s="148">
        <f>(D12*100/C12)-100</f>
        <v>-44.750870184487539</v>
      </c>
      <c r="G12" s="164">
        <f t="shared" si="0"/>
        <v>-46.213853372748773</v>
      </c>
      <c r="H12" s="21"/>
    </row>
    <row r="13" spans="1:9" ht="22.5" x14ac:dyDescent="0.2">
      <c r="A13" s="83" t="s">
        <v>48</v>
      </c>
      <c r="B13" s="99">
        <v>9478685</v>
      </c>
      <c r="C13" s="24">
        <v>9478685</v>
      </c>
      <c r="D13" s="24">
        <v>9500982</v>
      </c>
      <c r="E13" s="23">
        <f>D13-C13</f>
        <v>22297</v>
      </c>
      <c r="F13" s="25">
        <f>(D13*100/C13)-100</f>
        <v>0.2352330518421013</v>
      </c>
      <c r="G13" s="26">
        <f>(D13/1.0272)/B13*100-100</f>
        <v>-2.4189709386272114</v>
      </c>
    </row>
    <row r="14" spans="1:9" x14ac:dyDescent="0.2">
      <c r="A14" s="83" t="s">
        <v>74</v>
      </c>
      <c r="B14" s="99">
        <v>60774</v>
      </c>
      <c r="C14" s="24">
        <v>157453</v>
      </c>
      <c r="D14" s="24">
        <v>92458</v>
      </c>
      <c r="E14" s="23">
        <f>D14-C14</f>
        <v>-64995</v>
      </c>
      <c r="F14" s="148">
        <f>(D14*100/C14)-100</f>
        <v>-41.278984839920483</v>
      </c>
      <c r="G14" s="164">
        <f>(D14/1.0272)/B14*100-100</f>
        <v>48.105662293895762</v>
      </c>
    </row>
    <row r="15" spans="1:9" x14ac:dyDescent="0.2">
      <c r="A15" s="83"/>
      <c r="B15" s="99"/>
      <c r="C15" s="24"/>
      <c r="D15" s="24"/>
      <c r="E15" s="23"/>
      <c r="F15" s="25"/>
      <c r="G15" s="26"/>
    </row>
    <row r="16" spans="1:9" x14ac:dyDescent="0.2">
      <c r="A16" s="100" t="s">
        <v>49</v>
      </c>
      <c r="B16" s="101">
        <f>B17</f>
        <v>14186380</v>
      </c>
      <c r="C16" s="101">
        <f t="shared" ref="C16:D16" si="1">C17</f>
        <v>968974</v>
      </c>
      <c r="D16" s="101">
        <f t="shared" si="1"/>
        <v>11161401</v>
      </c>
      <c r="E16" s="18">
        <f t="shared" ref="E16:E29" si="2">D16-C16</f>
        <v>10192427</v>
      </c>
      <c r="F16" s="316">
        <f>(D16*100/C16)-100</f>
        <v>1051.8782753716819</v>
      </c>
      <c r="G16" s="20">
        <f t="shared" si="0"/>
        <v>-23.406465333809109</v>
      </c>
    </row>
    <row r="17" spans="1:7" x14ac:dyDescent="0.2">
      <c r="A17" s="98" t="s">
        <v>50</v>
      </c>
      <c r="B17" s="24">
        <v>14186380</v>
      </c>
      <c r="C17" s="24">
        <v>968974</v>
      </c>
      <c r="D17" s="24">
        <v>11161401</v>
      </c>
      <c r="E17" s="23">
        <f t="shared" si="2"/>
        <v>10192427</v>
      </c>
      <c r="F17" s="315">
        <f t="shared" ref="F17:F29" si="3">(D17*100/C17)-100</f>
        <v>1051.8782753716819</v>
      </c>
      <c r="G17" s="26">
        <f t="shared" si="0"/>
        <v>-23.406465333809109</v>
      </c>
    </row>
    <row r="18" spans="1:7" x14ac:dyDescent="0.2">
      <c r="A18" s="98"/>
      <c r="B18" s="99"/>
      <c r="C18" s="24"/>
      <c r="D18" s="24"/>
      <c r="E18" s="23"/>
      <c r="F18" s="25"/>
      <c r="G18" s="26"/>
    </row>
    <row r="19" spans="1:7" ht="33.75" x14ac:dyDescent="0.2">
      <c r="A19" s="100" t="s">
        <v>76</v>
      </c>
      <c r="B19" s="101">
        <f>B20+B21</f>
        <v>14310516</v>
      </c>
      <c r="C19" s="101">
        <f>C20+C21</f>
        <v>13784272</v>
      </c>
      <c r="D19" s="101">
        <f>D20+D21</f>
        <v>11509659</v>
      </c>
      <c r="E19" s="18">
        <f>D19-C19</f>
        <v>-2274613</v>
      </c>
      <c r="F19" s="19">
        <f t="shared" ref="F19" si="4">(D19*100/C19)-100</f>
        <v>-16.501509836718256</v>
      </c>
      <c r="G19" s="20">
        <f t="shared" si="0"/>
        <v>-21.701732501254028</v>
      </c>
    </row>
    <row r="20" spans="1:7" ht="22.5" x14ac:dyDescent="0.2">
      <c r="A20" s="83" t="s">
        <v>77</v>
      </c>
      <c r="B20" s="99">
        <v>650299</v>
      </c>
      <c r="C20" s="24">
        <v>693818</v>
      </c>
      <c r="D20" s="24">
        <v>696771</v>
      </c>
      <c r="E20" s="23">
        <f>D20-C20</f>
        <v>2953</v>
      </c>
      <c r="F20" s="25">
        <f>(D20*100/C20)-100</f>
        <v>0.42561593962682309</v>
      </c>
      <c r="G20" s="26">
        <f t="shared" si="0"/>
        <v>4.3090451577033804</v>
      </c>
    </row>
    <row r="21" spans="1:7" x14ac:dyDescent="0.2">
      <c r="A21" s="98" t="s">
        <v>52</v>
      </c>
      <c r="B21" s="99">
        <v>13660217</v>
      </c>
      <c r="C21" s="24">
        <v>13090454</v>
      </c>
      <c r="D21" s="24">
        <v>10812888</v>
      </c>
      <c r="E21" s="23">
        <f>D21-C21</f>
        <v>-2277566</v>
      </c>
      <c r="F21" s="25">
        <f>(D21*100/C21)-100</f>
        <v>-17.398678456835796</v>
      </c>
      <c r="G21" s="26">
        <f t="shared" si="0"/>
        <v>-22.939983892197688</v>
      </c>
    </row>
    <row r="22" spans="1:7" x14ac:dyDescent="0.2">
      <c r="A22" s="98"/>
      <c r="B22" s="99"/>
      <c r="C22" s="24"/>
      <c r="D22" s="24"/>
      <c r="E22" s="23"/>
      <c r="F22" s="25"/>
      <c r="G22" s="26"/>
    </row>
    <row r="23" spans="1:7" ht="31.5" customHeight="1" x14ac:dyDescent="0.2">
      <c r="A23" s="100" t="s">
        <v>79</v>
      </c>
      <c r="B23" s="101">
        <f>B24</f>
        <v>226596159</v>
      </c>
      <c r="C23" s="101">
        <f>C24</f>
        <v>218611067</v>
      </c>
      <c r="D23" s="101">
        <f>D24</f>
        <v>227009425</v>
      </c>
      <c r="E23" s="18">
        <f>D23-C23</f>
        <v>8398358</v>
      </c>
      <c r="F23" s="19">
        <f>(D23*100/C23)-100</f>
        <v>3.8416893139266364</v>
      </c>
      <c r="G23" s="20">
        <f t="shared" si="0"/>
        <v>-2.4704244869580378</v>
      </c>
    </row>
    <row r="24" spans="1:7" ht="22.5" x14ac:dyDescent="0.2">
      <c r="A24" s="83" t="s">
        <v>79</v>
      </c>
      <c r="B24" s="24">
        <v>226596159</v>
      </c>
      <c r="C24" s="24">
        <v>218611067</v>
      </c>
      <c r="D24" s="24">
        <v>227009425</v>
      </c>
      <c r="E24" s="23">
        <f>D24-C24</f>
        <v>8398358</v>
      </c>
      <c r="F24" s="25">
        <f>(D24*100/C24)-100</f>
        <v>3.8416893139266364</v>
      </c>
      <c r="G24" s="26">
        <f t="shared" si="0"/>
        <v>-2.4704244869580378</v>
      </c>
    </row>
    <row r="25" spans="1:7" x14ac:dyDescent="0.2">
      <c r="A25" s="83"/>
      <c r="B25" s="99"/>
      <c r="C25" s="24"/>
      <c r="D25" s="24"/>
      <c r="E25" s="23"/>
      <c r="F25" s="25"/>
      <c r="G25" s="26"/>
    </row>
    <row r="26" spans="1:7" x14ac:dyDescent="0.2">
      <c r="A26" s="100" t="s">
        <v>80</v>
      </c>
      <c r="B26" s="298">
        <v>4183042</v>
      </c>
      <c r="C26" s="151">
        <v>2912883</v>
      </c>
      <c r="D26" s="151">
        <v>2412598</v>
      </c>
      <c r="E26" s="152">
        <f>D26-C26</f>
        <v>-500285</v>
      </c>
      <c r="F26" s="19">
        <f>(D26*100/C26)-100</f>
        <v>-17.174908844605156</v>
      </c>
      <c r="G26" s="20">
        <f t="shared" si="0"/>
        <v>-43.851555728330482</v>
      </c>
    </row>
    <row r="27" spans="1:7" x14ac:dyDescent="0.2">
      <c r="A27" s="98"/>
      <c r="B27" s="99"/>
      <c r="C27" s="24"/>
      <c r="D27" s="24"/>
      <c r="E27" s="23"/>
      <c r="F27" s="25"/>
      <c r="G27" s="26"/>
    </row>
    <row r="28" spans="1:7" x14ac:dyDescent="0.2">
      <c r="A28" s="94" t="s">
        <v>51</v>
      </c>
      <c r="B28" s="101">
        <f>B29</f>
        <v>30484266</v>
      </c>
      <c r="C28" s="101">
        <f t="shared" ref="C28:D28" si="5">C29</f>
        <v>32512850</v>
      </c>
      <c r="D28" s="101">
        <f t="shared" si="5"/>
        <v>31039149</v>
      </c>
      <c r="E28" s="18">
        <f>D28-C28</f>
        <v>-1473701</v>
      </c>
      <c r="F28" s="19">
        <f>(D28*100/C28)-100</f>
        <v>-4.5326724664248133</v>
      </c>
      <c r="G28" s="20">
        <f t="shared" si="0"/>
        <v>-0.87594672578484278</v>
      </c>
    </row>
    <row r="29" spans="1:7" x14ac:dyDescent="0.2">
      <c r="A29" s="149" t="s">
        <v>78</v>
      </c>
      <c r="B29" s="102">
        <v>30484266</v>
      </c>
      <c r="C29" s="66">
        <v>32512850</v>
      </c>
      <c r="D29" s="23">
        <v>31039149</v>
      </c>
      <c r="E29" s="23">
        <f t="shared" si="2"/>
        <v>-1473701</v>
      </c>
      <c r="F29" s="25">
        <f t="shared" si="3"/>
        <v>-4.5326724664248133</v>
      </c>
      <c r="G29" s="26">
        <f t="shared" si="0"/>
        <v>-0.87594672578484278</v>
      </c>
    </row>
    <row r="30" spans="1:7" ht="7.5" customHeight="1" x14ac:dyDescent="0.2">
      <c r="A30" s="103"/>
      <c r="B30" s="104"/>
      <c r="C30" s="105"/>
      <c r="D30" s="106"/>
      <c r="E30" s="106"/>
      <c r="F30" s="107"/>
      <c r="G30" s="165"/>
    </row>
    <row r="31" spans="1:7" x14ac:dyDescent="0.2">
      <c r="A31" s="108" t="s">
        <v>26</v>
      </c>
      <c r="B31" s="108"/>
      <c r="C31" s="108"/>
      <c r="D31" s="109"/>
      <c r="E31" s="3"/>
      <c r="F31" s="3"/>
    </row>
    <row r="32" spans="1:7" x14ac:dyDescent="0.2">
      <c r="A32" s="110"/>
      <c r="B32" s="3"/>
      <c r="C32" s="3"/>
      <c r="D32" s="3"/>
      <c r="E32" s="3"/>
      <c r="F32" s="3"/>
    </row>
    <row r="34" spans="3:3" x14ac:dyDescent="0.2">
      <c r="C34" s="21"/>
    </row>
  </sheetData>
  <mergeCells count="9">
    <mergeCell ref="A1:G1"/>
    <mergeCell ref="A2:G2"/>
    <mergeCell ref="A3:G3"/>
    <mergeCell ref="A5:A7"/>
    <mergeCell ref="B5:D5"/>
    <mergeCell ref="E5:G5"/>
    <mergeCell ref="B6:B7"/>
    <mergeCell ref="C6:D6"/>
    <mergeCell ref="E6:F6"/>
  </mergeCells>
  <pageMargins left="0.74803149606299213" right="0.47244094488188981" top="0.98425196850393704" bottom="0.98425196850393704" header="0" footer="0"/>
  <pageSetup scale="9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baseColWidth="10" defaultColWidth="11" defaultRowHeight="12.75" x14ac:dyDescent="0.2"/>
  <cols>
    <col min="1" max="5" width="29.28515625" style="748" customWidth="1"/>
    <col min="6" max="16384" width="11" style="748"/>
  </cols>
  <sheetData>
    <row r="1" spans="1:5" ht="13.5" thickBot="1" x14ac:dyDescent="0.25"/>
    <row r="2" spans="1:5" x14ac:dyDescent="0.2">
      <c r="A2" s="1086" t="s">
        <v>2082</v>
      </c>
      <c r="B2" s="1086" t="s">
        <v>2083</v>
      </c>
      <c r="C2" s="1086" t="s">
        <v>2084</v>
      </c>
      <c r="D2" s="749" t="s">
        <v>2085</v>
      </c>
      <c r="E2" s="1086" t="s">
        <v>2087</v>
      </c>
    </row>
    <row r="3" spans="1:5" ht="13.5" thickBot="1" x14ac:dyDescent="0.25">
      <c r="A3" s="1087"/>
      <c r="B3" s="1087"/>
      <c r="C3" s="1087"/>
      <c r="D3" s="750" t="s">
        <v>2086</v>
      </c>
      <c r="E3" s="1087"/>
    </row>
    <row r="4" spans="1:5" x14ac:dyDescent="0.2">
      <c r="A4" s="751" t="s">
        <v>2088</v>
      </c>
      <c r="B4" s="1088" t="s">
        <v>2090</v>
      </c>
      <c r="C4" s="1088" t="s">
        <v>2091</v>
      </c>
      <c r="D4" s="1088" t="s">
        <v>2092</v>
      </c>
      <c r="E4" s="1088" t="s">
        <v>2093</v>
      </c>
    </row>
    <row r="5" spans="1:5" ht="13.5" thickBot="1" x14ac:dyDescent="0.25">
      <c r="A5" s="752" t="s">
        <v>2089</v>
      </c>
      <c r="B5" s="1089"/>
      <c r="C5" s="1089"/>
      <c r="D5" s="1089"/>
      <c r="E5" s="1089"/>
    </row>
    <row r="6" spans="1:5" x14ac:dyDescent="0.2">
      <c r="A6" s="751" t="s">
        <v>2094</v>
      </c>
      <c r="B6" s="1088" t="s">
        <v>2090</v>
      </c>
      <c r="C6" s="1088" t="s">
        <v>2096</v>
      </c>
      <c r="D6" s="1088" t="s">
        <v>2092</v>
      </c>
      <c r="E6" s="1088" t="s">
        <v>2097</v>
      </c>
    </row>
    <row r="7" spans="1:5" ht="13.5" thickBot="1" x14ac:dyDescent="0.25">
      <c r="A7" s="752" t="s">
        <v>2095</v>
      </c>
      <c r="B7" s="1089"/>
      <c r="C7" s="1089"/>
      <c r="D7" s="1089"/>
      <c r="E7" s="1089"/>
    </row>
    <row r="8" spans="1:5" x14ac:dyDescent="0.2">
      <c r="A8" s="751" t="s">
        <v>2098</v>
      </c>
      <c r="B8" s="1088" t="s">
        <v>2100</v>
      </c>
      <c r="C8" s="1088" t="s">
        <v>2101</v>
      </c>
      <c r="D8" s="1088" t="s">
        <v>2092</v>
      </c>
      <c r="E8" s="1088" t="s">
        <v>2102</v>
      </c>
    </row>
    <row r="9" spans="1:5" ht="13.5" thickBot="1" x14ac:dyDescent="0.25">
      <c r="A9" s="752" t="s">
        <v>2099</v>
      </c>
      <c r="B9" s="1089"/>
      <c r="C9" s="1089"/>
      <c r="D9" s="1089"/>
      <c r="E9" s="1089"/>
    </row>
    <row r="10" spans="1:5" x14ac:dyDescent="0.2">
      <c r="A10" s="751" t="s">
        <v>2103</v>
      </c>
      <c r="B10" s="1088" t="s">
        <v>2090</v>
      </c>
      <c r="C10" s="1088" t="s">
        <v>2105</v>
      </c>
      <c r="D10" s="1088" t="s">
        <v>2092</v>
      </c>
      <c r="E10" s="1088" t="s">
        <v>2106</v>
      </c>
    </row>
    <row r="11" spans="1:5" ht="13.5" thickBot="1" x14ac:dyDescent="0.25">
      <c r="A11" s="752" t="s">
        <v>2104</v>
      </c>
      <c r="B11" s="1089"/>
      <c r="C11" s="1089"/>
      <c r="D11" s="1089"/>
      <c r="E11" s="1089"/>
    </row>
    <row r="12" spans="1:5" ht="25.5" x14ac:dyDescent="0.2">
      <c r="A12" s="751" t="s">
        <v>2107</v>
      </c>
      <c r="B12" s="1088" t="s">
        <v>2100</v>
      </c>
      <c r="C12" s="1088" t="s">
        <v>2109</v>
      </c>
      <c r="D12" s="1088" t="s">
        <v>2092</v>
      </c>
      <c r="E12" s="1088" t="s">
        <v>2106</v>
      </c>
    </row>
    <row r="13" spans="1:5" ht="13.5" thickBot="1" x14ac:dyDescent="0.25">
      <c r="A13" s="752" t="s">
        <v>2108</v>
      </c>
      <c r="B13" s="1089"/>
      <c r="C13" s="1089"/>
      <c r="D13" s="1089"/>
      <c r="E13" s="1089"/>
    </row>
    <row r="14" spans="1:5" x14ac:dyDescent="0.2">
      <c r="A14" s="753" t="s">
        <v>2110</v>
      </c>
      <c r="B14" s="1088" t="s">
        <v>2100</v>
      </c>
      <c r="C14" s="1088" t="s">
        <v>2112</v>
      </c>
      <c r="D14" s="1088" t="s">
        <v>2092</v>
      </c>
      <c r="E14" s="1088" t="s">
        <v>2106</v>
      </c>
    </row>
    <row r="15" spans="1:5" ht="13.5" thickBot="1" x14ac:dyDescent="0.25">
      <c r="A15" s="754" t="s">
        <v>2111</v>
      </c>
      <c r="B15" s="1089"/>
      <c r="C15" s="1089"/>
      <c r="D15" s="1089"/>
      <c r="E15" s="1089"/>
    </row>
    <row r="16" spans="1:5" x14ac:dyDescent="0.2">
      <c r="A16" s="753" t="s">
        <v>2113</v>
      </c>
      <c r="B16" s="1088" t="s">
        <v>2100</v>
      </c>
      <c r="C16" s="1088" t="s">
        <v>2114</v>
      </c>
      <c r="D16" s="1088" t="s">
        <v>2092</v>
      </c>
      <c r="E16" s="1088" t="s">
        <v>2106</v>
      </c>
    </row>
    <row r="17" spans="1:5" ht="13.5" thickBot="1" x14ac:dyDescent="0.25">
      <c r="A17" s="755">
        <v>42644</v>
      </c>
      <c r="B17" s="1089"/>
      <c r="C17" s="1089"/>
      <c r="D17" s="1089"/>
      <c r="E17" s="1089"/>
    </row>
    <row r="18" spans="1:5" ht="25.5" x14ac:dyDescent="0.2">
      <c r="A18" s="753" t="s">
        <v>2115</v>
      </c>
      <c r="B18" s="1088" t="s">
        <v>2100</v>
      </c>
      <c r="C18" s="1088" t="s">
        <v>2117</v>
      </c>
      <c r="D18" s="1088" t="s">
        <v>2092</v>
      </c>
      <c r="E18" s="1088" t="s">
        <v>2106</v>
      </c>
    </row>
    <row r="19" spans="1:5" ht="13.5" thickBot="1" x14ac:dyDescent="0.25">
      <c r="A19" s="754" t="s">
        <v>2116</v>
      </c>
      <c r="B19" s="1089"/>
      <c r="C19" s="1089"/>
      <c r="D19" s="1089"/>
      <c r="E19" s="1089"/>
    </row>
    <row r="20" spans="1:5" ht="25.5" x14ac:dyDescent="0.2">
      <c r="A20" s="751" t="s">
        <v>2107</v>
      </c>
      <c r="B20" s="1088" t="s">
        <v>2100</v>
      </c>
      <c r="C20" s="1088" t="s">
        <v>2119</v>
      </c>
      <c r="D20" s="1088" t="s">
        <v>2092</v>
      </c>
      <c r="E20" s="1088" t="s">
        <v>2106</v>
      </c>
    </row>
    <row r="21" spans="1:5" ht="13.5" thickBot="1" x14ac:dyDescent="0.25">
      <c r="A21" s="752" t="s">
        <v>2118</v>
      </c>
      <c r="B21" s="1089"/>
      <c r="C21" s="1089"/>
      <c r="D21" s="1089"/>
      <c r="E21" s="1089"/>
    </row>
    <row r="22" spans="1:5" x14ac:dyDescent="0.2">
      <c r="A22" s="753" t="s">
        <v>2120</v>
      </c>
      <c r="B22" s="1088" t="s">
        <v>2100</v>
      </c>
      <c r="C22" s="1088" t="s">
        <v>2122</v>
      </c>
      <c r="D22" s="1088" t="s">
        <v>2092</v>
      </c>
      <c r="E22" s="1088" t="s">
        <v>2106</v>
      </c>
    </row>
    <row r="23" spans="1:5" ht="13.5" thickBot="1" x14ac:dyDescent="0.25">
      <c r="A23" s="754" t="s">
        <v>2121</v>
      </c>
      <c r="B23" s="1089"/>
      <c r="C23" s="1089"/>
      <c r="D23" s="1089"/>
      <c r="E23" s="1089"/>
    </row>
    <row r="24" spans="1:5" ht="25.5" x14ac:dyDescent="0.2">
      <c r="A24" s="753" t="s">
        <v>2123</v>
      </c>
      <c r="B24" s="1088" t="s">
        <v>2090</v>
      </c>
      <c r="C24" s="1088" t="s">
        <v>2125</v>
      </c>
      <c r="D24" s="1088" t="s">
        <v>2092</v>
      </c>
      <c r="E24" s="1088" t="s">
        <v>2106</v>
      </c>
    </row>
    <row r="25" spans="1:5" ht="13.5" thickBot="1" x14ac:dyDescent="0.25">
      <c r="A25" s="754" t="s">
        <v>2124</v>
      </c>
      <c r="B25" s="1089"/>
      <c r="C25" s="1089"/>
      <c r="D25" s="1089"/>
      <c r="E25" s="1089"/>
    </row>
  </sheetData>
  <mergeCells count="48">
    <mergeCell ref="B22:B23"/>
    <mergeCell ref="C22:C23"/>
    <mergeCell ref="D22:D23"/>
    <mergeCell ref="E22:E23"/>
    <mergeCell ref="B24:B25"/>
    <mergeCell ref="C24:C25"/>
    <mergeCell ref="D24:D25"/>
    <mergeCell ref="E24:E25"/>
    <mergeCell ref="B18:B19"/>
    <mergeCell ref="C18:C19"/>
    <mergeCell ref="D18:D19"/>
    <mergeCell ref="E18:E19"/>
    <mergeCell ref="B20:B21"/>
    <mergeCell ref="C20:C21"/>
    <mergeCell ref="D20:D21"/>
    <mergeCell ref="E20:E21"/>
    <mergeCell ref="B14:B15"/>
    <mergeCell ref="C14:C15"/>
    <mergeCell ref="D14:D15"/>
    <mergeCell ref="E14:E15"/>
    <mergeCell ref="B16:B17"/>
    <mergeCell ref="C16:C17"/>
    <mergeCell ref="D16:D17"/>
    <mergeCell ref="E16:E17"/>
    <mergeCell ref="B10:B11"/>
    <mergeCell ref="C10:C11"/>
    <mergeCell ref="D10:D11"/>
    <mergeCell ref="E10:E11"/>
    <mergeCell ref="B12:B13"/>
    <mergeCell ref="C12:C13"/>
    <mergeCell ref="D12:D13"/>
    <mergeCell ref="E12:E13"/>
    <mergeCell ref="B6:B7"/>
    <mergeCell ref="C6:C7"/>
    <mergeCell ref="D6:D7"/>
    <mergeCell ref="E6:E7"/>
    <mergeCell ref="B8:B9"/>
    <mergeCell ref="C8:C9"/>
    <mergeCell ref="D8:D9"/>
    <mergeCell ref="E8:E9"/>
    <mergeCell ref="A2:A3"/>
    <mergeCell ref="B2:B3"/>
    <mergeCell ref="C2:C3"/>
    <mergeCell ref="E2:E3"/>
    <mergeCell ref="B4:B5"/>
    <mergeCell ref="C4:C5"/>
    <mergeCell ref="D4:D5"/>
    <mergeCell ref="E4:E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1"/>
  <sheetViews>
    <sheetView workbookViewId="0"/>
  </sheetViews>
  <sheetFormatPr baseColWidth="10" defaultRowHeight="15" x14ac:dyDescent="0.25"/>
  <cols>
    <col min="2" max="2" width="35.42578125" customWidth="1"/>
    <col min="3" max="4" width="17.7109375" style="766" customWidth="1"/>
    <col min="5" max="5" width="19" style="766" customWidth="1"/>
    <col min="6" max="6" width="14.5703125" style="766" bestFit="1" customWidth="1"/>
    <col min="7" max="7" width="16.42578125" bestFit="1" customWidth="1"/>
  </cols>
  <sheetData>
    <row r="1" spans="2:7" x14ac:dyDescent="0.25">
      <c r="B1" s="1090" t="s">
        <v>1682</v>
      </c>
      <c r="C1" s="1090"/>
      <c r="D1" s="1090"/>
      <c r="E1" s="1090"/>
    </row>
    <row r="2" spans="2:7" x14ac:dyDescent="0.25">
      <c r="B2" s="1090" t="s">
        <v>2153</v>
      </c>
      <c r="C2" s="1090"/>
      <c r="D2" s="1090"/>
      <c r="E2" s="1090"/>
    </row>
    <row r="3" spans="2:7" x14ac:dyDescent="0.25">
      <c r="B3" s="1090" t="s">
        <v>2154</v>
      </c>
      <c r="C3" s="1090"/>
      <c r="D3" s="1090"/>
      <c r="E3" s="1090"/>
    </row>
    <row r="4" spans="2:7" x14ac:dyDescent="0.25">
      <c r="B4" s="767" t="s">
        <v>2155</v>
      </c>
      <c r="C4" s="768" t="s">
        <v>2156</v>
      </c>
      <c r="D4" s="768" t="s">
        <v>2157</v>
      </c>
      <c r="E4" s="768" t="s">
        <v>2153</v>
      </c>
    </row>
    <row r="5" spans="2:7" x14ac:dyDescent="0.25">
      <c r="B5" s="767"/>
      <c r="C5" s="768" t="s">
        <v>2158</v>
      </c>
      <c r="D5" s="768" t="s">
        <v>2159</v>
      </c>
      <c r="E5" s="768" t="s">
        <v>2160</v>
      </c>
    </row>
    <row r="6" spans="2:7" x14ac:dyDescent="0.25">
      <c r="B6" s="1090" t="s">
        <v>2161</v>
      </c>
      <c r="C6" s="1090"/>
      <c r="D6" s="1090"/>
      <c r="E6" s="1090"/>
    </row>
    <row r="7" spans="2:7" x14ac:dyDescent="0.25">
      <c r="B7" s="769" t="s">
        <v>2162</v>
      </c>
      <c r="C7" s="769"/>
      <c r="D7" s="769"/>
      <c r="E7" s="769"/>
    </row>
    <row r="8" spans="2:7" s="773" customFormat="1" ht="15.75" x14ac:dyDescent="0.3">
      <c r="B8" s="770" t="s">
        <v>2163</v>
      </c>
      <c r="C8" s="771"/>
      <c r="D8" s="772">
        <v>-32340782.75</v>
      </c>
      <c r="E8" s="772">
        <f>SUM(C8:D8)</f>
        <v>-32340782.75</v>
      </c>
    </row>
    <row r="9" spans="2:7" s="773" customFormat="1" ht="15.75" x14ac:dyDescent="0.3">
      <c r="B9" s="770" t="s">
        <v>2164</v>
      </c>
      <c r="C9" s="774"/>
      <c r="D9" s="775">
        <v>-40818599.140000001</v>
      </c>
      <c r="E9" s="772">
        <f>SUM(C9:D9)</f>
        <v>-40818599.140000001</v>
      </c>
    </row>
    <row r="10" spans="2:7" s="773" customFormat="1" ht="18" x14ac:dyDescent="0.35">
      <c r="B10" s="776" t="s">
        <v>2165</v>
      </c>
      <c r="C10" s="774"/>
      <c r="D10" s="775">
        <v>-29548494.050000001</v>
      </c>
      <c r="E10" s="772">
        <f t="shared" ref="E10" si="0">SUM(C10:D10)</f>
        <v>-29548494.050000001</v>
      </c>
    </row>
    <row r="11" spans="2:7" s="773" customFormat="1" ht="18" x14ac:dyDescent="0.35">
      <c r="B11" s="776" t="s">
        <v>2166</v>
      </c>
      <c r="C11" s="774"/>
      <c r="D11" s="775">
        <v>-61586795.789999999</v>
      </c>
      <c r="E11" s="772">
        <f t="shared" ref="E11:E18" si="1">C11-D11</f>
        <v>61586795.789999999</v>
      </c>
    </row>
    <row r="12" spans="2:7" s="773" customFormat="1" x14ac:dyDescent="0.25">
      <c r="B12" s="776" t="s">
        <v>2167</v>
      </c>
      <c r="C12" s="774"/>
      <c r="D12" s="775">
        <v>0</v>
      </c>
      <c r="E12" s="772">
        <f t="shared" si="1"/>
        <v>0</v>
      </c>
    </row>
    <row r="13" spans="2:7" x14ac:dyDescent="0.25">
      <c r="B13" s="776" t="s">
        <v>2168</v>
      </c>
      <c r="C13" s="777"/>
      <c r="D13" s="778">
        <v>0</v>
      </c>
      <c r="E13" s="772">
        <f t="shared" si="1"/>
        <v>0</v>
      </c>
      <c r="G13" s="644"/>
    </row>
    <row r="14" spans="2:7" x14ac:dyDescent="0.25">
      <c r="B14" s="776" t="s">
        <v>2169</v>
      </c>
      <c r="C14" s="777"/>
      <c r="D14" s="778">
        <v>0</v>
      </c>
      <c r="E14" s="772">
        <f t="shared" si="1"/>
        <v>0</v>
      </c>
      <c r="G14" s="644"/>
    </row>
    <row r="15" spans="2:7" x14ac:dyDescent="0.25">
      <c r="B15" s="776" t="s">
        <v>2170</v>
      </c>
      <c r="C15" s="777"/>
      <c r="D15" s="778">
        <v>0</v>
      </c>
      <c r="E15" s="772">
        <f t="shared" si="1"/>
        <v>0</v>
      </c>
      <c r="G15" s="644"/>
    </row>
    <row r="16" spans="2:7" x14ac:dyDescent="0.25">
      <c r="B16" s="776" t="s">
        <v>2171</v>
      </c>
      <c r="C16" s="777"/>
      <c r="D16" s="778">
        <v>0</v>
      </c>
      <c r="E16" s="772">
        <f t="shared" si="1"/>
        <v>0</v>
      </c>
      <c r="G16" s="644"/>
    </row>
    <row r="17" spans="2:7" x14ac:dyDescent="0.25">
      <c r="B17" s="776" t="s">
        <v>2172</v>
      </c>
      <c r="C17" s="777"/>
      <c r="D17" s="778">
        <v>0</v>
      </c>
      <c r="E17" s="772">
        <f t="shared" si="1"/>
        <v>0</v>
      </c>
      <c r="G17" s="644"/>
    </row>
    <row r="18" spans="2:7" x14ac:dyDescent="0.25">
      <c r="B18" s="776" t="s">
        <v>2173</v>
      </c>
      <c r="C18" s="777"/>
      <c r="D18" s="778">
        <v>0</v>
      </c>
      <c r="E18" s="772">
        <f t="shared" si="1"/>
        <v>0</v>
      </c>
      <c r="G18" s="644"/>
    </row>
    <row r="19" spans="2:7" x14ac:dyDescent="0.25">
      <c r="B19" s="769" t="s">
        <v>2174</v>
      </c>
      <c r="C19" s="777"/>
      <c r="D19" s="778"/>
      <c r="E19" s="772"/>
      <c r="G19" s="644"/>
    </row>
    <row r="20" spans="2:7" x14ac:dyDescent="0.25">
      <c r="B20" s="776" t="s">
        <v>2175</v>
      </c>
      <c r="C20" s="778">
        <v>2275000000</v>
      </c>
      <c r="D20" s="778">
        <v>-3725000000</v>
      </c>
      <c r="E20" s="772">
        <f>SUM(C20:D20)</f>
        <v>-1450000000</v>
      </c>
      <c r="F20" s="779"/>
      <c r="G20" s="644"/>
    </row>
    <row r="21" spans="2:7" x14ac:dyDescent="0.25">
      <c r="B21" s="776" t="s">
        <v>2176</v>
      </c>
      <c r="C21" s="778">
        <v>975000000</v>
      </c>
      <c r="D21" s="778">
        <v>-1350000000</v>
      </c>
      <c r="E21" s="772">
        <f>SUM(C21:D21)</f>
        <v>-375000000</v>
      </c>
      <c r="G21" s="644"/>
    </row>
    <row r="22" spans="2:7" x14ac:dyDescent="0.25">
      <c r="B22" s="776" t="s">
        <v>2177</v>
      </c>
      <c r="C22" s="778">
        <v>700000000</v>
      </c>
      <c r="D22" s="778">
        <v>-700000000</v>
      </c>
      <c r="E22" s="772">
        <f>SUM(C22:D22)</f>
        <v>0</v>
      </c>
      <c r="G22" s="644"/>
    </row>
    <row r="23" spans="2:7" x14ac:dyDescent="0.25">
      <c r="B23" s="780" t="s">
        <v>2178</v>
      </c>
      <c r="C23" s="781">
        <f>SUM(C7:C22)</f>
        <v>3950000000</v>
      </c>
      <c r="D23" s="781">
        <f>SUM(D7:D22)</f>
        <v>-5939294671.7299995</v>
      </c>
      <c r="E23" s="781">
        <f>SUM(E7:E22)</f>
        <v>-1866121080.1500001</v>
      </c>
    </row>
    <row r="24" spans="2:7" x14ac:dyDescent="0.25">
      <c r="B24" s="782"/>
      <c r="C24" s="783"/>
      <c r="D24" s="784"/>
      <c r="E24" s="783"/>
    </row>
    <row r="25" spans="2:7" x14ac:dyDescent="0.25">
      <c r="B25" s="1091" t="s">
        <v>2179</v>
      </c>
      <c r="C25" s="1091"/>
      <c r="D25" s="1091"/>
      <c r="E25" s="1091"/>
    </row>
    <row r="26" spans="2:7" x14ac:dyDescent="0.25">
      <c r="B26" s="785" t="s">
        <v>2180</v>
      </c>
      <c r="C26" s="786"/>
      <c r="D26" s="772">
        <v>-68534400</v>
      </c>
      <c r="E26" s="772">
        <f>SUM(C26:D26)</f>
        <v>-68534400</v>
      </c>
    </row>
    <row r="27" spans="2:7" x14ac:dyDescent="0.25">
      <c r="B27" s="785" t="s">
        <v>2181</v>
      </c>
      <c r="C27" s="786"/>
      <c r="D27" s="787">
        <v>-23853748.32</v>
      </c>
      <c r="E27" s="772">
        <f>C27+D27</f>
        <v>-23853748.32</v>
      </c>
    </row>
    <row r="28" spans="2:7" x14ac:dyDescent="0.25">
      <c r="B28" s="785"/>
      <c r="C28" s="786"/>
      <c r="D28" s="787"/>
      <c r="E28" s="787"/>
    </row>
    <row r="29" spans="2:7" x14ac:dyDescent="0.25">
      <c r="B29" s="788" t="s">
        <v>2182</v>
      </c>
      <c r="C29" s="786">
        <f>SUM(C26:C28)</f>
        <v>0</v>
      </c>
      <c r="D29" s="787">
        <f>SUM(D26:D28)</f>
        <v>-92388148.319999993</v>
      </c>
      <c r="E29" s="787">
        <f>SUM(E26:E28)</f>
        <v>-92388148.319999993</v>
      </c>
    </row>
    <row r="30" spans="2:7" x14ac:dyDescent="0.25">
      <c r="B30" s="782"/>
      <c r="C30" s="783"/>
      <c r="D30" s="783"/>
      <c r="E30" s="783"/>
    </row>
    <row r="31" spans="2:7" x14ac:dyDescent="0.25">
      <c r="B31" s="789" t="s">
        <v>2183</v>
      </c>
      <c r="C31" s="790">
        <f>C23+C29</f>
        <v>3950000000</v>
      </c>
      <c r="D31" s="790">
        <f t="shared" ref="D31" si="2">D23+D29</f>
        <v>-6031682820.0499992</v>
      </c>
      <c r="E31" s="790">
        <f>E23+E29</f>
        <v>-1958509228.47</v>
      </c>
    </row>
  </sheetData>
  <mergeCells count="5">
    <mergeCell ref="B1:E1"/>
    <mergeCell ref="B2:E2"/>
    <mergeCell ref="B3:E3"/>
    <mergeCell ref="B6:E6"/>
    <mergeCell ref="B25:E2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workbookViewId="0"/>
  </sheetViews>
  <sheetFormatPr baseColWidth="10" defaultRowHeight="15" x14ac:dyDescent="0.25"/>
  <cols>
    <col min="2" max="2" width="36.7109375" customWidth="1"/>
    <col min="3" max="4" width="17.7109375" style="766" customWidth="1"/>
    <col min="5" max="5" width="12.28515625" style="766" bestFit="1" customWidth="1"/>
    <col min="6" max="6" width="16.42578125" bestFit="1" customWidth="1"/>
  </cols>
  <sheetData>
    <row r="1" spans="2:5" x14ac:dyDescent="0.25">
      <c r="B1" s="1090" t="s">
        <v>1682</v>
      </c>
      <c r="C1" s="1090"/>
      <c r="D1" s="1090"/>
    </row>
    <row r="2" spans="2:5" x14ac:dyDescent="0.25">
      <c r="B2" s="1090" t="s">
        <v>2184</v>
      </c>
      <c r="C2" s="1090"/>
      <c r="D2" s="1090"/>
    </row>
    <row r="3" spans="2:5" x14ac:dyDescent="0.25">
      <c r="B3" s="1090" t="s">
        <v>2185</v>
      </c>
      <c r="C3" s="1090"/>
      <c r="D3" s="1090"/>
    </row>
    <row r="4" spans="2:5" x14ac:dyDescent="0.25">
      <c r="B4" s="767" t="s">
        <v>2155</v>
      </c>
      <c r="C4" s="768" t="s">
        <v>1688</v>
      </c>
      <c r="D4" s="768" t="s">
        <v>2186</v>
      </c>
    </row>
    <row r="5" spans="2:5" x14ac:dyDescent="0.25">
      <c r="B5" s="1090" t="s">
        <v>2161</v>
      </c>
      <c r="C5" s="1090"/>
      <c r="D5" s="1090"/>
    </row>
    <row r="6" spans="2:5" ht="15.75" x14ac:dyDescent="0.3">
      <c r="B6" s="770" t="s">
        <v>2163</v>
      </c>
      <c r="C6" s="791">
        <v>1643853.25</v>
      </c>
      <c r="D6" s="791">
        <v>1643853.25</v>
      </c>
    </row>
    <row r="7" spans="2:5" ht="15.75" x14ac:dyDescent="0.3">
      <c r="B7" s="770" t="s">
        <v>2164</v>
      </c>
      <c r="C7" s="791">
        <v>76651126.390000001</v>
      </c>
      <c r="D7" s="791">
        <v>76651126.390000001</v>
      </c>
    </row>
    <row r="8" spans="2:5" ht="18" x14ac:dyDescent="0.35">
      <c r="B8" s="776" t="s">
        <v>2165</v>
      </c>
      <c r="C8" s="791">
        <v>1017007.34</v>
      </c>
      <c r="D8" s="791">
        <v>1017007.34</v>
      </c>
    </row>
    <row r="9" spans="2:5" ht="18" x14ac:dyDescent="0.35">
      <c r="B9" s="776" t="s">
        <v>2166</v>
      </c>
      <c r="C9" s="791">
        <v>2494146.4</v>
      </c>
      <c r="D9" s="791">
        <v>2494146.4</v>
      </c>
    </row>
    <row r="10" spans="2:5" x14ac:dyDescent="0.25">
      <c r="B10" s="776" t="s">
        <v>2167</v>
      </c>
      <c r="C10" s="791">
        <v>39234452.770000003</v>
      </c>
      <c r="D10" s="791">
        <v>39234452.770000003</v>
      </c>
    </row>
    <row r="11" spans="2:5" x14ac:dyDescent="0.25">
      <c r="B11" s="776" t="s">
        <v>2168</v>
      </c>
      <c r="C11" s="791">
        <v>86398726.670000002</v>
      </c>
      <c r="D11" s="791">
        <v>86398726.670000002</v>
      </c>
      <c r="E11" s="792"/>
    </row>
    <row r="12" spans="2:5" x14ac:dyDescent="0.25">
      <c r="B12" s="776" t="s">
        <v>2169</v>
      </c>
      <c r="C12" s="791">
        <v>130985184.45999999</v>
      </c>
      <c r="D12" s="791">
        <v>130985184.45999999</v>
      </c>
    </row>
    <row r="13" spans="2:5" x14ac:dyDescent="0.25">
      <c r="B13" s="776" t="s">
        <v>2170</v>
      </c>
      <c r="C13" s="791">
        <v>16066365.85</v>
      </c>
      <c r="D13" s="791">
        <v>16066365.85</v>
      </c>
    </row>
    <row r="14" spans="2:5" x14ac:dyDescent="0.25">
      <c r="B14" s="776" t="s">
        <v>2171</v>
      </c>
      <c r="C14" s="791">
        <v>35161640.659999996</v>
      </c>
      <c r="D14" s="791">
        <v>35161640.659999996</v>
      </c>
    </row>
    <row r="15" spans="2:5" x14ac:dyDescent="0.25">
      <c r="B15" s="776" t="s">
        <v>2172</v>
      </c>
      <c r="C15" s="791">
        <v>13140753.949999999</v>
      </c>
      <c r="D15" s="791">
        <v>13140753.949999999</v>
      </c>
    </row>
    <row r="16" spans="2:5" x14ac:dyDescent="0.25">
      <c r="B16" s="776" t="s">
        <v>2173</v>
      </c>
      <c r="C16" s="791">
        <v>18652797.77</v>
      </c>
      <c r="D16" s="791">
        <v>18652797.77</v>
      </c>
      <c r="E16" s="792"/>
    </row>
    <row r="17" spans="2:6" x14ac:dyDescent="0.25">
      <c r="B17" s="776" t="s">
        <v>2175</v>
      </c>
      <c r="C17" s="791">
        <v>26232047.300000001</v>
      </c>
      <c r="D17" s="791">
        <v>26232047.300000001</v>
      </c>
    </row>
    <row r="18" spans="2:6" x14ac:dyDescent="0.25">
      <c r="B18" s="776" t="s">
        <v>2176</v>
      </c>
      <c r="C18" s="791">
        <v>8712415.5899999999</v>
      </c>
      <c r="D18" s="791">
        <v>8712415.5899999999</v>
      </c>
    </row>
    <row r="19" spans="2:6" x14ac:dyDescent="0.25">
      <c r="B19" s="776" t="s">
        <v>2177</v>
      </c>
      <c r="C19" s="791">
        <v>6653388.8899999997</v>
      </c>
      <c r="D19" s="791">
        <v>6653388.8899999997</v>
      </c>
      <c r="E19" s="792"/>
    </row>
    <row r="20" spans="2:6" x14ac:dyDescent="0.25">
      <c r="B20" s="780" t="s">
        <v>2178</v>
      </c>
      <c r="C20" s="793">
        <f>SUM(C6:C19)</f>
        <v>463043907.2899999</v>
      </c>
      <c r="D20" s="793">
        <f>SUM(D6:D19)</f>
        <v>463043907.2899999</v>
      </c>
      <c r="F20" s="644"/>
    </row>
    <row r="21" spans="2:6" x14ac:dyDescent="0.25">
      <c r="B21" s="782"/>
      <c r="C21" s="783"/>
      <c r="D21" s="783"/>
    </row>
    <row r="22" spans="2:6" x14ac:dyDescent="0.25">
      <c r="B22" s="1091" t="s">
        <v>2179</v>
      </c>
      <c r="C22" s="1091"/>
      <c r="D22" s="1091"/>
      <c r="F22" s="794"/>
    </row>
    <row r="23" spans="2:6" s="761" customFormat="1" x14ac:dyDescent="0.25">
      <c r="B23" s="785" t="s">
        <v>2180</v>
      </c>
      <c r="C23" s="791">
        <v>65155286.530000001</v>
      </c>
      <c r="D23" s="791">
        <v>65155286.530000001</v>
      </c>
      <c r="E23" s="795"/>
      <c r="F23" s="796"/>
    </row>
    <row r="24" spans="2:6" s="761" customFormat="1" x14ac:dyDescent="0.25">
      <c r="B24" s="785" t="s">
        <v>2181</v>
      </c>
      <c r="C24" s="791">
        <v>76638383.170000002</v>
      </c>
      <c r="D24" s="791">
        <v>76638383.170000002</v>
      </c>
      <c r="E24" s="797"/>
      <c r="F24" s="798"/>
    </row>
    <row r="25" spans="2:6" x14ac:dyDescent="0.25">
      <c r="B25" s="785"/>
      <c r="C25" s="799"/>
      <c r="D25" s="799"/>
    </row>
    <row r="26" spans="2:6" x14ac:dyDescent="0.25">
      <c r="B26" s="780" t="s">
        <v>2182</v>
      </c>
      <c r="C26" s="793">
        <f>SUM(C23:C25)</f>
        <v>141793669.69999999</v>
      </c>
      <c r="D26" s="793">
        <f>SUM(D23:D25)</f>
        <v>141793669.69999999</v>
      </c>
    </row>
    <row r="27" spans="2:6" x14ac:dyDescent="0.25">
      <c r="B27" s="782"/>
      <c r="C27" s="800"/>
      <c r="D27" s="800"/>
    </row>
    <row r="28" spans="2:6" x14ac:dyDescent="0.25">
      <c r="B28" s="789" t="s">
        <v>2183</v>
      </c>
      <c r="C28" s="801">
        <f>C26+C20</f>
        <v>604837576.98999989</v>
      </c>
      <c r="D28" s="801">
        <f>D26+D20</f>
        <v>604837576.98999989</v>
      </c>
    </row>
  </sheetData>
  <mergeCells count="5">
    <mergeCell ref="B1:D1"/>
    <mergeCell ref="B2:D2"/>
    <mergeCell ref="B3:D3"/>
    <mergeCell ref="B5:D5"/>
    <mergeCell ref="B22:D2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showGridLines="0" zoomScale="90" zoomScaleNormal="90" workbookViewId="0">
      <selection activeCell="D11" sqref="D11"/>
    </sheetView>
  </sheetViews>
  <sheetFormatPr baseColWidth="10" defaultRowHeight="15" x14ac:dyDescent="0.25"/>
  <cols>
    <col min="1" max="1" width="35.7109375" style="782" customWidth="1"/>
    <col min="2" max="2" width="13.42578125" style="782" customWidth="1"/>
    <col min="3" max="3" width="15.7109375" style="782" customWidth="1"/>
    <col min="4" max="4" width="15.85546875" style="782" customWidth="1"/>
    <col min="5" max="5" width="17.5703125" style="782" customWidth="1"/>
    <col min="6" max="6" width="17" style="782" customWidth="1"/>
    <col min="7" max="7" width="16.28515625" style="782" customWidth="1"/>
    <col min="8" max="8" width="17.7109375" style="782" customWidth="1"/>
    <col min="9" max="9" width="13.85546875" style="782" customWidth="1"/>
    <col min="10" max="10" width="17.140625" style="782" customWidth="1"/>
    <col min="12" max="12" width="13.5703125" bestFit="1" customWidth="1"/>
  </cols>
  <sheetData>
    <row r="1" spans="1:10" x14ac:dyDescent="0.25">
      <c r="A1" s="802"/>
      <c r="B1" s="802"/>
      <c r="C1" s="802"/>
      <c r="D1" s="802"/>
      <c r="E1" s="802"/>
      <c r="F1" s="802"/>
      <c r="G1" s="802"/>
      <c r="H1" s="803"/>
      <c r="I1" s="802"/>
      <c r="J1" s="802"/>
    </row>
    <row r="2" spans="1:10" x14ac:dyDescent="0.25">
      <c r="A2" s="1092" t="s">
        <v>2187</v>
      </c>
      <c r="B2" s="1092"/>
      <c r="C2" s="1092"/>
      <c r="D2" s="1092"/>
      <c r="E2" s="1092"/>
      <c r="F2" s="1092"/>
      <c r="G2" s="1092"/>
      <c r="H2" s="1092"/>
      <c r="I2" s="1092"/>
      <c r="J2" s="1092"/>
    </row>
    <row r="3" spans="1:10" x14ac:dyDescent="0.25">
      <c r="A3" s="1092" t="s">
        <v>2188</v>
      </c>
      <c r="B3" s="1092"/>
      <c r="C3" s="1092"/>
      <c r="D3" s="1092"/>
      <c r="E3" s="1092"/>
      <c r="F3" s="1092"/>
      <c r="G3" s="1092"/>
      <c r="H3" s="1092"/>
      <c r="I3" s="1092"/>
      <c r="J3" s="1092"/>
    </row>
    <row r="4" spans="1:10" ht="15" customHeight="1" x14ac:dyDescent="0.25">
      <c r="A4" s="1093" t="s">
        <v>2189</v>
      </c>
      <c r="B4" s="1093"/>
      <c r="C4" s="1093"/>
      <c r="D4" s="1093"/>
      <c r="E4" s="1093"/>
      <c r="F4" s="1093"/>
      <c r="G4" s="1093"/>
      <c r="H4" s="1093"/>
      <c r="I4" s="1093"/>
      <c r="J4" s="1093"/>
    </row>
    <row r="5" spans="1:10" x14ac:dyDescent="0.25">
      <c r="A5" s="1094" t="s">
        <v>2190</v>
      </c>
      <c r="B5" s="1094"/>
      <c r="C5" s="1094"/>
      <c r="D5" s="1094"/>
      <c r="E5" s="1094"/>
      <c r="F5" s="1094"/>
      <c r="G5" s="1094"/>
      <c r="H5" s="1094"/>
      <c r="I5" s="1094"/>
      <c r="J5" s="1094"/>
    </row>
    <row r="6" spans="1:10" x14ac:dyDescent="0.25">
      <c r="A6" s="804"/>
      <c r="B6" s="804"/>
      <c r="C6" s="804"/>
      <c r="D6" s="804"/>
      <c r="E6" s="804"/>
      <c r="F6" s="804"/>
      <c r="G6" s="804"/>
      <c r="H6" s="804"/>
      <c r="I6" s="802"/>
      <c r="J6" s="802"/>
    </row>
    <row r="7" spans="1:10" x14ac:dyDescent="0.25">
      <c r="A7" s="1097" t="s">
        <v>2191</v>
      </c>
      <c r="B7" s="1097" t="s">
        <v>2192</v>
      </c>
      <c r="C7" s="1097" t="s">
        <v>2193</v>
      </c>
      <c r="D7" s="1097"/>
      <c r="E7" s="1097"/>
      <c r="F7" s="1097"/>
      <c r="G7" s="1097" t="s">
        <v>1431</v>
      </c>
      <c r="H7" s="1097"/>
      <c r="I7" s="1097" t="s">
        <v>2194</v>
      </c>
      <c r="J7" s="1097"/>
    </row>
    <row r="8" spans="1:10" x14ac:dyDescent="0.25">
      <c r="A8" s="1097"/>
      <c r="B8" s="1097"/>
      <c r="C8" s="1096" t="s">
        <v>2195</v>
      </c>
      <c r="D8" s="1097" t="s">
        <v>2196</v>
      </c>
      <c r="E8" s="1097"/>
      <c r="F8" s="1097"/>
      <c r="G8" s="1096" t="s">
        <v>2197</v>
      </c>
      <c r="H8" s="1097" t="s">
        <v>2198</v>
      </c>
      <c r="I8" s="1097" t="s">
        <v>2197</v>
      </c>
      <c r="J8" s="1097" t="s">
        <v>2196</v>
      </c>
    </row>
    <row r="9" spans="1:10" ht="25.5" x14ac:dyDescent="0.25">
      <c r="A9" s="1097"/>
      <c r="B9" s="1097"/>
      <c r="C9" s="1096"/>
      <c r="D9" s="805" t="s">
        <v>1507</v>
      </c>
      <c r="E9" s="805" t="s">
        <v>2199</v>
      </c>
      <c r="F9" s="805" t="s">
        <v>2200</v>
      </c>
      <c r="G9" s="1096"/>
      <c r="H9" s="1097"/>
      <c r="I9" s="1097"/>
      <c r="J9" s="1097"/>
    </row>
    <row r="10" spans="1:10" ht="91.5" customHeight="1" x14ac:dyDescent="0.25">
      <c r="A10" s="1095" t="s">
        <v>2201</v>
      </c>
      <c r="B10" s="806" t="s">
        <v>2202</v>
      </c>
      <c r="C10" s="807">
        <v>1950000</v>
      </c>
      <c r="D10" s="808">
        <f>E10+F10</f>
        <v>451608642.00300002</v>
      </c>
      <c r="E10" s="808">
        <v>17386932.719999999</v>
      </c>
      <c r="F10" s="808">
        <v>434221709.28299999</v>
      </c>
      <c r="G10" s="807">
        <f>660153*2</f>
        <v>1320306</v>
      </c>
      <c r="H10" s="808">
        <f>279150846.001579+(E10*0.75)</f>
        <v>292191045.54157901</v>
      </c>
      <c r="I10" s="807">
        <f>G10</f>
        <v>1320306</v>
      </c>
      <c r="J10" s="808">
        <f>H10</f>
        <v>292191045.54157901</v>
      </c>
    </row>
    <row r="11" spans="1:10" ht="77.25" customHeight="1" x14ac:dyDescent="0.25">
      <c r="A11" s="1095"/>
      <c r="B11" s="806" t="s">
        <v>2203</v>
      </c>
      <c r="C11" s="807">
        <v>475000</v>
      </c>
      <c r="D11" s="808">
        <f>E11+F11</f>
        <v>65323584.997500002</v>
      </c>
      <c r="E11" s="808">
        <v>2514958.02</v>
      </c>
      <c r="F11" s="808">
        <v>62808626.977499999</v>
      </c>
      <c r="G11" s="807">
        <v>313657</v>
      </c>
      <c r="H11" s="808">
        <f>42998148.6200332+(E11*0.75)</f>
        <v>44884367.135033198</v>
      </c>
      <c r="I11" s="807">
        <v>313657</v>
      </c>
      <c r="J11" s="808">
        <f>H11</f>
        <v>44884367.135033198</v>
      </c>
    </row>
    <row r="12" spans="1:10" ht="156" customHeight="1" x14ac:dyDescent="0.25">
      <c r="A12" s="809" t="s">
        <v>2204</v>
      </c>
      <c r="B12" s="810" t="s">
        <v>2205</v>
      </c>
      <c r="C12" s="811">
        <v>25330</v>
      </c>
      <c r="D12" s="812">
        <v>107087939.09999999</v>
      </c>
      <c r="E12" s="812">
        <v>5767939.0999999996</v>
      </c>
      <c r="F12" s="812">
        <v>101320000</v>
      </c>
      <c r="G12" s="811">
        <v>25330</v>
      </c>
      <c r="H12" s="812">
        <v>0</v>
      </c>
      <c r="I12" s="811">
        <v>0</v>
      </c>
      <c r="J12" s="812">
        <v>0</v>
      </c>
    </row>
    <row r="13" spans="1:10" ht="159" customHeight="1" x14ac:dyDescent="0.25">
      <c r="A13" s="813" t="s">
        <v>2206</v>
      </c>
      <c r="B13" s="814" t="s">
        <v>2207</v>
      </c>
      <c r="C13" s="815">
        <v>1000</v>
      </c>
      <c r="D13" s="816">
        <v>33181000</v>
      </c>
      <c r="E13" s="816">
        <v>2562146.67</v>
      </c>
      <c r="F13" s="816">
        <v>20000000</v>
      </c>
      <c r="G13" s="815">
        <v>655</v>
      </c>
      <c r="H13" s="816">
        <v>7315500</v>
      </c>
      <c r="I13" s="815">
        <v>1823</v>
      </c>
      <c r="J13" s="816">
        <v>20000000</v>
      </c>
    </row>
  </sheetData>
  <mergeCells count="16">
    <mergeCell ref="A2:J2"/>
    <mergeCell ref="A3:J3"/>
    <mergeCell ref="A4:J4"/>
    <mergeCell ref="A5:J5"/>
    <mergeCell ref="A10:A11"/>
    <mergeCell ref="C8:C9"/>
    <mergeCell ref="D8:F8"/>
    <mergeCell ref="G8:G9"/>
    <mergeCell ref="H8:H9"/>
    <mergeCell ref="I8:I9"/>
    <mergeCell ref="J8:J9"/>
    <mergeCell ref="A7:A9"/>
    <mergeCell ref="B7:B9"/>
    <mergeCell ref="C7:F7"/>
    <mergeCell ref="G7:H7"/>
    <mergeCell ref="I7:J7"/>
  </mergeCells>
  <printOptions horizontalCentered="1" verticalCentered="1"/>
  <pageMargins left="0.31496062992125984" right="0.31496062992125984" top="0.35433070866141736" bottom="0.15748031496062992" header="0.31496062992125984" footer="0.31496062992125984"/>
  <pageSetup scale="55"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2"/>
  <sheetViews>
    <sheetView zoomScale="80" zoomScaleNormal="80" workbookViewId="0">
      <selection activeCell="B21" sqref="B21"/>
    </sheetView>
  </sheetViews>
  <sheetFormatPr baseColWidth="10" defaultRowHeight="11.25" x14ac:dyDescent="0.2"/>
  <cols>
    <col min="1" max="1" width="9.85546875" style="819" customWidth="1"/>
    <col min="2" max="2" width="83.42578125" style="819" customWidth="1"/>
    <col min="3" max="3" width="15" style="819" customWidth="1"/>
    <col min="4" max="5" width="11.85546875" style="819" bestFit="1" customWidth="1"/>
    <col min="6" max="255" width="11" style="819"/>
    <col min="256" max="256" width="9.85546875" style="819" bestFit="1" customWidth="1"/>
    <col min="257" max="257" width="129" style="819" bestFit="1" customWidth="1"/>
    <col min="258" max="258" width="15.28515625" style="819" bestFit="1" customWidth="1"/>
    <col min="259" max="511" width="11" style="819"/>
    <col min="512" max="512" width="9.85546875" style="819" bestFit="1" customWidth="1"/>
    <col min="513" max="513" width="129" style="819" bestFit="1" customWidth="1"/>
    <col min="514" max="514" width="15.28515625" style="819" bestFit="1" customWidth="1"/>
    <col min="515" max="767" width="11" style="819"/>
    <col min="768" max="768" width="9.85546875" style="819" bestFit="1" customWidth="1"/>
    <col min="769" max="769" width="129" style="819" bestFit="1" customWidth="1"/>
    <col min="770" max="770" width="15.28515625" style="819" bestFit="1" customWidth="1"/>
    <col min="771" max="1023" width="11" style="819"/>
    <col min="1024" max="1024" width="9.85546875" style="819" bestFit="1" customWidth="1"/>
    <col min="1025" max="1025" width="129" style="819" bestFit="1" customWidth="1"/>
    <col min="1026" max="1026" width="15.28515625" style="819" bestFit="1" customWidth="1"/>
    <col min="1027" max="1279" width="11" style="819"/>
    <col min="1280" max="1280" width="9.85546875" style="819" bestFit="1" customWidth="1"/>
    <col min="1281" max="1281" width="129" style="819" bestFit="1" customWidth="1"/>
    <col min="1282" max="1282" width="15.28515625" style="819" bestFit="1" customWidth="1"/>
    <col min="1283" max="1535" width="11" style="819"/>
    <col min="1536" max="1536" width="9.85546875" style="819" bestFit="1" customWidth="1"/>
    <col min="1537" max="1537" width="129" style="819" bestFit="1" customWidth="1"/>
    <col min="1538" max="1538" width="15.28515625" style="819" bestFit="1" customWidth="1"/>
    <col min="1539" max="1791" width="11" style="819"/>
    <col min="1792" max="1792" width="9.85546875" style="819" bestFit="1" customWidth="1"/>
    <col min="1793" max="1793" width="129" style="819" bestFit="1" customWidth="1"/>
    <col min="1794" max="1794" width="15.28515625" style="819" bestFit="1" customWidth="1"/>
    <col min="1795" max="2047" width="11" style="819"/>
    <col min="2048" max="2048" width="9.85546875" style="819" bestFit="1" customWidth="1"/>
    <col min="2049" max="2049" width="129" style="819" bestFit="1" customWidth="1"/>
    <col min="2050" max="2050" width="15.28515625" style="819" bestFit="1" customWidth="1"/>
    <col min="2051" max="2303" width="11" style="819"/>
    <col min="2304" max="2304" width="9.85546875" style="819" bestFit="1" customWidth="1"/>
    <col min="2305" max="2305" width="129" style="819" bestFit="1" customWidth="1"/>
    <col min="2306" max="2306" width="15.28515625" style="819" bestFit="1" customWidth="1"/>
    <col min="2307" max="2559" width="11" style="819"/>
    <col min="2560" max="2560" width="9.85546875" style="819" bestFit="1" customWidth="1"/>
    <col min="2561" max="2561" width="129" style="819" bestFit="1" customWidth="1"/>
    <col min="2562" max="2562" width="15.28515625" style="819" bestFit="1" customWidth="1"/>
    <col min="2563" max="2815" width="11" style="819"/>
    <col min="2816" max="2816" width="9.85546875" style="819" bestFit="1" customWidth="1"/>
    <col min="2817" max="2817" width="129" style="819" bestFit="1" customWidth="1"/>
    <col min="2818" max="2818" width="15.28515625" style="819" bestFit="1" customWidth="1"/>
    <col min="2819" max="3071" width="11" style="819"/>
    <col min="3072" max="3072" width="9.85546875" style="819" bestFit="1" customWidth="1"/>
    <col min="3073" max="3073" width="129" style="819" bestFit="1" customWidth="1"/>
    <col min="3074" max="3074" width="15.28515625" style="819" bestFit="1" customWidth="1"/>
    <col min="3075" max="3327" width="11" style="819"/>
    <col min="3328" max="3328" width="9.85546875" style="819" bestFit="1" customWidth="1"/>
    <col min="3329" max="3329" width="129" style="819" bestFit="1" customWidth="1"/>
    <col min="3330" max="3330" width="15.28515625" style="819" bestFit="1" customWidth="1"/>
    <col min="3331" max="3583" width="11" style="819"/>
    <col min="3584" max="3584" width="9.85546875" style="819" bestFit="1" customWidth="1"/>
    <col min="3585" max="3585" width="129" style="819" bestFit="1" customWidth="1"/>
    <col min="3586" max="3586" width="15.28515625" style="819" bestFit="1" customWidth="1"/>
    <col min="3587" max="3839" width="11" style="819"/>
    <col min="3840" max="3840" width="9.85546875" style="819" bestFit="1" customWidth="1"/>
    <col min="3841" max="3841" width="129" style="819" bestFit="1" customWidth="1"/>
    <col min="3842" max="3842" width="15.28515625" style="819" bestFit="1" customWidth="1"/>
    <col min="3843" max="4095" width="11" style="819"/>
    <col min="4096" max="4096" width="9.85546875" style="819" bestFit="1" customWidth="1"/>
    <col min="4097" max="4097" width="129" style="819" bestFit="1" customWidth="1"/>
    <col min="4098" max="4098" width="15.28515625" style="819" bestFit="1" customWidth="1"/>
    <col min="4099" max="4351" width="11" style="819"/>
    <col min="4352" max="4352" width="9.85546875" style="819" bestFit="1" customWidth="1"/>
    <col min="4353" max="4353" width="129" style="819" bestFit="1" customWidth="1"/>
    <col min="4354" max="4354" width="15.28515625" style="819" bestFit="1" customWidth="1"/>
    <col min="4355" max="4607" width="11" style="819"/>
    <col min="4608" max="4608" width="9.85546875" style="819" bestFit="1" customWidth="1"/>
    <col min="4609" max="4609" width="129" style="819" bestFit="1" customWidth="1"/>
    <col min="4610" max="4610" width="15.28515625" style="819" bestFit="1" customWidth="1"/>
    <col min="4611" max="4863" width="11" style="819"/>
    <col min="4864" max="4864" width="9.85546875" style="819" bestFit="1" customWidth="1"/>
    <col min="4865" max="4865" width="129" style="819" bestFit="1" customWidth="1"/>
    <col min="4866" max="4866" width="15.28515625" style="819" bestFit="1" customWidth="1"/>
    <col min="4867" max="5119" width="11" style="819"/>
    <col min="5120" max="5120" width="9.85546875" style="819" bestFit="1" customWidth="1"/>
    <col min="5121" max="5121" width="129" style="819" bestFit="1" customWidth="1"/>
    <col min="5122" max="5122" width="15.28515625" style="819" bestFit="1" customWidth="1"/>
    <col min="5123" max="5375" width="11" style="819"/>
    <col min="5376" max="5376" width="9.85546875" style="819" bestFit="1" customWidth="1"/>
    <col min="5377" max="5377" width="129" style="819" bestFit="1" customWidth="1"/>
    <col min="5378" max="5378" width="15.28515625" style="819" bestFit="1" customWidth="1"/>
    <col min="5379" max="5631" width="11" style="819"/>
    <col min="5632" max="5632" width="9.85546875" style="819" bestFit="1" customWidth="1"/>
    <col min="5633" max="5633" width="129" style="819" bestFit="1" customWidth="1"/>
    <col min="5634" max="5634" width="15.28515625" style="819" bestFit="1" customWidth="1"/>
    <col min="5635" max="5887" width="11" style="819"/>
    <col min="5888" max="5888" width="9.85546875" style="819" bestFit="1" customWidth="1"/>
    <col min="5889" max="5889" width="129" style="819" bestFit="1" customWidth="1"/>
    <col min="5890" max="5890" width="15.28515625" style="819" bestFit="1" customWidth="1"/>
    <col min="5891" max="6143" width="11" style="819"/>
    <col min="6144" max="6144" width="9.85546875" style="819" bestFit="1" customWidth="1"/>
    <col min="6145" max="6145" width="129" style="819" bestFit="1" customWidth="1"/>
    <col min="6146" max="6146" width="15.28515625" style="819" bestFit="1" customWidth="1"/>
    <col min="6147" max="6399" width="11" style="819"/>
    <col min="6400" max="6400" width="9.85546875" style="819" bestFit="1" customWidth="1"/>
    <col min="6401" max="6401" width="129" style="819" bestFit="1" customWidth="1"/>
    <col min="6402" max="6402" width="15.28515625" style="819" bestFit="1" customWidth="1"/>
    <col min="6403" max="6655" width="11" style="819"/>
    <col min="6656" max="6656" width="9.85546875" style="819" bestFit="1" customWidth="1"/>
    <col min="6657" max="6657" width="129" style="819" bestFit="1" customWidth="1"/>
    <col min="6658" max="6658" width="15.28515625" style="819" bestFit="1" customWidth="1"/>
    <col min="6659" max="6911" width="11" style="819"/>
    <col min="6912" max="6912" width="9.85546875" style="819" bestFit="1" customWidth="1"/>
    <col min="6913" max="6913" width="129" style="819" bestFit="1" customWidth="1"/>
    <col min="6914" max="6914" width="15.28515625" style="819" bestFit="1" customWidth="1"/>
    <col min="6915" max="7167" width="11" style="819"/>
    <col min="7168" max="7168" width="9.85546875" style="819" bestFit="1" customWidth="1"/>
    <col min="7169" max="7169" width="129" style="819" bestFit="1" customWidth="1"/>
    <col min="7170" max="7170" width="15.28515625" style="819" bestFit="1" customWidth="1"/>
    <col min="7171" max="7423" width="11" style="819"/>
    <col min="7424" max="7424" width="9.85546875" style="819" bestFit="1" customWidth="1"/>
    <col min="7425" max="7425" width="129" style="819" bestFit="1" customWidth="1"/>
    <col min="7426" max="7426" width="15.28515625" style="819" bestFit="1" customWidth="1"/>
    <col min="7427" max="7679" width="11" style="819"/>
    <col min="7680" max="7680" width="9.85546875" style="819" bestFit="1" customWidth="1"/>
    <col min="7681" max="7681" width="129" style="819" bestFit="1" customWidth="1"/>
    <col min="7682" max="7682" width="15.28515625" style="819" bestFit="1" customWidth="1"/>
    <col min="7683" max="7935" width="11" style="819"/>
    <col min="7936" max="7936" width="9.85546875" style="819" bestFit="1" customWidth="1"/>
    <col min="7937" max="7937" width="129" style="819" bestFit="1" customWidth="1"/>
    <col min="7938" max="7938" width="15.28515625" style="819" bestFit="1" customWidth="1"/>
    <col min="7939" max="8191" width="11" style="819"/>
    <col min="8192" max="8192" width="9.85546875" style="819" bestFit="1" customWidth="1"/>
    <col min="8193" max="8193" width="129" style="819" bestFit="1" customWidth="1"/>
    <col min="8194" max="8194" width="15.28515625" style="819" bestFit="1" customWidth="1"/>
    <col min="8195" max="8447" width="11" style="819"/>
    <col min="8448" max="8448" width="9.85546875" style="819" bestFit="1" customWidth="1"/>
    <col min="8449" max="8449" width="129" style="819" bestFit="1" customWidth="1"/>
    <col min="8450" max="8450" width="15.28515625" style="819" bestFit="1" customWidth="1"/>
    <col min="8451" max="8703" width="11" style="819"/>
    <col min="8704" max="8704" width="9.85546875" style="819" bestFit="1" customWidth="1"/>
    <col min="8705" max="8705" width="129" style="819" bestFit="1" customWidth="1"/>
    <col min="8706" max="8706" width="15.28515625" style="819" bestFit="1" customWidth="1"/>
    <col min="8707" max="8959" width="11" style="819"/>
    <col min="8960" max="8960" width="9.85546875" style="819" bestFit="1" customWidth="1"/>
    <col min="8961" max="8961" width="129" style="819" bestFit="1" customWidth="1"/>
    <col min="8962" max="8962" width="15.28515625" style="819" bestFit="1" customWidth="1"/>
    <col min="8963" max="9215" width="11" style="819"/>
    <col min="9216" max="9216" width="9.85546875" style="819" bestFit="1" customWidth="1"/>
    <col min="9217" max="9217" width="129" style="819" bestFit="1" customWidth="1"/>
    <col min="9218" max="9218" width="15.28515625" style="819" bestFit="1" customWidth="1"/>
    <col min="9219" max="9471" width="11" style="819"/>
    <col min="9472" max="9472" width="9.85546875" style="819" bestFit="1" customWidth="1"/>
    <col min="9473" max="9473" width="129" style="819" bestFit="1" customWidth="1"/>
    <col min="9474" max="9474" width="15.28515625" style="819" bestFit="1" customWidth="1"/>
    <col min="9475" max="9727" width="11" style="819"/>
    <col min="9728" max="9728" width="9.85546875" style="819" bestFit="1" customWidth="1"/>
    <col min="9729" max="9729" width="129" style="819" bestFit="1" customWidth="1"/>
    <col min="9730" max="9730" width="15.28515625" style="819" bestFit="1" customWidth="1"/>
    <col min="9731" max="9983" width="11" style="819"/>
    <col min="9984" max="9984" width="9.85546875" style="819" bestFit="1" customWidth="1"/>
    <col min="9985" max="9985" width="129" style="819" bestFit="1" customWidth="1"/>
    <col min="9986" max="9986" width="15.28515625" style="819" bestFit="1" customWidth="1"/>
    <col min="9987" max="10239" width="11" style="819"/>
    <col min="10240" max="10240" width="9.85546875" style="819" bestFit="1" customWidth="1"/>
    <col min="10241" max="10241" width="129" style="819" bestFit="1" customWidth="1"/>
    <col min="10242" max="10242" width="15.28515625" style="819" bestFit="1" customWidth="1"/>
    <col min="10243" max="10495" width="11" style="819"/>
    <col min="10496" max="10496" width="9.85546875" style="819" bestFit="1" customWidth="1"/>
    <col min="10497" max="10497" width="129" style="819" bestFit="1" customWidth="1"/>
    <col min="10498" max="10498" width="15.28515625" style="819" bestFit="1" customWidth="1"/>
    <col min="10499" max="10751" width="11" style="819"/>
    <col min="10752" max="10752" width="9.85546875" style="819" bestFit="1" customWidth="1"/>
    <col min="10753" max="10753" width="129" style="819" bestFit="1" customWidth="1"/>
    <col min="10754" max="10754" width="15.28515625" style="819" bestFit="1" customWidth="1"/>
    <col min="10755" max="11007" width="11" style="819"/>
    <col min="11008" max="11008" width="9.85546875" style="819" bestFit="1" customWidth="1"/>
    <col min="11009" max="11009" width="129" style="819" bestFit="1" customWidth="1"/>
    <col min="11010" max="11010" width="15.28515625" style="819" bestFit="1" customWidth="1"/>
    <col min="11011" max="11263" width="11" style="819"/>
    <col min="11264" max="11264" width="9.85546875" style="819" bestFit="1" customWidth="1"/>
    <col min="11265" max="11265" width="129" style="819" bestFit="1" customWidth="1"/>
    <col min="11266" max="11266" width="15.28515625" style="819" bestFit="1" customWidth="1"/>
    <col min="11267" max="11519" width="11" style="819"/>
    <col min="11520" max="11520" width="9.85546875" style="819" bestFit="1" customWidth="1"/>
    <col min="11521" max="11521" width="129" style="819" bestFit="1" customWidth="1"/>
    <col min="11522" max="11522" width="15.28515625" style="819" bestFit="1" customWidth="1"/>
    <col min="11523" max="11775" width="11" style="819"/>
    <col min="11776" max="11776" width="9.85546875" style="819" bestFit="1" customWidth="1"/>
    <col min="11777" max="11777" width="129" style="819" bestFit="1" customWidth="1"/>
    <col min="11778" max="11778" width="15.28515625" style="819" bestFit="1" customWidth="1"/>
    <col min="11779" max="12031" width="11" style="819"/>
    <col min="12032" max="12032" width="9.85546875" style="819" bestFit="1" customWidth="1"/>
    <col min="12033" max="12033" width="129" style="819" bestFit="1" customWidth="1"/>
    <col min="12034" max="12034" width="15.28515625" style="819" bestFit="1" customWidth="1"/>
    <col min="12035" max="12287" width="11" style="819"/>
    <col min="12288" max="12288" width="9.85546875" style="819" bestFit="1" customWidth="1"/>
    <col min="12289" max="12289" width="129" style="819" bestFit="1" customWidth="1"/>
    <col min="12290" max="12290" width="15.28515625" style="819" bestFit="1" customWidth="1"/>
    <col min="12291" max="12543" width="11" style="819"/>
    <col min="12544" max="12544" width="9.85546875" style="819" bestFit="1" customWidth="1"/>
    <col min="12545" max="12545" width="129" style="819" bestFit="1" customWidth="1"/>
    <col min="12546" max="12546" width="15.28515625" style="819" bestFit="1" customWidth="1"/>
    <col min="12547" max="12799" width="11" style="819"/>
    <col min="12800" max="12800" width="9.85546875" style="819" bestFit="1" customWidth="1"/>
    <col min="12801" max="12801" width="129" style="819" bestFit="1" customWidth="1"/>
    <col min="12802" max="12802" width="15.28515625" style="819" bestFit="1" customWidth="1"/>
    <col min="12803" max="13055" width="11" style="819"/>
    <col min="13056" max="13056" width="9.85546875" style="819" bestFit="1" customWidth="1"/>
    <col min="13057" max="13057" width="129" style="819" bestFit="1" customWidth="1"/>
    <col min="13058" max="13058" width="15.28515625" style="819" bestFit="1" customWidth="1"/>
    <col min="13059" max="13311" width="11" style="819"/>
    <col min="13312" max="13312" width="9.85546875" style="819" bestFit="1" customWidth="1"/>
    <col min="13313" max="13313" width="129" style="819" bestFit="1" customWidth="1"/>
    <col min="13314" max="13314" width="15.28515625" style="819" bestFit="1" customWidth="1"/>
    <col min="13315" max="13567" width="11" style="819"/>
    <col min="13568" max="13568" width="9.85546875" style="819" bestFit="1" customWidth="1"/>
    <col min="13569" max="13569" width="129" style="819" bestFit="1" customWidth="1"/>
    <col min="13570" max="13570" width="15.28515625" style="819" bestFit="1" customWidth="1"/>
    <col min="13571" max="13823" width="11" style="819"/>
    <col min="13824" max="13824" width="9.85546875" style="819" bestFit="1" customWidth="1"/>
    <col min="13825" max="13825" width="129" style="819" bestFit="1" customWidth="1"/>
    <col min="13826" max="13826" width="15.28515625" style="819" bestFit="1" customWidth="1"/>
    <col min="13827" max="14079" width="11" style="819"/>
    <col min="14080" max="14080" width="9.85546875" style="819" bestFit="1" customWidth="1"/>
    <col min="14081" max="14081" width="129" style="819" bestFit="1" customWidth="1"/>
    <col min="14082" max="14082" width="15.28515625" style="819" bestFit="1" customWidth="1"/>
    <col min="14083" max="14335" width="11" style="819"/>
    <col min="14336" max="14336" width="9.85546875" style="819" bestFit="1" customWidth="1"/>
    <col min="14337" max="14337" width="129" style="819" bestFit="1" customWidth="1"/>
    <col min="14338" max="14338" width="15.28515625" style="819" bestFit="1" customWidth="1"/>
    <col min="14339" max="14591" width="11" style="819"/>
    <col min="14592" max="14592" width="9.85546875" style="819" bestFit="1" customWidth="1"/>
    <col min="14593" max="14593" width="129" style="819" bestFit="1" customWidth="1"/>
    <col min="14594" max="14594" width="15.28515625" style="819" bestFit="1" customWidth="1"/>
    <col min="14595" max="14847" width="11" style="819"/>
    <col min="14848" max="14848" width="9.85546875" style="819" bestFit="1" customWidth="1"/>
    <col min="14849" max="14849" width="129" style="819" bestFit="1" customWidth="1"/>
    <col min="14850" max="14850" width="15.28515625" style="819" bestFit="1" customWidth="1"/>
    <col min="14851" max="15103" width="11" style="819"/>
    <col min="15104" max="15104" width="9.85546875" style="819" bestFit="1" customWidth="1"/>
    <col min="15105" max="15105" width="129" style="819" bestFit="1" customWidth="1"/>
    <col min="15106" max="15106" width="15.28515625" style="819" bestFit="1" customWidth="1"/>
    <col min="15107" max="15359" width="11" style="819"/>
    <col min="15360" max="15360" width="9.85546875" style="819" bestFit="1" customWidth="1"/>
    <col min="15361" max="15361" width="129" style="819" bestFit="1" customWidth="1"/>
    <col min="15362" max="15362" width="15.28515625" style="819" bestFit="1" customWidth="1"/>
    <col min="15363" max="15615" width="11" style="819"/>
    <col min="15616" max="15616" width="9.85546875" style="819" bestFit="1" customWidth="1"/>
    <col min="15617" max="15617" width="129" style="819" bestFit="1" customWidth="1"/>
    <col min="15618" max="15618" width="15.28515625" style="819" bestFit="1" customWidth="1"/>
    <col min="15619" max="15871" width="11" style="819"/>
    <col min="15872" max="15872" width="9.85546875" style="819" bestFit="1" customWidth="1"/>
    <col min="15873" max="15873" width="129" style="819" bestFit="1" customWidth="1"/>
    <col min="15874" max="15874" width="15.28515625" style="819" bestFit="1" customWidth="1"/>
    <col min="15875" max="16127" width="11" style="819"/>
    <col min="16128" max="16128" width="9.85546875" style="819" bestFit="1" customWidth="1"/>
    <col min="16129" max="16129" width="129" style="819" bestFit="1" customWidth="1"/>
    <col min="16130" max="16130" width="15.28515625" style="819" bestFit="1" customWidth="1"/>
    <col min="16131" max="16384" width="11" style="819"/>
  </cols>
  <sheetData>
    <row r="1" spans="1:3" ht="15" customHeight="1" x14ac:dyDescent="0.2">
      <c r="A1" s="1098" t="s">
        <v>2309</v>
      </c>
      <c r="B1" s="1098"/>
      <c r="C1" s="1098"/>
    </row>
    <row r="2" spans="1:3" ht="15" customHeight="1" x14ac:dyDescent="0.2">
      <c r="A2" s="1098" t="s">
        <v>2209</v>
      </c>
      <c r="B2" s="1098"/>
      <c r="C2" s="1098"/>
    </row>
    <row r="3" spans="1:3" ht="15" customHeight="1" x14ac:dyDescent="0.2">
      <c r="A3" s="1098" t="s">
        <v>2310</v>
      </c>
      <c r="B3" s="1098"/>
      <c r="C3" s="1098"/>
    </row>
    <row r="4" spans="1:3" ht="15" customHeight="1" x14ac:dyDescent="0.2">
      <c r="A4" s="1098" t="s">
        <v>2210</v>
      </c>
      <c r="B4" s="1098"/>
      <c r="C4" s="1098"/>
    </row>
    <row r="5" spans="1:3" ht="15" customHeight="1" x14ac:dyDescent="0.2">
      <c r="A5" s="1098"/>
      <c r="B5" s="1098"/>
      <c r="C5" s="1098"/>
    </row>
    <row r="6" spans="1:3" ht="15" customHeight="1" x14ac:dyDescent="0.2">
      <c r="A6" s="1098" t="s">
        <v>2211</v>
      </c>
      <c r="B6" s="1098"/>
      <c r="C6" s="1098"/>
    </row>
    <row r="7" spans="1:3" ht="15" customHeight="1" x14ac:dyDescent="0.2">
      <c r="A7" s="820"/>
      <c r="B7" s="821"/>
      <c r="C7" s="821"/>
    </row>
    <row r="8" spans="1:3" ht="15" customHeight="1" x14ac:dyDescent="0.2">
      <c r="A8" s="822" t="s">
        <v>2212</v>
      </c>
      <c r="B8" s="823" t="s">
        <v>2213</v>
      </c>
      <c r="C8" s="822" t="s">
        <v>7</v>
      </c>
    </row>
    <row r="9" spans="1:3" ht="15" customHeight="1" x14ac:dyDescent="0.2">
      <c r="A9" s="824" t="s">
        <v>2214</v>
      </c>
      <c r="B9" s="825" t="s">
        <v>2215</v>
      </c>
      <c r="C9" s="826">
        <v>1969299478</v>
      </c>
    </row>
    <row r="10" spans="1:3" ht="15" customHeight="1" x14ac:dyDescent="0.2">
      <c r="A10" s="824" t="s">
        <v>2216</v>
      </c>
      <c r="B10" s="825" t="s">
        <v>2217</v>
      </c>
      <c r="C10" s="826">
        <v>1081729426</v>
      </c>
    </row>
    <row r="11" spans="1:3" ht="15" customHeight="1" x14ac:dyDescent="0.2">
      <c r="A11" s="824" t="s">
        <v>2218</v>
      </c>
      <c r="B11" s="825" t="s">
        <v>2219</v>
      </c>
      <c r="C11" s="826">
        <v>11750906</v>
      </c>
    </row>
    <row r="12" spans="1:3" ht="15" customHeight="1" x14ac:dyDescent="0.2">
      <c r="A12" s="824" t="s">
        <v>2220</v>
      </c>
      <c r="B12" s="825" t="s">
        <v>2221</v>
      </c>
      <c r="C12" s="826">
        <v>609511174</v>
      </c>
    </row>
    <row r="13" spans="1:3" ht="26.25" customHeight="1" x14ac:dyDescent="0.2">
      <c r="A13" s="824" t="s">
        <v>2222</v>
      </c>
      <c r="B13" s="825" t="s">
        <v>2223</v>
      </c>
      <c r="C13" s="826">
        <v>1726382250</v>
      </c>
    </row>
    <row r="14" spans="1:3" ht="15" customHeight="1" x14ac:dyDescent="0.2">
      <c r="A14" s="824" t="s">
        <v>2224</v>
      </c>
      <c r="B14" s="825" t="s">
        <v>2225</v>
      </c>
      <c r="C14" s="826">
        <v>1699518335</v>
      </c>
    </row>
    <row r="15" spans="1:3" ht="15" customHeight="1" x14ac:dyDescent="0.2">
      <c r="A15" s="824" t="s">
        <v>2226</v>
      </c>
      <c r="B15" s="825" t="s">
        <v>2227</v>
      </c>
      <c r="C15" s="826">
        <v>1940461515</v>
      </c>
    </row>
    <row r="16" spans="1:3" ht="15" customHeight="1" x14ac:dyDescent="0.2">
      <c r="A16" s="824" t="s">
        <v>2228</v>
      </c>
      <c r="B16" s="825" t="s">
        <v>2229</v>
      </c>
      <c r="C16" s="826">
        <v>3004748737</v>
      </c>
    </row>
    <row r="17" spans="1:3" ht="15" customHeight="1" x14ac:dyDescent="0.2">
      <c r="A17" s="824" t="s">
        <v>2230</v>
      </c>
      <c r="B17" s="825" t="s">
        <v>2231</v>
      </c>
      <c r="C17" s="826">
        <v>43752740</v>
      </c>
    </row>
    <row r="18" spans="1:3" ht="15" customHeight="1" x14ac:dyDescent="0.2">
      <c r="A18" s="824" t="s">
        <v>2232</v>
      </c>
      <c r="B18" s="825" t="s">
        <v>2233</v>
      </c>
      <c r="C18" s="826">
        <v>3617942</v>
      </c>
    </row>
    <row r="19" spans="1:3" ht="15" customHeight="1" x14ac:dyDescent="0.2">
      <c r="A19" s="824" t="s">
        <v>2234</v>
      </c>
      <c r="B19" s="825" t="s">
        <v>2219</v>
      </c>
      <c r="C19" s="826">
        <v>622200</v>
      </c>
    </row>
    <row r="20" spans="1:3" ht="15" customHeight="1" x14ac:dyDescent="0.2">
      <c r="A20" s="824" t="s">
        <v>2235</v>
      </c>
      <c r="B20" s="825" t="s">
        <v>2221</v>
      </c>
      <c r="C20" s="826">
        <v>75033275</v>
      </c>
    </row>
    <row r="21" spans="1:3" ht="15" customHeight="1" x14ac:dyDescent="0.2">
      <c r="A21" s="824" t="s">
        <v>2236</v>
      </c>
      <c r="B21" s="825" t="s">
        <v>2223</v>
      </c>
      <c r="C21" s="826">
        <v>19020004</v>
      </c>
    </row>
    <row r="22" spans="1:3" ht="15" customHeight="1" x14ac:dyDescent="0.2">
      <c r="A22" s="824" t="s">
        <v>2237</v>
      </c>
      <c r="B22" s="825" t="s">
        <v>2238</v>
      </c>
      <c r="C22" s="826">
        <v>182615236</v>
      </c>
    </row>
    <row r="23" spans="1:3" ht="15" customHeight="1" x14ac:dyDescent="0.2">
      <c r="A23" s="824" t="s">
        <v>2239</v>
      </c>
      <c r="B23" s="825" t="s">
        <v>2227</v>
      </c>
      <c r="C23" s="826">
        <v>178424731</v>
      </c>
    </row>
    <row r="24" spans="1:3" ht="15" customHeight="1" x14ac:dyDescent="0.2">
      <c r="A24" s="824" t="s">
        <v>2240</v>
      </c>
      <c r="B24" s="825" t="s">
        <v>2229</v>
      </c>
      <c r="C24" s="826">
        <v>48067859</v>
      </c>
    </row>
    <row r="25" spans="1:3" ht="15" customHeight="1" x14ac:dyDescent="0.2">
      <c r="A25" s="827" t="s">
        <v>2241</v>
      </c>
      <c r="B25" s="828" t="s">
        <v>2231</v>
      </c>
      <c r="C25" s="829">
        <v>438546</v>
      </c>
    </row>
    <row r="26" spans="1:3" ht="15" customHeight="1" x14ac:dyDescent="0.2">
      <c r="A26" s="827" t="s">
        <v>2242</v>
      </c>
      <c r="B26" s="828" t="s">
        <v>2233</v>
      </c>
      <c r="C26" s="829">
        <v>1812735</v>
      </c>
    </row>
    <row r="27" spans="1:3" ht="15" customHeight="1" x14ac:dyDescent="0.2">
      <c r="A27" s="827" t="s">
        <v>2243</v>
      </c>
      <c r="B27" s="828" t="s">
        <v>2244</v>
      </c>
      <c r="C27" s="829">
        <v>799693</v>
      </c>
    </row>
    <row r="28" spans="1:3" ht="15" customHeight="1" x14ac:dyDescent="0.2">
      <c r="A28" s="827"/>
      <c r="B28" s="828"/>
      <c r="C28" s="829"/>
    </row>
    <row r="29" spans="1:3" ht="15" customHeight="1" thickBot="1" x14ac:dyDescent="0.25">
      <c r="A29" s="827"/>
      <c r="B29" s="830" t="s">
        <v>10</v>
      </c>
      <c r="C29" s="831">
        <f>SUM(C9:C28)</f>
        <v>12597606782</v>
      </c>
    </row>
    <row r="30" spans="1:3" ht="15" customHeight="1" thickTop="1" x14ac:dyDescent="0.2">
      <c r="A30" s="832"/>
      <c r="B30" s="832"/>
      <c r="C30" s="829"/>
    </row>
    <row r="31" spans="1:3" ht="15" customHeight="1" x14ac:dyDescent="0.2">
      <c r="A31" s="832"/>
      <c r="B31" s="832"/>
      <c r="C31" s="833"/>
    </row>
    <row r="32" spans="1:3" ht="15" customHeight="1" x14ac:dyDescent="0.2">
      <c r="A32" s="834"/>
      <c r="B32" s="835"/>
      <c r="C32" s="835"/>
    </row>
  </sheetData>
  <mergeCells count="6">
    <mergeCell ref="A6:C6"/>
    <mergeCell ref="A1:C1"/>
    <mergeCell ref="A2:C2"/>
    <mergeCell ref="A3:C3"/>
    <mergeCell ref="A4:C4"/>
    <mergeCell ref="A5:C5"/>
  </mergeCells>
  <pageMargins left="0.70866141732283472" right="0.70866141732283472" top="0.74803149606299213" bottom="0.74803149606299213" header="0.31496062992125984" footer="0.31496062992125984"/>
  <pageSetup scale="7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7"/>
  <sheetViews>
    <sheetView zoomScale="80" zoomScaleNormal="80" workbookViewId="0">
      <selection activeCell="C51" sqref="C51"/>
    </sheetView>
  </sheetViews>
  <sheetFormatPr baseColWidth="10" defaultRowHeight="11.25" x14ac:dyDescent="0.2"/>
  <cols>
    <col min="1" max="1" width="9.85546875" style="819" bestFit="1" customWidth="1"/>
    <col min="2" max="2" width="81.5703125" style="819" customWidth="1"/>
    <col min="3" max="3" width="14.7109375" style="819" bestFit="1" customWidth="1"/>
    <col min="4" max="256" width="11" style="819"/>
    <col min="257" max="257" width="9.85546875" style="819" bestFit="1" customWidth="1"/>
    <col min="258" max="258" width="107.42578125" style="819" bestFit="1" customWidth="1"/>
    <col min="259" max="259" width="14.7109375" style="819" bestFit="1" customWidth="1"/>
    <col min="260" max="512" width="11" style="819"/>
    <col min="513" max="513" width="9.85546875" style="819" bestFit="1" customWidth="1"/>
    <col min="514" max="514" width="107.42578125" style="819" bestFit="1" customWidth="1"/>
    <col min="515" max="515" width="14.7109375" style="819" bestFit="1" customWidth="1"/>
    <col min="516" max="768" width="11" style="819"/>
    <col min="769" max="769" width="9.85546875" style="819" bestFit="1" customWidth="1"/>
    <col min="770" max="770" width="107.42578125" style="819" bestFit="1" customWidth="1"/>
    <col min="771" max="771" width="14.7109375" style="819" bestFit="1" customWidth="1"/>
    <col min="772" max="1024" width="11" style="819"/>
    <col min="1025" max="1025" width="9.85546875" style="819" bestFit="1" customWidth="1"/>
    <col min="1026" max="1026" width="107.42578125" style="819" bestFit="1" customWidth="1"/>
    <col min="1027" max="1027" width="14.7109375" style="819" bestFit="1" customWidth="1"/>
    <col min="1028" max="1280" width="11" style="819"/>
    <col min="1281" max="1281" width="9.85546875" style="819" bestFit="1" customWidth="1"/>
    <col min="1282" max="1282" width="107.42578125" style="819" bestFit="1" customWidth="1"/>
    <col min="1283" max="1283" width="14.7109375" style="819" bestFit="1" customWidth="1"/>
    <col min="1284" max="1536" width="11" style="819"/>
    <col min="1537" max="1537" width="9.85546875" style="819" bestFit="1" customWidth="1"/>
    <col min="1538" max="1538" width="107.42578125" style="819" bestFit="1" customWidth="1"/>
    <col min="1539" max="1539" width="14.7109375" style="819" bestFit="1" customWidth="1"/>
    <col min="1540" max="1792" width="11" style="819"/>
    <col min="1793" max="1793" width="9.85546875" style="819" bestFit="1" customWidth="1"/>
    <col min="1794" max="1794" width="107.42578125" style="819" bestFit="1" customWidth="1"/>
    <col min="1795" max="1795" width="14.7109375" style="819" bestFit="1" customWidth="1"/>
    <col min="1796" max="2048" width="11" style="819"/>
    <col min="2049" max="2049" width="9.85546875" style="819" bestFit="1" customWidth="1"/>
    <col min="2050" max="2050" width="107.42578125" style="819" bestFit="1" customWidth="1"/>
    <col min="2051" max="2051" width="14.7109375" style="819" bestFit="1" customWidth="1"/>
    <col min="2052" max="2304" width="11" style="819"/>
    <col min="2305" max="2305" width="9.85546875" style="819" bestFit="1" customWidth="1"/>
    <col min="2306" max="2306" width="107.42578125" style="819" bestFit="1" customWidth="1"/>
    <col min="2307" max="2307" width="14.7109375" style="819" bestFit="1" customWidth="1"/>
    <col min="2308" max="2560" width="11" style="819"/>
    <col min="2561" max="2561" width="9.85546875" style="819" bestFit="1" customWidth="1"/>
    <col min="2562" max="2562" width="107.42578125" style="819" bestFit="1" customWidth="1"/>
    <col min="2563" max="2563" width="14.7109375" style="819" bestFit="1" customWidth="1"/>
    <col min="2564" max="2816" width="11" style="819"/>
    <col min="2817" max="2817" width="9.85546875" style="819" bestFit="1" customWidth="1"/>
    <col min="2818" max="2818" width="107.42578125" style="819" bestFit="1" customWidth="1"/>
    <col min="2819" max="2819" width="14.7109375" style="819" bestFit="1" customWidth="1"/>
    <col min="2820" max="3072" width="11" style="819"/>
    <col min="3073" max="3073" width="9.85546875" style="819" bestFit="1" customWidth="1"/>
    <col min="3074" max="3074" width="107.42578125" style="819" bestFit="1" customWidth="1"/>
    <col min="3075" max="3075" width="14.7109375" style="819" bestFit="1" customWidth="1"/>
    <col min="3076" max="3328" width="11" style="819"/>
    <col min="3329" max="3329" width="9.85546875" style="819" bestFit="1" customWidth="1"/>
    <col min="3330" max="3330" width="107.42578125" style="819" bestFit="1" customWidth="1"/>
    <col min="3331" max="3331" width="14.7109375" style="819" bestFit="1" customWidth="1"/>
    <col min="3332" max="3584" width="11" style="819"/>
    <col min="3585" max="3585" width="9.85546875" style="819" bestFit="1" customWidth="1"/>
    <col min="3586" max="3586" width="107.42578125" style="819" bestFit="1" customWidth="1"/>
    <col min="3587" max="3587" width="14.7109375" style="819" bestFit="1" customWidth="1"/>
    <col min="3588" max="3840" width="11" style="819"/>
    <col min="3841" max="3841" width="9.85546875" style="819" bestFit="1" customWidth="1"/>
    <col min="3842" max="3842" width="107.42578125" style="819" bestFit="1" customWidth="1"/>
    <col min="3843" max="3843" width="14.7109375" style="819" bestFit="1" customWidth="1"/>
    <col min="3844" max="4096" width="11" style="819"/>
    <col min="4097" max="4097" width="9.85546875" style="819" bestFit="1" customWidth="1"/>
    <col min="4098" max="4098" width="107.42578125" style="819" bestFit="1" customWidth="1"/>
    <col min="4099" max="4099" width="14.7109375" style="819" bestFit="1" customWidth="1"/>
    <col min="4100" max="4352" width="11" style="819"/>
    <col min="4353" max="4353" width="9.85546875" style="819" bestFit="1" customWidth="1"/>
    <col min="4354" max="4354" width="107.42578125" style="819" bestFit="1" customWidth="1"/>
    <col min="4355" max="4355" width="14.7109375" style="819" bestFit="1" customWidth="1"/>
    <col min="4356" max="4608" width="11" style="819"/>
    <col min="4609" max="4609" width="9.85546875" style="819" bestFit="1" customWidth="1"/>
    <col min="4610" max="4610" width="107.42578125" style="819" bestFit="1" customWidth="1"/>
    <col min="4611" max="4611" width="14.7109375" style="819" bestFit="1" customWidth="1"/>
    <col min="4612" max="4864" width="11" style="819"/>
    <col min="4865" max="4865" width="9.85546875" style="819" bestFit="1" customWidth="1"/>
    <col min="4866" max="4866" width="107.42578125" style="819" bestFit="1" customWidth="1"/>
    <col min="4867" max="4867" width="14.7109375" style="819" bestFit="1" customWidth="1"/>
    <col min="4868" max="5120" width="11" style="819"/>
    <col min="5121" max="5121" width="9.85546875" style="819" bestFit="1" customWidth="1"/>
    <col min="5122" max="5122" width="107.42578125" style="819" bestFit="1" customWidth="1"/>
    <col min="5123" max="5123" width="14.7109375" style="819" bestFit="1" customWidth="1"/>
    <col min="5124" max="5376" width="11" style="819"/>
    <col min="5377" max="5377" width="9.85546875" style="819" bestFit="1" customWidth="1"/>
    <col min="5378" max="5378" width="107.42578125" style="819" bestFit="1" customWidth="1"/>
    <col min="5379" max="5379" width="14.7109375" style="819" bestFit="1" customWidth="1"/>
    <col min="5380" max="5632" width="11" style="819"/>
    <col min="5633" max="5633" width="9.85546875" style="819" bestFit="1" customWidth="1"/>
    <col min="5634" max="5634" width="107.42578125" style="819" bestFit="1" customWidth="1"/>
    <col min="5635" max="5635" width="14.7109375" style="819" bestFit="1" customWidth="1"/>
    <col min="5636" max="5888" width="11" style="819"/>
    <col min="5889" max="5889" width="9.85546875" style="819" bestFit="1" customWidth="1"/>
    <col min="5890" max="5890" width="107.42578125" style="819" bestFit="1" customWidth="1"/>
    <col min="5891" max="5891" width="14.7109375" style="819" bestFit="1" customWidth="1"/>
    <col min="5892" max="6144" width="11" style="819"/>
    <col min="6145" max="6145" width="9.85546875" style="819" bestFit="1" customWidth="1"/>
    <col min="6146" max="6146" width="107.42578125" style="819" bestFit="1" customWidth="1"/>
    <col min="6147" max="6147" width="14.7109375" style="819" bestFit="1" customWidth="1"/>
    <col min="6148" max="6400" width="11" style="819"/>
    <col min="6401" max="6401" width="9.85546875" style="819" bestFit="1" customWidth="1"/>
    <col min="6402" max="6402" width="107.42578125" style="819" bestFit="1" customWidth="1"/>
    <col min="6403" max="6403" width="14.7109375" style="819" bestFit="1" customWidth="1"/>
    <col min="6404" max="6656" width="11" style="819"/>
    <col min="6657" max="6657" width="9.85546875" style="819" bestFit="1" customWidth="1"/>
    <col min="6658" max="6658" width="107.42578125" style="819" bestFit="1" customWidth="1"/>
    <col min="6659" max="6659" width="14.7109375" style="819" bestFit="1" customWidth="1"/>
    <col min="6660" max="6912" width="11" style="819"/>
    <col min="6913" max="6913" width="9.85546875" style="819" bestFit="1" customWidth="1"/>
    <col min="6914" max="6914" width="107.42578125" style="819" bestFit="1" customWidth="1"/>
    <col min="6915" max="6915" width="14.7109375" style="819" bestFit="1" customWidth="1"/>
    <col min="6916" max="7168" width="11" style="819"/>
    <col min="7169" max="7169" width="9.85546875" style="819" bestFit="1" customWidth="1"/>
    <col min="7170" max="7170" width="107.42578125" style="819" bestFit="1" customWidth="1"/>
    <col min="7171" max="7171" width="14.7109375" style="819" bestFit="1" customWidth="1"/>
    <col min="7172" max="7424" width="11" style="819"/>
    <col min="7425" max="7425" width="9.85546875" style="819" bestFit="1" customWidth="1"/>
    <col min="7426" max="7426" width="107.42578125" style="819" bestFit="1" customWidth="1"/>
    <col min="7427" max="7427" width="14.7109375" style="819" bestFit="1" customWidth="1"/>
    <col min="7428" max="7680" width="11" style="819"/>
    <col min="7681" max="7681" width="9.85546875" style="819" bestFit="1" customWidth="1"/>
    <col min="7682" max="7682" width="107.42578125" style="819" bestFit="1" customWidth="1"/>
    <col min="7683" max="7683" width="14.7109375" style="819" bestFit="1" customWidth="1"/>
    <col min="7684" max="7936" width="11" style="819"/>
    <col min="7937" max="7937" width="9.85546875" style="819" bestFit="1" customWidth="1"/>
    <col min="7938" max="7938" width="107.42578125" style="819" bestFit="1" customWidth="1"/>
    <col min="7939" max="7939" width="14.7109375" style="819" bestFit="1" customWidth="1"/>
    <col min="7940" max="8192" width="11" style="819"/>
    <col min="8193" max="8193" width="9.85546875" style="819" bestFit="1" customWidth="1"/>
    <col min="8194" max="8194" width="107.42578125" style="819" bestFit="1" customWidth="1"/>
    <col min="8195" max="8195" width="14.7109375" style="819" bestFit="1" customWidth="1"/>
    <col min="8196" max="8448" width="11" style="819"/>
    <col min="8449" max="8449" width="9.85546875" style="819" bestFit="1" customWidth="1"/>
    <col min="8450" max="8450" width="107.42578125" style="819" bestFit="1" customWidth="1"/>
    <col min="8451" max="8451" width="14.7109375" style="819" bestFit="1" customWidth="1"/>
    <col min="8452" max="8704" width="11" style="819"/>
    <col min="8705" max="8705" width="9.85546875" style="819" bestFit="1" customWidth="1"/>
    <col min="8706" max="8706" width="107.42578125" style="819" bestFit="1" customWidth="1"/>
    <col min="8707" max="8707" width="14.7109375" style="819" bestFit="1" customWidth="1"/>
    <col min="8708" max="8960" width="11" style="819"/>
    <col min="8961" max="8961" width="9.85546875" style="819" bestFit="1" customWidth="1"/>
    <col min="8962" max="8962" width="107.42578125" style="819" bestFit="1" customWidth="1"/>
    <col min="8963" max="8963" width="14.7109375" style="819" bestFit="1" customWidth="1"/>
    <col min="8964" max="9216" width="11" style="819"/>
    <col min="9217" max="9217" width="9.85546875" style="819" bestFit="1" customWidth="1"/>
    <col min="9218" max="9218" width="107.42578125" style="819" bestFit="1" customWidth="1"/>
    <col min="9219" max="9219" width="14.7109375" style="819" bestFit="1" customWidth="1"/>
    <col min="9220" max="9472" width="11" style="819"/>
    <col min="9473" max="9473" width="9.85546875" style="819" bestFit="1" customWidth="1"/>
    <col min="9474" max="9474" width="107.42578125" style="819" bestFit="1" customWidth="1"/>
    <col min="9475" max="9475" width="14.7109375" style="819" bestFit="1" customWidth="1"/>
    <col min="9476" max="9728" width="11" style="819"/>
    <col min="9729" max="9729" width="9.85546875" style="819" bestFit="1" customWidth="1"/>
    <col min="9730" max="9730" width="107.42578125" style="819" bestFit="1" customWidth="1"/>
    <col min="9731" max="9731" width="14.7109375" style="819" bestFit="1" customWidth="1"/>
    <col min="9732" max="9984" width="11" style="819"/>
    <col min="9985" max="9985" width="9.85546875" style="819" bestFit="1" customWidth="1"/>
    <col min="9986" max="9986" width="107.42578125" style="819" bestFit="1" customWidth="1"/>
    <col min="9987" max="9987" width="14.7109375" style="819" bestFit="1" customWidth="1"/>
    <col min="9988" max="10240" width="11" style="819"/>
    <col min="10241" max="10241" width="9.85546875" style="819" bestFit="1" customWidth="1"/>
    <col min="10242" max="10242" width="107.42578125" style="819" bestFit="1" customWidth="1"/>
    <col min="10243" max="10243" width="14.7109375" style="819" bestFit="1" customWidth="1"/>
    <col min="10244" max="10496" width="11" style="819"/>
    <col min="10497" max="10497" width="9.85546875" style="819" bestFit="1" customWidth="1"/>
    <col min="10498" max="10498" width="107.42578125" style="819" bestFit="1" customWidth="1"/>
    <col min="10499" max="10499" width="14.7109375" style="819" bestFit="1" customWidth="1"/>
    <col min="10500" max="10752" width="11" style="819"/>
    <col min="10753" max="10753" width="9.85546875" style="819" bestFit="1" customWidth="1"/>
    <col min="10754" max="10754" width="107.42578125" style="819" bestFit="1" customWidth="1"/>
    <col min="10755" max="10755" width="14.7109375" style="819" bestFit="1" customWidth="1"/>
    <col min="10756" max="11008" width="11" style="819"/>
    <col min="11009" max="11009" width="9.85546875" style="819" bestFit="1" customWidth="1"/>
    <col min="11010" max="11010" width="107.42578125" style="819" bestFit="1" customWidth="1"/>
    <col min="11011" max="11011" width="14.7109375" style="819" bestFit="1" customWidth="1"/>
    <col min="11012" max="11264" width="11" style="819"/>
    <col min="11265" max="11265" width="9.85546875" style="819" bestFit="1" customWidth="1"/>
    <col min="11266" max="11266" width="107.42578125" style="819" bestFit="1" customWidth="1"/>
    <col min="11267" max="11267" width="14.7109375" style="819" bestFit="1" customWidth="1"/>
    <col min="11268" max="11520" width="11" style="819"/>
    <col min="11521" max="11521" width="9.85546875" style="819" bestFit="1" customWidth="1"/>
    <col min="11522" max="11522" width="107.42578125" style="819" bestFit="1" customWidth="1"/>
    <col min="11523" max="11523" width="14.7109375" style="819" bestFit="1" customWidth="1"/>
    <col min="11524" max="11776" width="11" style="819"/>
    <col min="11777" max="11777" width="9.85546875" style="819" bestFit="1" customWidth="1"/>
    <col min="11778" max="11778" width="107.42578125" style="819" bestFit="1" customWidth="1"/>
    <col min="11779" max="11779" width="14.7109375" style="819" bestFit="1" customWidth="1"/>
    <col min="11780" max="12032" width="11" style="819"/>
    <col min="12033" max="12033" width="9.85546875" style="819" bestFit="1" customWidth="1"/>
    <col min="12034" max="12034" width="107.42578125" style="819" bestFit="1" customWidth="1"/>
    <col min="12035" max="12035" width="14.7109375" style="819" bestFit="1" customWidth="1"/>
    <col min="12036" max="12288" width="11" style="819"/>
    <col min="12289" max="12289" width="9.85546875" style="819" bestFit="1" customWidth="1"/>
    <col min="12290" max="12290" width="107.42578125" style="819" bestFit="1" customWidth="1"/>
    <col min="12291" max="12291" width="14.7109375" style="819" bestFit="1" customWidth="1"/>
    <col min="12292" max="12544" width="11" style="819"/>
    <col min="12545" max="12545" width="9.85546875" style="819" bestFit="1" customWidth="1"/>
    <col min="12546" max="12546" width="107.42578125" style="819" bestFit="1" customWidth="1"/>
    <col min="12547" max="12547" width="14.7109375" style="819" bestFit="1" customWidth="1"/>
    <col min="12548" max="12800" width="11" style="819"/>
    <col min="12801" max="12801" width="9.85546875" style="819" bestFit="1" customWidth="1"/>
    <col min="12802" max="12802" width="107.42578125" style="819" bestFit="1" customWidth="1"/>
    <col min="12803" max="12803" width="14.7109375" style="819" bestFit="1" customWidth="1"/>
    <col min="12804" max="13056" width="11" style="819"/>
    <col min="13057" max="13057" width="9.85546875" style="819" bestFit="1" customWidth="1"/>
    <col min="13058" max="13058" width="107.42578125" style="819" bestFit="1" customWidth="1"/>
    <col min="13059" max="13059" width="14.7109375" style="819" bestFit="1" customWidth="1"/>
    <col min="13060" max="13312" width="11" style="819"/>
    <col min="13313" max="13313" width="9.85546875" style="819" bestFit="1" customWidth="1"/>
    <col min="13314" max="13314" width="107.42578125" style="819" bestFit="1" customWidth="1"/>
    <col min="13315" max="13315" width="14.7109375" style="819" bestFit="1" customWidth="1"/>
    <col min="13316" max="13568" width="11" style="819"/>
    <col min="13569" max="13569" width="9.85546875" style="819" bestFit="1" customWidth="1"/>
    <col min="13570" max="13570" width="107.42578125" style="819" bestFit="1" customWidth="1"/>
    <col min="13571" max="13571" width="14.7109375" style="819" bestFit="1" customWidth="1"/>
    <col min="13572" max="13824" width="11" style="819"/>
    <col min="13825" max="13825" width="9.85546875" style="819" bestFit="1" customWidth="1"/>
    <col min="13826" max="13826" width="107.42578125" style="819" bestFit="1" customWidth="1"/>
    <col min="13827" max="13827" width="14.7109375" style="819" bestFit="1" customWidth="1"/>
    <col min="13828" max="14080" width="11" style="819"/>
    <col min="14081" max="14081" width="9.85546875" style="819" bestFit="1" customWidth="1"/>
    <col min="14082" max="14082" width="107.42578125" style="819" bestFit="1" customWidth="1"/>
    <col min="14083" max="14083" width="14.7109375" style="819" bestFit="1" customWidth="1"/>
    <col min="14084" max="14336" width="11" style="819"/>
    <col min="14337" max="14337" width="9.85546875" style="819" bestFit="1" customWidth="1"/>
    <col min="14338" max="14338" width="107.42578125" style="819" bestFit="1" customWidth="1"/>
    <col min="14339" max="14339" width="14.7109375" style="819" bestFit="1" customWidth="1"/>
    <col min="14340" max="14592" width="11" style="819"/>
    <col min="14593" max="14593" width="9.85546875" style="819" bestFit="1" customWidth="1"/>
    <col min="14594" max="14594" width="107.42578125" style="819" bestFit="1" customWidth="1"/>
    <col min="14595" max="14595" width="14.7109375" style="819" bestFit="1" customWidth="1"/>
    <col min="14596" max="14848" width="11" style="819"/>
    <col min="14849" max="14849" width="9.85546875" style="819" bestFit="1" customWidth="1"/>
    <col min="14850" max="14850" width="107.42578125" style="819" bestFit="1" customWidth="1"/>
    <col min="14851" max="14851" width="14.7109375" style="819" bestFit="1" customWidth="1"/>
    <col min="14852" max="15104" width="11" style="819"/>
    <col min="15105" max="15105" width="9.85546875" style="819" bestFit="1" customWidth="1"/>
    <col min="15106" max="15106" width="107.42578125" style="819" bestFit="1" customWidth="1"/>
    <col min="15107" max="15107" width="14.7109375" style="819" bestFit="1" customWidth="1"/>
    <col min="15108" max="15360" width="11" style="819"/>
    <col min="15361" max="15361" width="9.85546875" style="819" bestFit="1" customWidth="1"/>
    <col min="15362" max="15362" width="107.42578125" style="819" bestFit="1" customWidth="1"/>
    <col min="15363" max="15363" width="14.7109375" style="819" bestFit="1" customWidth="1"/>
    <col min="15364" max="15616" width="11" style="819"/>
    <col min="15617" max="15617" width="9.85546875" style="819" bestFit="1" customWidth="1"/>
    <col min="15618" max="15618" width="107.42578125" style="819" bestFit="1" customWidth="1"/>
    <col min="15619" max="15619" width="14.7109375" style="819" bestFit="1" customWidth="1"/>
    <col min="15620" max="15872" width="11" style="819"/>
    <col min="15873" max="15873" width="9.85546875" style="819" bestFit="1" customWidth="1"/>
    <col min="15874" max="15874" width="107.42578125" style="819" bestFit="1" customWidth="1"/>
    <col min="15875" max="15875" width="14.7109375" style="819" bestFit="1" customWidth="1"/>
    <col min="15876" max="16128" width="11" style="819"/>
    <col min="16129" max="16129" width="9.85546875" style="819" bestFit="1" customWidth="1"/>
    <col min="16130" max="16130" width="107.42578125" style="819" bestFit="1" customWidth="1"/>
    <col min="16131" max="16131" width="14.7109375" style="819" bestFit="1" customWidth="1"/>
    <col min="16132" max="16384" width="11" style="819"/>
  </cols>
  <sheetData>
    <row r="1" spans="1:5" x14ac:dyDescent="0.2">
      <c r="A1" s="1098" t="s">
        <v>2309</v>
      </c>
      <c r="B1" s="1098"/>
      <c r="C1" s="1098"/>
    </row>
    <row r="2" spans="1:5" x14ac:dyDescent="0.2">
      <c r="A2" s="1098" t="s">
        <v>2311</v>
      </c>
      <c r="B2" s="1098"/>
      <c r="C2" s="1098"/>
    </row>
    <row r="3" spans="1:5" x14ac:dyDescent="0.2">
      <c r="A3" s="1098" t="s">
        <v>2310</v>
      </c>
      <c r="B3" s="1098"/>
      <c r="C3" s="1098"/>
    </row>
    <row r="4" spans="1:5" x14ac:dyDescent="0.2">
      <c r="A4" s="1098" t="s">
        <v>2210</v>
      </c>
      <c r="B4" s="1098"/>
      <c r="C4" s="1098"/>
    </row>
    <row r="5" spans="1:5" x14ac:dyDescent="0.2">
      <c r="A5" s="1098"/>
      <c r="B5" s="1098"/>
      <c r="C5" s="1098"/>
    </row>
    <row r="6" spans="1:5" x14ac:dyDescent="0.2">
      <c r="A6" s="1098" t="s">
        <v>2211</v>
      </c>
      <c r="B6" s="1098"/>
      <c r="C6" s="1098"/>
    </row>
    <row r="7" spans="1:5" x14ac:dyDescent="0.2">
      <c r="A7" s="820"/>
      <c r="B7" s="821"/>
      <c r="C7" s="821"/>
    </row>
    <row r="8" spans="1:5" x14ac:dyDescent="0.2">
      <c r="A8" s="822" t="s">
        <v>2212</v>
      </c>
      <c r="B8" s="823" t="s">
        <v>2213</v>
      </c>
      <c r="C8" s="822" t="s">
        <v>7</v>
      </c>
    </row>
    <row r="9" spans="1:5" x14ac:dyDescent="0.2">
      <c r="A9" s="836" t="s">
        <v>2245</v>
      </c>
      <c r="B9" s="828" t="s">
        <v>2246</v>
      </c>
      <c r="C9" s="837">
        <v>96343733</v>
      </c>
      <c r="E9" s="838"/>
    </row>
    <row r="10" spans="1:5" x14ac:dyDescent="0.2">
      <c r="A10" s="836" t="s">
        <v>2247</v>
      </c>
      <c r="B10" s="828" t="s">
        <v>2248</v>
      </c>
      <c r="C10" s="837">
        <v>4263641</v>
      </c>
      <c r="E10" s="838"/>
    </row>
    <row r="11" spans="1:5" x14ac:dyDescent="0.2">
      <c r="A11" s="836" t="s">
        <v>2249</v>
      </c>
      <c r="B11" s="828" t="s">
        <v>2250</v>
      </c>
      <c r="C11" s="837">
        <v>334188214</v>
      </c>
      <c r="E11" s="838"/>
    </row>
    <row r="12" spans="1:5" x14ac:dyDescent="0.2">
      <c r="A12" s="836" t="s">
        <v>2251</v>
      </c>
      <c r="B12" s="828" t="s">
        <v>2252</v>
      </c>
      <c r="C12" s="837">
        <v>11857830</v>
      </c>
      <c r="E12" s="838"/>
    </row>
    <row r="13" spans="1:5" x14ac:dyDescent="0.2">
      <c r="A13" s="836" t="s">
        <v>2253</v>
      </c>
      <c r="B13" s="828" t="s">
        <v>2254</v>
      </c>
      <c r="C13" s="837">
        <v>55807311</v>
      </c>
      <c r="E13" s="838"/>
    </row>
    <row r="14" spans="1:5" x14ac:dyDescent="0.2">
      <c r="A14" s="836" t="s">
        <v>2255</v>
      </c>
      <c r="B14" s="828" t="s">
        <v>2303</v>
      </c>
      <c r="C14" s="837">
        <v>16270988</v>
      </c>
      <c r="E14" s="838"/>
    </row>
    <row r="15" spans="1:5" x14ac:dyDescent="0.2">
      <c r="A15" s="836" t="s">
        <v>2256</v>
      </c>
      <c r="B15" s="828" t="s">
        <v>2257</v>
      </c>
      <c r="C15" s="837">
        <v>18641826</v>
      </c>
      <c r="E15" s="838"/>
    </row>
    <row r="16" spans="1:5" x14ac:dyDescent="0.2">
      <c r="A16" s="836" t="s">
        <v>2258</v>
      </c>
      <c r="B16" s="828" t="s">
        <v>2259</v>
      </c>
      <c r="C16" s="837">
        <v>22597051</v>
      </c>
      <c r="E16" s="838"/>
    </row>
    <row r="17" spans="1:5" x14ac:dyDescent="0.2">
      <c r="A17" s="836" t="s">
        <v>2260</v>
      </c>
      <c r="B17" s="828" t="s">
        <v>2261</v>
      </c>
      <c r="C17" s="837">
        <v>35241312</v>
      </c>
      <c r="E17" s="838"/>
    </row>
    <row r="18" spans="1:5" x14ac:dyDescent="0.2">
      <c r="A18" s="836" t="s">
        <v>2262</v>
      </c>
      <c r="B18" s="828" t="s">
        <v>2263</v>
      </c>
      <c r="C18" s="837">
        <v>10089821</v>
      </c>
      <c r="E18" s="838"/>
    </row>
    <row r="19" spans="1:5" x14ac:dyDescent="0.2">
      <c r="A19" s="836" t="s">
        <v>2264</v>
      </c>
      <c r="B19" s="828" t="s">
        <v>2265</v>
      </c>
      <c r="C19" s="837">
        <v>1064237176</v>
      </c>
      <c r="E19" s="838"/>
    </row>
    <row r="20" spans="1:5" x14ac:dyDescent="0.2">
      <c r="A20" s="836" t="s">
        <v>2302</v>
      </c>
      <c r="B20" s="828" t="s">
        <v>2304</v>
      </c>
      <c r="C20" s="837">
        <v>1225739</v>
      </c>
      <c r="E20" s="838"/>
    </row>
    <row r="21" spans="1:5" x14ac:dyDescent="0.2">
      <c r="A21" s="836" t="s">
        <v>2266</v>
      </c>
      <c r="B21" s="828" t="s">
        <v>2305</v>
      </c>
      <c r="C21" s="837">
        <v>205636748</v>
      </c>
      <c r="E21" s="838"/>
    </row>
    <row r="22" spans="1:5" x14ac:dyDescent="0.2">
      <c r="A22" s="836" t="s">
        <v>2267</v>
      </c>
      <c r="B22" s="828" t="s">
        <v>2268</v>
      </c>
      <c r="C22" s="837">
        <v>2312802</v>
      </c>
      <c r="E22" s="838"/>
    </row>
    <row r="23" spans="1:5" x14ac:dyDescent="0.2">
      <c r="A23" s="836" t="s">
        <v>2269</v>
      </c>
      <c r="B23" s="828" t="s">
        <v>2270</v>
      </c>
      <c r="C23" s="837">
        <v>19768585</v>
      </c>
      <c r="E23" s="838"/>
    </row>
    <row r="24" spans="1:5" x14ac:dyDescent="0.2">
      <c r="A24" s="836" t="s">
        <v>2271</v>
      </c>
      <c r="B24" s="828" t="s">
        <v>2272</v>
      </c>
      <c r="C24" s="837">
        <v>234176925</v>
      </c>
      <c r="E24" s="838"/>
    </row>
    <row r="25" spans="1:5" x14ac:dyDescent="0.2">
      <c r="A25" s="836" t="s">
        <v>2273</v>
      </c>
      <c r="B25" s="828" t="s">
        <v>2274</v>
      </c>
      <c r="C25" s="837">
        <v>3638117</v>
      </c>
      <c r="E25" s="838"/>
    </row>
    <row r="26" spans="1:5" x14ac:dyDescent="0.2">
      <c r="A26" s="836" t="s">
        <v>2275</v>
      </c>
      <c r="B26" s="828" t="s">
        <v>2276</v>
      </c>
      <c r="C26" s="837">
        <v>19468639</v>
      </c>
      <c r="E26" s="838"/>
    </row>
    <row r="27" spans="1:5" x14ac:dyDescent="0.2">
      <c r="A27" s="836" t="s">
        <v>2277</v>
      </c>
      <c r="B27" s="828" t="s">
        <v>2278</v>
      </c>
      <c r="C27" s="837">
        <v>10770571</v>
      </c>
      <c r="E27" s="838"/>
    </row>
    <row r="28" spans="1:5" x14ac:dyDescent="0.2">
      <c r="A28" s="836" t="s">
        <v>2279</v>
      </c>
      <c r="B28" s="828" t="s">
        <v>2306</v>
      </c>
      <c r="C28" s="837">
        <v>5557385</v>
      </c>
      <c r="E28" s="838"/>
    </row>
    <row r="29" spans="1:5" x14ac:dyDescent="0.2">
      <c r="A29" s="836" t="s">
        <v>2280</v>
      </c>
      <c r="B29" s="828" t="s">
        <v>2281</v>
      </c>
      <c r="C29" s="837">
        <v>228725867</v>
      </c>
      <c r="E29" s="838"/>
    </row>
    <row r="30" spans="1:5" x14ac:dyDescent="0.2">
      <c r="A30" s="836" t="s">
        <v>2282</v>
      </c>
      <c r="B30" s="828" t="s">
        <v>2283</v>
      </c>
      <c r="C30" s="837">
        <v>10508117</v>
      </c>
      <c r="E30" s="838"/>
    </row>
    <row r="31" spans="1:5" x14ac:dyDescent="0.2">
      <c r="A31" s="836" t="s">
        <v>2284</v>
      </c>
      <c r="B31" s="828" t="s">
        <v>2307</v>
      </c>
      <c r="C31" s="837">
        <v>8005077</v>
      </c>
      <c r="E31" s="838"/>
    </row>
    <row r="32" spans="1:5" x14ac:dyDescent="0.2">
      <c r="A32" s="836" t="s">
        <v>2285</v>
      </c>
      <c r="B32" s="828" t="s">
        <v>2286</v>
      </c>
      <c r="C32" s="837">
        <v>47734961</v>
      </c>
      <c r="E32" s="838"/>
    </row>
    <row r="33" spans="1:3" x14ac:dyDescent="0.2">
      <c r="A33" s="836" t="s">
        <v>2287</v>
      </c>
      <c r="B33" s="828" t="s">
        <v>2288</v>
      </c>
      <c r="C33" s="837">
        <v>35565478</v>
      </c>
    </row>
    <row r="34" spans="1:3" x14ac:dyDescent="0.2">
      <c r="A34" s="836" t="s">
        <v>2289</v>
      </c>
      <c r="B34" s="828" t="s">
        <v>2290</v>
      </c>
      <c r="C34" s="837">
        <v>0</v>
      </c>
    </row>
    <row r="35" spans="1:3" x14ac:dyDescent="0.2">
      <c r="A35" s="836" t="s">
        <v>2291</v>
      </c>
      <c r="B35" s="828" t="s">
        <v>2292</v>
      </c>
      <c r="C35" s="837">
        <v>0</v>
      </c>
    </row>
    <row r="36" spans="1:3" x14ac:dyDescent="0.2">
      <c r="A36" s="836" t="s">
        <v>2293</v>
      </c>
      <c r="B36" s="828" t="s">
        <v>2294</v>
      </c>
      <c r="C36" s="837">
        <v>1500000</v>
      </c>
    </row>
    <row r="37" spans="1:3" x14ac:dyDescent="0.2">
      <c r="A37" s="836" t="s">
        <v>2295</v>
      </c>
      <c r="B37" s="828" t="s">
        <v>2296</v>
      </c>
      <c r="C37" s="837">
        <v>209300</v>
      </c>
    </row>
    <row r="38" spans="1:3" x14ac:dyDescent="0.2">
      <c r="A38" s="836" t="s">
        <v>2297</v>
      </c>
      <c r="B38" s="828" t="s">
        <v>2298</v>
      </c>
      <c r="C38" s="837">
        <v>0</v>
      </c>
    </row>
    <row r="39" spans="1:3" x14ac:dyDescent="0.2">
      <c r="A39" s="836" t="s">
        <v>2299</v>
      </c>
      <c r="B39" s="828" t="s">
        <v>2300</v>
      </c>
      <c r="C39" s="837">
        <v>0</v>
      </c>
    </row>
    <row r="40" spans="1:3" x14ac:dyDescent="0.2">
      <c r="A40" s="836" t="s">
        <v>2301</v>
      </c>
      <c r="B40" s="828" t="s">
        <v>2308</v>
      </c>
      <c r="C40" s="837">
        <v>350000</v>
      </c>
    </row>
    <row r="41" spans="1:3" x14ac:dyDescent="0.2">
      <c r="A41" s="836"/>
      <c r="B41" s="832"/>
      <c r="C41" s="833"/>
    </row>
    <row r="42" spans="1:3" ht="12" thickBot="1" x14ac:dyDescent="0.25">
      <c r="A42" s="832"/>
      <c r="B42" s="832" t="s">
        <v>10</v>
      </c>
      <c r="C42" s="831">
        <f>SUM(C9:C41)</f>
        <v>2504693214</v>
      </c>
    </row>
    <row r="43" spans="1:3" ht="12" thickTop="1" x14ac:dyDescent="0.2">
      <c r="A43" s="832"/>
      <c r="B43" s="832"/>
      <c r="C43" s="833"/>
    </row>
    <row r="44" spans="1:3" x14ac:dyDescent="0.2">
      <c r="A44" s="832"/>
      <c r="B44" s="832"/>
      <c r="C44" s="833"/>
    </row>
    <row r="45" spans="1:3" x14ac:dyDescent="0.2">
      <c r="A45" s="832"/>
      <c r="B45" s="832"/>
      <c r="C45" s="833"/>
    </row>
    <row r="46" spans="1:3" x14ac:dyDescent="0.2">
      <c r="A46" s="832"/>
      <c r="B46" s="832"/>
      <c r="C46" s="833"/>
    </row>
    <row r="47" spans="1:3" x14ac:dyDescent="0.2">
      <c r="A47" s="834"/>
      <c r="B47" s="835"/>
      <c r="C47" s="835"/>
    </row>
  </sheetData>
  <mergeCells count="6">
    <mergeCell ref="A6:C6"/>
    <mergeCell ref="A1:C1"/>
    <mergeCell ref="A2:C2"/>
    <mergeCell ref="A3:C3"/>
    <mergeCell ref="A4:C4"/>
    <mergeCell ref="A5:C5"/>
  </mergeCells>
  <pageMargins left="0.70866141732283472" right="0.70866141732283472" top="0.74803149606299213" bottom="0.74803149606299213" header="0.31496062992125984" footer="0.31496062992125984"/>
  <pageSetup scale="8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workbookViewId="0">
      <selection sqref="A1:F1"/>
    </sheetView>
  </sheetViews>
  <sheetFormatPr baseColWidth="10" defaultColWidth="11" defaultRowHeight="15.75" x14ac:dyDescent="0.25"/>
  <cols>
    <col min="1" max="1" width="2.42578125" style="839" customWidth="1"/>
    <col min="2" max="2" width="31.28515625" style="839" customWidth="1"/>
    <col min="3" max="6" width="12.5703125" style="839" customWidth="1"/>
    <col min="7" max="16384" width="11" style="839"/>
  </cols>
  <sheetData>
    <row r="1" spans="1:6" x14ac:dyDescent="0.25">
      <c r="A1" s="1101" t="s">
        <v>2312</v>
      </c>
      <c r="B1" s="1101"/>
      <c r="C1" s="1101"/>
      <c r="D1" s="1101"/>
      <c r="E1" s="1101"/>
      <c r="F1" s="1101"/>
    </row>
    <row r="2" spans="1:6" x14ac:dyDescent="0.25">
      <c r="A2" s="1101" t="s">
        <v>1447</v>
      </c>
      <c r="B2" s="1101"/>
      <c r="C2" s="1101"/>
      <c r="D2" s="1101"/>
      <c r="E2" s="1101"/>
      <c r="F2" s="1101"/>
    </row>
    <row r="3" spans="1:6" x14ac:dyDescent="0.25">
      <c r="A3" s="1102" t="s">
        <v>2313</v>
      </c>
      <c r="B3" s="1102"/>
      <c r="C3" s="1102"/>
      <c r="D3" s="1102"/>
      <c r="E3" s="1102"/>
      <c r="F3" s="1102"/>
    </row>
    <row r="4" spans="1:6" x14ac:dyDescent="0.25">
      <c r="A4" s="1103" t="s">
        <v>2314</v>
      </c>
      <c r="B4" s="1103"/>
      <c r="C4" s="1103"/>
      <c r="D4" s="1103"/>
      <c r="E4" s="1103"/>
      <c r="F4" s="1103"/>
    </row>
    <row r="5" spans="1:6" ht="6" customHeight="1" x14ac:dyDescent="0.25">
      <c r="A5" s="840"/>
      <c r="B5" s="841"/>
      <c r="C5" s="840"/>
      <c r="D5" s="840"/>
      <c r="E5" s="840"/>
      <c r="F5" s="840"/>
    </row>
    <row r="6" spans="1:6" x14ac:dyDescent="0.25">
      <c r="A6" s="1104" t="s">
        <v>1</v>
      </c>
      <c r="B6" s="1105"/>
      <c r="C6" s="842" t="s">
        <v>2315</v>
      </c>
      <c r="D6" s="842" t="s">
        <v>1461</v>
      </c>
      <c r="E6" s="842" t="s">
        <v>2316</v>
      </c>
      <c r="F6" s="843" t="s">
        <v>10</v>
      </c>
    </row>
    <row r="7" spans="1:6" x14ac:dyDescent="0.25">
      <c r="A7" s="1099" t="s">
        <v>10</v>
      </c>
      <c r="B7" s="1100"/>
      <c r="C7" s="844">
        <f>C9+C15+C25</f>
        <v>549069028</v>
      </c>
      <c r="D7" s="844">
        <f>D9+D15+D25</f>
        <v>663966538</v>
      </c>
      <c r="E7" s="844">
        <f>E9+E15+E25</f>
        <v>1671422752</v>
      </c>
      <c r="F7" s="844">
        <f>F9+F15+F25</f>
        <v>2884458318</v>
      </c>
    </row>
    <row r="8" spans="1:6" x14ac:dyDescent="0.25">
      <c r="A8" s="845"/>
      <c r="B8" s="846"/>
      <c r="C8" s="847"/>
      <c r="D8" s="847"/>
      <c r="E8" s="847"/>
      <c r="F8" s="847"/>
    </row>
    <row r="9" spans="1:6" x14ac:dyDescent="0.25">
      <c r="A9" s="848" t="s">
        <v>2317</v>
      </c>
      <c r="B9" s="848"/>
      <c r="C9" s="849">
        <f>SUM(C10:C13)</f>
        <v>549069028</v>
      </c>
      <c r="D9" s="849">
        <f>SUM(D10:D13)</f>
        <v>0</v>
      </c>
      <c r="E9" s="849">
        <f>SUM(E10:E13)</f>
        <v>0</v>
      </c>
      <c r="F9" s="849">
        <f>SUM(F10:F13)</f>
        <v>549069028</v>
      </c>
    </row>
    <row r="10" spans="1:6" x14ac:dyDescent="0.25">
      <c r="A10" s="850"/>
      <c r="B10" s="851" t="s">
        <v>2318</v>
      </c>
      <c r="C10" s="847">
        <v>176966611</v>
      </c>
      <c r="D10" s="847">
        <v>0</v>
      </c>
      <c r="E10" s="847">
        <v>0</v>
      </c>
      <c r="F10" s="847">
        <f>C10+D10+E10</f>
        <v>176966611</v>
      </c>
    </row>
    <row r="11" spans="1:6" x14ac:dyDescent="0.25">
      <c r="A11" s="850"/>
      <c r="B11" s="851" t="s">
        <v>2319</v>
      </c>
      <c r="C11" s="847">
        <v>256924835</v>
      </c>
      <c r="D11" s="847">
        <v>0</v>
      </c>
      <c r="E11" s="847">
        <v>0</v>
      </c>
      <c r="F11" s="847">
        <f t="shared" ref="F11:F13" si="0">C11+D11+E11</f>
        <v>256924835</v>
      </c>
    </row>
    <row r="12" spans="1:6" x14ac:dyDescent="0.25">
      <c r="A12" s="850"/>
      <c r="B12" s="852" t="s">
        <v>2320</v>
      </c>
      <c r="C12" s="847">
        <v>114129898</v>
      </c>
      <c r="D12" s="847">
        <v>0</v>
      </c>
      <c r="E12" s="847">
        <v>0</v>
      </c>
      <c r="F12" s="847">
        <f t="shared" si="0"/>
        <v>114129898</v>
      </c>
    </row>
    <row r="13" spans="1:6" x14ac:dyDescent="0.25">
      <c r="A13" s="850"/>
      <c r="B13" s="851" t="s">
        <v>2321</v>
      </c>
      <c r="C13" s="847">
        <v>1047684</v>
      </c>
      <c r="D13" s="847">
        <v>0</v>
      </c>
      <c r="E13" s="847">
        <v>0</v>
      </c>
      <c r="F13" s="847">
        <f t="shared" si="0"/>
        <v>1047684</v>
      </c>
    </row>
    <row r="14" spans="1:6" x14ac:dyDescent="0.25">
      <c r="A14" s="853"/>
      <c r="B14" s="852"/>
      <c r="C14" s="847"/>
      <c r="D14" s="847"/>
      <c r="E14" s="847"/>
      <c r="F14" s="847"/>
    </row>
    <row r="15" spans="1:6" x14ac:dyDescent="0.25">
      <c r="A15" s="848" t="s">
        <v>2322</v>
      </c>
      <c r="B15" s="851"/>
      <c r="C15" s="849">
        <f>SUM(C16:C23)</f>
        <v>0</v>
      </c>
      <c r="D15" s="849">
        <f>SUM(D16:D23)</f>
        <v>663966538</v>
      </c>
      <c r="E15" s="849">
        <f>SUM(E16:E23)</f>
        <v>0</v>
      </c>
      <c r="F15" s="849">
        <f>SUM(F16:F23)</f>
        <v>663966538</v>
      </c>
    </row>
    <row r="16" spans="1:6" ht="22.5" x14ac:dyDescent="0.25">
      <c r="A16" s="848"/>
      <c r="B16" s="851" t="s">
        <v>2323</v>
      </c>
      <c r="C16" s="847">
        <v>0</v>
      </c>
      <c r="D16" s="847">
        <v>244438337</v>
      </c>
      <c r="E16" s="847">
        <v>0</v>
      </c>
      <c r="F16" s="847">
        <f t="shared" ref="F16:F23" si="1">C16+D16+E16</f>
        <v>244438337</v>
      </c>
    </row>
    <row r="17" spans="1:6" ht="22.5" x14ac:dyDescent="0.25">
      <c r="A17" s="848"/>
      <c r="B17" s="851" t="s">
        <v>2324</v>
      </c>
      <c r="C17" s="847">
        <v>0</v>
      </c>
      <c r="D17" s="847">
        <v>230466166</v>
      </c>
      <c r="E17" s="847">
        <v>0</v>
      </c>
      <c r="F17" s="847">
        <f t="shared" si="1"/>
        <v>230466166</v>
      </c>
    </row>
    <row r="18" spans="1:6" ht="22.5" x14ac:dyDescent="0.25">
      <c r="A18" s="848"/>
      <c r="B18" s="851" t="s">
        <v>2325</v>
      </c>
      <c r="C18" s="847">
        <v>0</v>
      </c>
      <c r="D18" s="847">
        <v>84372862</v>
      </c>
      <c r="E18" s="847">
        <v>0</v>
      </c>
      <c r="F18" s="847">
        <f t="shared" si="1"/>
        <v>84372862</v>
      </c>
    </row>
    <row r="19" spans="1:6" ht="22.5" x14ac:dyDescent="0.25">
      <c r="A19" s="848"/>
      <c r="B19" s="851" t="s">
        <v>2326</v>
      </c>
      <c r="C19" s="847">
        <v>0</v>
      </c>
      <c r="D19" s="847">
        <v>17373186</v>
      </c>
      <c r="E19" s="847">
        <v>0</v>
      </c>
      <c r="F19" s="847">
        <f t="shared" si="1"/>
        <v>17373186</v>
      </c>
    </row>
    <row r="20" spans="1:6" ht="22.5" x14ac:dyDescent="0.25">
      <c r="A20" s="848"/>
      <c r="B20" s="851" t="s">
        <v>2327</v>
      </c>
      <c r="C20" s="847">
        <v>0</v>
      </c>
      <c r="D20" s="847">
        <v>1296734</v>
      </c>
      <c r="E20" s="847">
        <v>0</v>
      </c>
      <c r="F20" s="847">
        <f t="shared" si="1"/>
        <v>1296734</v>
      </c>
    </row>
    <row r="21" spans="1:6" ht="22.5" x14ac:dyDescent="0.25">
      <c r="A21" s="848"/>
      <c r="B21" s="851" t="s">
        <v>2328</v>
      </c>
      <c r="C21" s="847"/>
      <c r="D21" s="847"/>
      <c r="E21" s="847"/>
      <c r="F21" s="847">
        <f t="shared" si="1"/>
        <v>0</v>
      </c>
    </row>
    <row r="22" spans="1:6" ht="22.5" x14ac:dyDescent="0.25">
      <c r="A22" s="848"/>
      <c r="B22" s="851" t="s">
        <v>2329</v>
      </c>
      <c r="C22" s="847">
        <v>0</v>
      </c>
      <c r="D22" s="847">
        <v>29913379</v>
      </c>
      <c r="E22" s="847">
        <v>0</v>
      </c>
      <c r="F22" s="847">
        <f t="shared" si="1"/>
        <v>29913379</v>
      </c>
    </row>
    <row r="23" spans="1:6" ht="22.5" x14ac:dyDescent="0.25">
      <c r="A23" s="848"/>
      <c r="B23" s="851" t="s">
        <v>2330</v>
      </c>
      <c r="C23" s="847">
        <v>0</v>
      </c>
      <c r="D23" s="847">
        <v>56105874</v>
      </c>
      <c r="E23" s="847">
        <v>0</v>
      </c>
      <c r="F23" s="847">
        <f t="shared" si="1"/>
        <v>56105874</v>
      </c>
    </row>
    <row r="24" spans="1:6" x14ac:dyDescent="0.25">
      <c r="A24" s="848"/>
      <c r="B24" s="851"/>
      <c r="C24" s="847"/>
      <c r="D24" s="847"/>
      <c r="E24" s="847"/>
      <c r="F24" s="847"/>
    </row>
    <row r="25" spans="1:6" x14ac:dyDescent="0.25">
      <c r="A25" s="848" t="s">
        <v>2331</v>
      </c>
      <c r="B25" s="851"/>
      <c r="C25" s="849">
        <f>SUM(C26:C38)</f>
        <v>0</v>
      </c>
      <c r="D25" s="849">
        <f>SUM(D26:D38)</f>
        <v>0</v>
      </c>
      <c r="E25" s="849">
        <f>SUM(E26:E37)</f>
        <v>1671422752</v>
      </c>
      <c r="F25" s="849">
        <f>SUM(F26:F37)</f>
        <v>1671422752</v>
      </c>
    </row>
    <row r="26" spans="1:6" x14ac:dyDescent="0.25">
      <c r="A26" s="848"/>
      <c r="B26" s="851" t="s">
        <v>2332</v>
      </c>
      <c r="C26" s="847">
        <v>0</v>
      </c>
      <c r="D26" s="847">
        <v>0</v>
      </c>
      <c r="E26" s="854">
        <v>24564562</v>
      </c>
      <c r="F26" s="854">
        <f t="shared" ref="F26:F37" si="2">C26+D26+E26</f>
        <v>24564562</v>
      </c>
    </row>
    <row r="27" spans="1:6" x14ac:dyDescent="0.25">
      <c r="A27" s="848"/>
      <c r="B27" s="851" t="s">
        <v>2333</v>
      </c>
      <c r="C27" s="847">
        <v>0</v>
      </c>
      <c r="D27" s="847">
        <v>0</v>
      </c>
      <c r="E27" s="854">
        <v>38955519</v>
      </c>
      <c r="F27" s="854">
        <f t="shared" si="2"/>
        <v>38955519</v>
      </c>
    </row>
    <row r="28" spans="1:6" ht="22.5" x14ac:dyDescent="0.25">
      <c r="A28" s="848"/>
      <c r="B28" s="855" t="s">
        <v>2334</v>
      </c>
      <c r="C28" s="847">
        <v>0</v>
      </c>
      <c r="D28" s="847">
        <v>0</v>
      </c>
      <c r="E28" s="854">
        <v>138734649</v>
      </c>
      <c r="F28" s="854">
        <f t="shared" si="2"/>
        <v>138734649</v>
      </c>
    </row>
    <row r="29" spans="1:6" x14ac:dyDescent="0.25">
      <c r="A29" s="848"/>
      <c r="B29" s="851" t="s">
        <v>2335</v>
      </c>
      <c r="C29" s="847">
        <v>0</v>
      </c>
      <c r="D29" s="847">
        <v>0</v>
      </c>
      <c r="E29" s="854">
        <v>2732354</v>
      </c>
      <c r="F29" s="854">
        <f t="shared" si="2"/>
        <v>2732354</v>
      </c>
    </row>
    <row r="30" spans="1:6" x14ac:dyDescent="0.25">
      <c r="A30" s="848"/>
      <c r="B30" s="851" t="s">
        <v>2336</v>
      </c>
      <c r="C30" s="847">
        <v>0</v>
      </c>
      <c r="D30" s="847">
        <v>0</v>
      </c>
      <c r="E30" s="854">
        <v>158460849</v>
      </c>
      <c r="F30" s="854">
        <f t="shared" si="2"/>
        <v>158460849</v>
      </c>
    </row>
    <row r="31" spans="1:6" x14ac:dyDescent="0.25">
      <c r="A31" s="848"/>
      <c r="B31" s="851" t="s">
        <v>2337</v>
      </c>
      <c r="C31" s="847">
        <v>0</v>
      </c>
      <c r="D31" s="847">
        <v>0</v>
      </c>
      <c r="E31" s="854">
        <v>42794914</v>
      </c>
      <c r="F31" s="854">
        <f t="shared" si="2"/>
        <v>42794914</v>
      </c>
    </row>
    <row r="32" spans="1:6" ht="22.5" x14ac:dyDescent="0.25">
      <c r="A32" s="848"/>
      <c r="B32" s="851" t="s">
        <v>2338</v>
      </c>
      <c r="C32" s="847">
        <v>0</v>
      </c>
      <c r="D32" s="847">
        <v>0</v>
      </c>
      <c r="E32" s="854">
        <v>76810627</v>
      </c>
      <c r="F32" s="854">
        <f t="shared" si="2"/>
        <v>76810627</v>
      </c>
    </row>
    <row r="33" spans="1:6" x14ac:dyDescent="0.25">
      <c r="A33" s="848"/>
      <c r="B33" s="851" t="s">
        <v>2339</v>
      </c>
      <c r="C33" s="847">
        <v>0</v>
      </c>
      <c r="D33" s="847">
        <v>0</v>
      </c>
      <c r="E33" s="854">
        <v>8010548</v>
      </c>
      <c r="F33" s="854">
        <f t="shared" si="2"/>
        <v>8010548</v>
      </c>
    </row>
    <row r="34" spans="1:6" ht="22.5" x14ac:dyDescent="0.25">
      <c r="A34" s="848"/>
      <c r="B34" s="851" t="s">
        <v>2340</v>
      </c>
      <c r="C34" s="847">
        <v>0</v>
      </c>
      <c r="D34" s="847">
        <v>0</v>
      </c>
      <c r="E34" s="854">
        <v>1174484035</v>
      </c>
      <c r="F34" s="854">
        <f t="shared" si="2"/>
        <v>1174484035</v>
      </c>
    </row>
    <row r="35" spans="1:6" x14ac:dyDescent="0.25">
      <c r="A35" s="848"/>
      <c r="B35" s="851" t="s">
        <v>2341</v>
      </c>
      <c r="C35" s="847">
        <v>0</v>
      </c>
      <c r="D35" s="847">
        <v>0</v>
      </c>
      <c r="E35" s="854">
        <v>5300139</v>
      </c>
      <c r="F35" s="854">
        <f t="shared" si="2"/>
        <v>5300139</v>
      </c>
    </row>
    <row r="36" spans="1:6" x14ac:dyDescent="0.25">
      <c r="A36" s="848"/>
      <c r="B36" s="855" t="s">
        <v>2342</v>
      </c>
      <c r="C36" s="847">
        <v>0</v>
      </c>
      <c r="D36" s="847">
        <v>0</v>
      </c>
      <c r="E36" s="854">
        <v>574556</v>
      </c>
      <c r="F36" s="854">
        <f t="shared" si="2"/>
        <v>574556</v>
      </c>
    </row>
    <row r="37" spans="1:6" x14ac:dyDescent="0.25">
      <c r="A37" s="856"/>
      <c r="B37" s="857" t="s">
        <v>2343</v>
      </c>
      <c r="C37" s="858">
        <v>0</v>
      </c>
      <c r="D37" s="859">
        <v>0</v>
      </c>
      <c r="E37" s="858">
        <v>0</v>
      </c>
      <c r="F37" s="858">
        <f t="shared" si="2"/>
        <v>0</v>
      </c>
    </row>
    <row r="38" spans="1:6" x14ac:dyDescent="0.25">
      <c r="A38" s="860"/>
      <c r="B38" s="861"/>
      <c r="C38" s="862"/>
      <c r="D38" s="863"/>
      <c r="E38" s="863"/>
      <c r="F38" s="862"/>
    </row>
    <row r="39" spans="1:6" x14ac:dyDescent="0.25">
      <c r="A39" s="864"/>
      <c r="B39" s="865"/>
      <c r="C39" s="864"/>
      <c r="D39" s="864"/>
      <c r="E39" s="864"/>
      <c r="F39" s="864"/>
    </row>
  </sheetData>
  <mergeCells count="6">
    <mergeCell ref="A7:B7"/>
    <mergeCell ref="A1:F1"/>
    <mergeCell ref="A2:F2"/>
    <mergeCell ref="A3:F3"/>
    <mergeCell ref="A4:F4"/>
    <mergeCell ref="A6:B6"/>
  </mergeCells>
  <pageMargins left="0.7" right="0.7" top="0.75" bottom="0.75" header="0.3" footer="0.3"/>
  <pageSetup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showGridLines="0" topLeftCell="A55" zoomScale="120" zoomScaleNormal="120" zoomScalePageLayoutView="120" workbookViewId="0">
      <selection activeCell="B39" sqref="B39"/>
    </sheetView>
  </sheetViews>
  <sheetFormatPr baseColWidth="10" defaultColWidth="11" defaultRowHeight="11.25" x14ac:dyDescent="0.2"/>
  <cols>
    <col min="1" max="1" width="46.140625" style="866" customWidth="1"/>
    <col min="2" max="5" width="9.85546875" style="866" customWidth="1"/>
    <col min="6" max="8" width="11" style="866"/>
    <col min="9" max="10" width="12.140625" style="866" bestFit="1" customWidth="1"/>
    <col min="11" max="16384" width="11" style="866"/>
  </cols>
  <sheetData>
    <row r="1" spans="1:10" x14ac:dyDescent="0.2">
      <c r="A1" s="1110" t="s">
        <v>2312</v>
      </c>
      <c r="B1" s="1110"/>
      <c r="C1" s="1110"/>
      <c r="D1" s="1110"/>
      <c r="E1" s="1110"/>
    </row>
    <row r="2" spans="1:10" x14ac:dyDescent="0.2">
      <c r="A2" s="1110" t="s">
        <v>1447</v>
      </c>
      <c r="B2" s="1110"/>
      <c r="C2" s="1110"/>
      <c r="D2" s="1110"/>
      <c r="E2" s="1110"/>
    </row>
    <row r="3" spans="1:10" x14ac:dyDescent="0.2">
      <c r="A3" s="1111" t="s">
        <v>2313</v>
      </c>
      <c r="B3" s="1111"/>
      <c r="C3" s="1111"/>
      <c r="D3" s="1111"/>
      <c r="E3" s="1111"/>
      <c r="F3" s="867"/>
    </row>
    <row r="4" spans="1:10" x14ac:dyDescent="0.2">
      <c r="A4" s="1112" t="s">
        <v>2314</v>
      </c>
      <c r="B4" s="1112"/>
      <c r="C4" s="1112"/>
      <c r="D4" s="1112"/>
      <c r="E4" s="1112"/>
    </row>
    <row r="5" spans="1:10" x14ac:dyDescent="0.2">
      <c r="A5" s="868"/>
      <c r="B5" s="869"/>
      <c r="C5" s="869"/>
      <c r="D5" s="869"/>
      <c r="E5" s="869"/>
    </row>
    <row r="6" spans="1:10" x14ac:dyDescent="0.2">
      <c r="A6" s="1106" t="s">
        <v>2344</v>
      </c>
      <c r="B6" s="870" t="s">
        <v>2345</v>
      </c>
      <c r="C6" s="870" t="s">
        <v>2345</v>
      </c>
      <c r="D6" s="870" t="s">
        <v>2345</v>
      </c>
      <c r="E6" s="1106" t="s">
        <v>10</v>
      </c>
    </row>
    <row r="7" spans="1:10" x14ac:dyDescent="0.2">
      <c r="A7" s="1107"/>
      <c r="B7" s="871" t="s">
        <v>2315</v>
      </c>
      <c r="C7" s="871" t="s">
        <v>1461</v>
      </c>
      <c r="D7" s="871" t="s">
        <v>1462</v>
      </c>
      <c r="E7" s="1107"/>
    </row>
    <row r="8" spans="1:10" x14ac:dyDescent="0.2">
      <c r="A8" s="872" t="s">
        <v>10</v>
      </c>
      <c r="B8" s="873">
        <f>B13+B16+B69+B73+B31</f>
        <v>549069028</v>
      </c>
      <c r="C8" s="873">
        <f t="shared" ref="C8:D8" si="0">C13+C16+C69+C73+C31</f>
        <v>663966538</v>
      </c>
      <c r="D8" s="873">
        <f t="shared" si="0"/>
        <v>1671422752</v>
      </c>
      <c r="E8" s="873">
        <f>E10+E16+E31+E69+E73+E13+E65</f>
        <v>2884458318</v>
      </c>
      <c r="G8" s="874"/>
      <c r="H8" s="874"/>
      <c r="I8" s="874"/>
      <c r="J8" s="874"/>
    </row>
    <row r="9" spans="1:10" x14ac:dyDescent="0.2">
      <c r="A9" s="875"/>
      <c r="B9" s="876"/>
      <c r="C9" s="876"/>
      <c r="D9" s="876"/>
      <c r="E9" s="876"/>
    </row>
    <row r="10" spans="1:10" hidden="1" x14ac:dyDescent="0.2">
      <c r="A10" s="877"/>
      <c r="B10" s="878"/>
      <c r="C10" s="878"/>
      <c r="D10" s="878"/>
      <c r="E10" s="878"/>
    </row>
    <row r="11" spans="1:10" hidden="1" x14ac:dyDescent="0.2">
      <c r="A11" s="875"/>
      <c r="B11" s="876"/>
      <c r="C11" s="876"/>
      <c r="D11" s="879"/>
      <c r="E11" s="879"/>
    </row>
    <row r="12" spans="1:10" hidden="1" x14ac:dyDescent="0.2">
      <c r="A12" s="875"/>
      <c r="B12" s="876"/>
      <c r="C12" s="876"/>
      <c r="D12" s="876"/>
      <c r="E12" s="876"/>
    </row>
    <row r="13" spans="1:10" x14ac:dyDescent="0.2">
      <c r="A13" s="877" t="s">
        <v>1541</v>
      </c>
      <c r="B13" s="878">
        <f>SUM(B14:B14)</f>
        <v>69543760</v>
      </c>
      <c r="C13" s="878">
        <f>SUM(C14:C14)</f>
        <v>360000</v>
      </c>
      <c r="D13" s="878">
        <f>SUM(D14:D14)</f>
        <v>5043912</v>
      </c>
      <c r="E13" s="878">
        <f>SUM(E14:E14)</f>
        <v>74947672</v>
      </c>
      <c r="F13" s="874"/>
    </row>
    <row r="14" spans="1:10" x14ac:dyDescent="0.2">
      <c r="A14" s="875" t="s">
        <v>2346</v>
      </c>
      <c r="B14" s="880">
        <v>69543760</v>
      </c>
      <c r="C14" s="876">
        <v>360000</v>
      </c>
      <c r="D14" s="879">
        <v>5043912</v>
      </c>
      <c r="E14" s="879">
        <f t="shared" ref="E14" si="1">B14+C14+D14</f>
        <v>74947672</v>
      </c>
    </row>
    <row r="15" spans="1:10" x14ac:dyDescent="0.2">
      <c r="A15" s="875"/>
      <c r="B15" s="876"/>
      <c r="C15" s="876"/>
      <c r="D15" s="876"/>
      <c r="E15" s="876"/>
    </row>
    <row r="16" spans="1:10" x14ac:dyDescent="0.2">
      <c r="A16" s="877" t="s">
        <v>2347</v>
      </c>
      <c r="B16" s="878">
        <f>SUM(B17:B28)</f>
        <v>262946821</v>
      </c>
      <c r="C16" s="878">
        <f t="shared" ref="C16:D16" si="2">SUM(C17:C28)</f>
        <v>111103952</v>
      </c>
      <c r="D16" s="878">
        <f t="shared" si="2"/>
        <v>406150165</v>
      </c>
      <c r="E16" s="878">
        <f>SUM(E17:E30)</f>
        <v>780200938</v>
      </c>
    </row>
    <row r="17" spans="1:5" x14ac:dyDescent="0.2">
      <c r="A17" s="881" t="s">
        <v>2348</v>
      </c>
      <c r="B17" s="879">
        <v>0</v>
      </c>
      <c r="C17" s="879">
        <v>0</v>
      </c>
      <c r="D17" s="879">
        <v>1302153</v>
      </c>
      <c r="E17" s="879">
        <f>B17+C17+D17</f>
        <v>1302153</v>
      </c>
    </row>
    <row r="18" spans="1:5" x14ac:dyDescent="0.2">
      <c r="A18" s="881" t="s">
        <v>2349</v>
      </c>
      <c r="B18" s="879">
        <v>0</v>
      </c>
      <c r="C18" s="879">
        <v>429241</v>
      </c>
      <c r="D18" s="879">
        <v>0</v>
      </c>
      <c r="E18" s="879">
        <f t="shared" ref="E18:E28" si="3">B18+C18+D18</f>
        <v>429241</v>
      </c>
    </row>
    <row r="19" spans="1:5" x14ac:dyDescent="0.2">
      <c r="A19" s="881" t="s">
        <v>2350</v>
      </c>
      <c r="B19" s="879">
        <v>16411136</v>
      </c>
      <c r="C19" s="879">
        <v>0</v>
      </c>
      <c r="D19" s="879">
        <v>0</v>
      </c>
      <c r="E19" s="879">
        <f t="shared" si="3"/>
        <v>16411136</v>
      </c>
    </row>
    <row r="20" spans="1:5" ht="24.95" customHeight="1" x14ac:dyDescent="0.2">
      <c r="A20" s="882" t="s">
        <v>2351</v>
      </c>
      <c r="B20" s="879">
        <v>77375078</v>
      </c>
      <c r="C20" s="879">
        <v>75167317</v>
      </c>
      <c r="D20" s="879">
        <v>177978601</v>
      </c>
      <c r="E20" s="879">
        <f t="shared" si="3"/>
        <v>330520996</v>
      </c>
    </row>
    <row r="21" spans="1:5" x14ac:dyDescent="0.2">
      <c r="A21" s="881" t="s">
        <v>2352</v>
      </c>
      <c r="B21" s="879">
        <v>84862404</v>
      </c>
      <c r="C21" s="879">
        <v>1860106</v>
      </c>
      <c r="D21" s="879">
        <v>38784978</v>
      </c>
      <c r="E21" s="879">
        <f t="shared" si="3"/>
        <v>125507488</v>
      </c>
    </row>
    <row r="22" spans="1:5" x14ac:dyDescent="0.2">
      <c r="A22" s="881" t="s">
        <v>2353</v>
      </c>
      <c r="B22" s="879">
        <v>720000</v>
      </c>
      <c r="C22" s="879">
        <v>0</v>
      </c>
      <c r="D22" s="879">
        <v>0</v>
      </c>
      <c r="E22" s="879">
        <f t="shared" si="3"/>
        <v>720000</v>
      </c>
    </row>
    <row r="23" spans="1:5" x14ac:dyDescent="0.2">
      <c r="A23" s="881" t="s">
        <v>2354</v>
      </c>
      <c r="B23" s="879">
        <v>16055725</v>
      </c>
      <c r="C23" s="879">
        <v>0</v>
      </c>
      <c r="D23" s="879">
        <v>18716298</v>
      </c>
      <c r="E23" s="879">
        <f t="shared" si="3"/>
        <v>34772023</v>
      </c>
    </row>
    <row r="24" spans="1:5" x14ac:dyDescent="0.2">
      <c r="A24" s="881" t="s">
        <v>2355</v>
      </c>
      <c r="B24" s="879">
        <v>48354200</v>
      </c>
      <c r="C24" s="879">
        <v>4163150</v>
      </c>
      <c r="D24" s="879">
        <v>138734649</v>
      </c>
      <c r="E24" s="879">
        <f t="shared" si="3"/>
        <v>191251999</v>
      </c>
    </row>
    <row r="25" spans="1:5" x14ac:dyDescent="0.2">
      <c r="A25" s="881" t="s">
        <v>2356</v>
      </c>
      <c r="B25" s="879">
        <v>1500000</v>
      </c>
      <c r="C25" s="879">
        <v>0</v>
      </c>
      <c r="D25" s="879">
        <v>0</v>
      </c>
      <c r="E25" s="879">
        <f t="shared" si="3"/>
        <v>1500000</v>
      </c>
    </row>
    <row r="26" spans="1:5" ht="29.1" customHeight="1" x14ac:dyDescent="0.2">
      <c r="A26" s="882" t="s">
        <v>2357</v>
      </c>
      <c r="B26" s="879">
        <v>0</v>
      </c>
      <c r="C26" s="879">
        <v>0</v>
      </c>
      <c r="D26" s="879">
        <v>2000000</v>
      </c>
      <c r="E26" s="879">
        <f t="shared" si="3"/>
        <v>2000000</v>
      </c>
    </row>
    <row r="27" spans="1:5" ht="22.5" x14ac:dyDescent="0.2">
      <c r="A27" s="882" t="s">
        <v>2358</v>
      </c>
      <c r="B27" s="879">
        <v>0</v>
      </c>
      <c r="C27" s="879">
        <v>0</v>
      </c>
      <c r="D27" s="879">
        <v>5114851</v>
      </c>
      <c r="E27" s="879">
        <f t="shared" si="3"/>
        <v>5114851</v>
      </c>
    </row>
    <row r="28" spans="1:5" x14ac:dyDescent="0.2">
      <c r="A28" s="882" t="s">
        <v>2359</v>
      </c>
      <c r="B28" s="879">
        <v>17668278</v>
      </c>
      <c r="C28" s="879">
        <v>29484138</v>
      </c>
      <c r="D28" s="879">
        <v>23518635</v>
      </c>
      <c r="E28" s="879">
        <f t="shared" si="3"/>
        <v>70671051</v>
      </c>
    </row>
    <row r="29" spans="1:5" ht="26.1" hidden="1" customHeight="1" x14ac:dyDescent="0.2">
      <c r="A29" s="883"/>
      <c r="B29" s="879"/>
      <c r="C29" s="879"/>
      <c r="D29" s="879"/>
      <c r="E29" s="879"/>
    </row>
    <row r="30" spans="1:5" hidden="1" x14ac:dyDescent="0.2">
      <c r="A30" s="884"/>
      <c r="B30" s="885"/>
      <c r="C30" s="885"/>
      <c r="D30" s="885"/>
      <c r="E30" s="885"/>
    </row>
    <row r="31" spans="1:5" x14ac:dyDescent="0.2">
      <c r="A31" s="877" t="s">
        <v>1544</v>
      </c>
      <c r="B31" s="878">
        <f>SUM(B32:B46)+SUM(B52:B63)</f>
        <v>127242883</v>
      </c>
      <c r="C31" s="878">
        <f t="shared" ref="C31:D31" si="4">SUM(C32:C46)+SUM(C52:C63)</f>
        <v>436703345</v>
      </c>
      <c r="D31" s="878">
        <f t="shared" si="4"/>
        <v>278003303</v>
      </c>
      <c r="E31" s="878">
        <f>SUM(E32:E46)+SUM(E52:E63)</f>
        <v>841949531</v>
      </c>
    </row>
    <row r="32" spans="1:5" x14ac:dyDescent="0.2">
      <c r="A32" s="881" t="s">
        <v>2360</v>
      </c>
      <c r="B32" s="879">
        <v>51110905</v>
      </c>
      <c r="C32" s="879">
        <v>54640868</v>
      </c>
      <c r="D32" s="879">
        <v>12075374</v>
      </c>
      <c r="E32" s="879">
        <f t="shared" ref="E32:E46" si="5">B32+C32+D32</f>
        <v>117827147</v>
      </c>
    </row>
    <row r="33" spans="1:5" x14ac:dyDescent="0.2">
      <c r="A33" s="881" t="s">
        <v>2361</v>
      </c>
      <c r="B33" s="879">
        <v>0</v>
      </c>
      <c r="C33" s="879">
        <v>0</v>
      </c>
      <c r="D33" s="879">
        <v>507667</v>
      </c>
      <c r="E33" s="879">
        <f t="shared" si="5"/>
        <v>507667</v>
      </c>
    </row>
    <row r="34" spans="1:5" x14ac:dyDescent="0.2">
      <c r="A34" s="881" t="s">
        <v>2362</v>
      </c>
      <c r="B34" s="879">
        <v>4181603</v>
      </c>
      <c r="C34" s="879">
        <v>0</v>
      </c>
      <c r="D34" s="879">
        <v>0</v>
      </c>
      <c r="E34" s="879">
        <f t="shared" si="5"/>
        <v>4181603</v>
      </c>
    </row>
    <row r="35" spans="1:5" x14ac:dyDescent="0.2">
      <c r="A35" s="881" t="s">
        <v>2363</v>
      </c>
      <c r="B35" s="879">
        <v>30640380</v>
      </c>
      <c r="C35" s="879">
        <v>74149365</v>
      </c>
      <c r="D35" s="879">
        <v>12275418</v>
      </c>
      <c r="E35" s="879">
        <f t="shared" si="5"/>
        <v>117065163</v>
      </c>
    </row>
    <row r="36" spans="1:5" x14ac:dyDescent="0.2">
      <c r="A36" s="881" t="s">
        <v>140</v>
      </c>
      <c r="B36" s="879">
        <v>8961396</v>
      </c>
      <c r="C36" s="879">
        <v>6747636</v>
      </c>
      <c r="D36" s="879">
        <v>28332633</v>
      </c>
      <c r="E36" s="879">
        <f t="shared" si="5"/>
        <v>44041665</v>
      </c>
    </row>
    <row r="37" spans="1:5" x14ac:dyDescent="0.2">
      <c r="A37" s="881" t="s">
        <v>2364</v>
      </c>
      <c r="B37" s="879">
        <v>6323205</v>
      </c>
      <c r="C37" s="879">
        <v>0</v>
      </c>
      <c r="D37" s="879">
        <v>2529279</v>
      </c>
      <c r="E37" s="879">
        <f t="shared" si="5"/>
        <v>8852484</v>
      </c>
    </row>
    <row r="38" spans="1:5" ht="22.5" x14ac:dyDescent="0.2">
      <c r="A38" s="882" t="s">
        <v>2365</v>
      </c>
      <c r="B38" s="879">
        <v>0</v>
      </c>
      <c r="C38" s="879">
        <v>0</v>
      </c>
      <c r="D38" s="879">
        <v>4166972</v>
      </c>
      <c r="E38" s="879">
        <f t="shared" si="5"/>
        <v>4166972</v>
      </c>
    </row>
    <row r="39" spans="1:5" x14ac:dyDescent="0.2">
      <c r="A39" s="881" t="s">
        <v>2366</v>
      </c>
      <c r="B39" s="879">
        <v>100000</v>
      </c>
      <c r="C39" s="879">
        <v>0</v>
      </c>
      <c r="D39" s="879">
        <v>0</v>
      </c>
      <c r="E39" s="879">
        <f t="shared" si="5"/>
        <v>100000</v>
      </c>
    </row>
    <row r="40" spans="1:5" x14ac:dyDescent="0.2">
      <c r="A40" s="881" t="s">
        <v>2367</v>
      </c>
      <c r="B40" s="879">
        <v>0</v>
      </c>
      <c r="C40" s="879">
        <v>0</v>
      </c>
      <c r="D40" s="879">
        <v>15177584</v>
      </c>
      <c r="E40" s="879">
        <f t="shared" si="5"/>
        <v>15177584</v>
      </c>
    </row>
    <row r="41" spans="1:5" x14ac:dyDescent="0.2">
      <c r="A41" s="881" t="s">
        <v>2368</v>
      </c>
      <c r="B41" s="879">
        <v>4561967</v>
      </c>
      <c r="C41" s="879">
        <v>542386</v>
      </c>
      <c r="D41" s="879">
        <v>0</v>
      </c>
      <c r="E41" s="879">
        <f t="shared" si="5"/>
        <v>5104353</v>
      </c>
    </row>
    <row r="42" spans="1:5" x14ac:dyDescent="0.2">
      <c r="A42" s="881" t="s">
        <v>2369</v>
      </c>
      <c r="B42" s="879">
        <v>0</v>
      </c>
      <c r="C42" s="879">
        <v>0</v>
      </c>
      <c r="D42" s="879">
        <v>324256</v>
      </c>
      <c r="E42" s="879">
        <f t="shared" si="5"/>
        <v>324256</v>
      </c>
    </row>
    <row r="43" spans="1:5" x14ac:dyDescent="0.2">
      <c r="A43" s="881" t="s">
        <v>2370</v>
      </c>
      <c r="B43" s="879">
        <v>931911</v>
      </c>
      <c r="C43" s="879">
        <v>0</v>
      </c>
      <c r="D43" s="879">
        <v>0</v>
      </c>
      <c r="E43" s="879">
        <f t="shared" si="5"/>
        <v>931911</v>
      </c>
    </row>
    <row r="44" spans="1:5" x14ac:dyDescent="0.2">
      <c r="A44" s="881" t="s">
        <v>2371</v>
      </c>
      <c r="B44" s="879">
        <v>0</v>
      </c>
      <c r="C44" s="879">
        <v>0</v>
      </c>
      <c r="D44" s="879">
        <v>109132642</v>
      </c>
      <c r="E44" s="879">
        <f t="shared" si="5"/>
        <v>109132642</v>
      </c>
    </row>
    <row r="45" spans="1:5" x14ac:dyDescent="0.2">
      <c r="A45" s="881" t="s">
        <v>2372</v>
      </c>
      <c r="B45" s="879">
        <v>11423248</v>
      </c>
      <c r="C45" s="879">
        <v>57526563</v>
      </c>
      <c r="D45" s="879">
        <v>14244296</v>
      </c>
      <c r="E45" s="879">
        <f t="shared" si="5"/>
        <v>83194107</v>
      </c>
    </row>
    <row r="46" spans="1:5" x14ac:dyDescent="0.2">
      <c r="A46" s="886" t="s">
        <v>2373</v>
      </c>
      <c r="B46" s="879">
        <v>302301</v>
      </c>
      <c r="C46" s="879">
        <v>0</v>
      </c>
      <c r="D46" s="879">
        <v>0</v>
      </c>
      <c r="E46" s="879">
        <f t="shared" si="5"/>
        <v>302301</v>
      </c>
    </row>
    <row r="47" spans="1:5" x14ac:dyDescent="0.2">
      <c r="A47" s="887"/>
      <c r="B47" s="888"/>
      <c r="C47" s="888"/>
      <c r="D47" s="888"/>
      <c r="E47" s="888" t="s">
        <v>2374</v>
      </c>
    </row>
    <row r="48" spans="1:5" x14ac:dyDescent="0.2">
      <c r="A48" s="889"/>
      <c r="B48" s="890"/>
      <c r="C48" s="890"/>
      <c r="D48" s="890"/>
      <c r="E48" s="890"/>
    </row>
    <row r="49" spans="1:5" x14ac:dyDescent="0.2">
      <c r="A49" s="889"/>
      <c r="B49" s="890"/>
      <c r="C49" s="890"/>
      <c r="D49" s="890"/>
      <c r="E49" s="890" t="s">
        <v>2374</v>
      </c>
    </row>
    <row r="50" spans="1:5" x14ac:dyDescent="0.2">
      <c r="A50" s="1106" t="s">
        <v>2344</v>
      </c>
      <c r="B50" s="891" t="s">
        <v>2345</v>
      </c>
      <c r="C50" s="891" t="s">
        <v>2345</v>
      </c>
      <c r="D50" s="891" t="s">
        <v>2345</v>
      </c>
      <c r="E50" s="1108" t="s">
        <v>10</v>
      </c>
    </row>
    <row r="51" spans="1:5" x14ac:dyDescent="0.2">
      <c r="A51" s="1107"/>
      <c r="B51" s="892" t="s">
        <v>2315</v>
      </c>
      <c r="C51" s="892" t="s">
        <v>1461</v>
      </c>
      <c r="D51" s="892" t="s">
        <v>1462</v>
      </c>
      <c r="E51" s="1109"/>
    </row>
    <row r="52" spans="1:5" x14ac:dyDescent="0.2">
      <c r="A52" s="886" t="s">
        <v>2375</v>
      </c>
      <c r="B52" s="879">
        <v>1496517</v>
      </c>
      <c r="C52" s="879">
        <v>0</v>
      </c>
      <c r="D52" s="879">
        <v>0</v>
      </c>
      <c r="E52" s="893">
        <f t="shared" ref="E52:E63" si="6">B52+C52+D52</f>
        <v>1496517</v>
      </c>
    </row>
    <row r="53" spans="1:5" x14ac:dyDescent="0.2">
      <c r="A53" s="886" t="s">
        <v>179</v>
      </c>
      <c r="B53" s="879">
        <v>6309520</v>
      </c>
      <c r="C53" s="879">
        <v>0</v>
      </c>
      <c r="D53" s="879">
        <v>0</v>
      </c>
      <c r="E53" s="893">
        <f t="shared" si="6"/>
        <v>6309520</v>
      </c>
    </row>
    <row r="54" spans="1:5" x14ac:dyDescent="0.2">
      <c r="A54" s="886" t="s">
        <v>2376</v>
      </c>
      <c r="B54" s="879">
        <v>899930</v>
      </c>
      <c r="C54" s="879">
        <v>1070635</v>
      </c>
      <c r="D54" s="879">
        <v>60461927</v>
      </c>
      <c r="E54" s="893">
        <f t="shared" si="6"/>
        <v>62432492</v>
      </c>
    </row>
    <row r="55" spans="1:5" x14ac:dyDescent="0.2">
      <c r="A55" s="886" t="s">
        <v>2377</v>
      </c>
      <c r="B55" s="879">
        <v>0</v>
      </c>
      <c r="C55" s="879">
        <v>230466166</v>
      </c>
      <c r="D55" s="879">
        <v>0</v>
      </c>
      <c r="E55" s="893">
        <f t="shared" si="6"/>
        <v>230466166</v>
      </c>
    </row>
    <row r="56" spans="1:5" x14ac:dyDescent="0.2">
      <c r="A56" s="886" t="s">
        <v>2378</v>
      </c>
      <c r="B56" s="879">
        <v>0</v>
      </c>
      <c r="C56" s="879">
        <v>343363</v>
      </c>
      <c r="D56" s="879">
        <v>0</v>
      </c>
      <c r="E56" s="893">
        <f t="shared" si="6"/>
        <v>343363</v>
      </c>
    </row>
    <row r="57" spans="1:5" x14ac:dyDescent="0.2">
      <c r="A57" s="886" t="s">
        <v>2379</v>
      </c>
      <c r="B57" s="879">
        <v>0</v>
      </c>
      <c r="C57" s="879">
        <v>340000</v>
      </c>
      <c r="D57" s="879">
        <v>0</v>
      </c>
      <c r="E57" s="893">
        <f t="shared" si="6"/>
        <v>340000</v>
      </c>
    </row>
    <row r="58" spans="1:5" x14ac:dyDescent="0.2">
      <c r="A58" s="886" t="s">
        <v>2380</v>
      </c>
      <c r="B58" s="879">
        <v>0</v>
      </c>
      <c r="C58" s="879">
        <v>1893185</v>
      </c>
      <c r="D58" s="879">
        <v>0</v>
      </c>
      <c r="E58" s="893">
        <f t="shared" si="6"/>
        <v>1893185</v>
      </c>
    </row>
    <row r="59" spans="1:5" x14ac:dyDescent="0.2">
      <c r="A59" s="886" t="s">
        <v>2381</v>
      </c>
      <c r="B59" s="879">
        <v>0</v>
      </c>
      <c r="C59" s="879">
        <v>668699</v>
      </c>
      <c r="D59" s="879">
        <v>0</v>
      </c>
      <c r="E59" s="893">
        <f t="shared" si="6"/>
        <v>668699</v>
      </c>
    </row>
    <row r="60" spans="1:5" x14ac:dyDescent="0.2">
      <c r="A60" s="886" t="s">
        <v>2382</v>
      </c>
      <c r="B60" s="879">
        <v>0</v>
      </c>
      <c r="C60" s="879">
        <v>4800000</v>
      </c>
      <c r="D60" s="879">
        <v>95729</v>
      </c>
      <c r="E60" s="893">
        <f t="shared" si="6"/>
        <v>4895729</v>
      </c>
    </row>
    <row r="61" spans="1:5" x14ac:dyDescent="0.2">
      <c r="A61" s="886" t="s">
        <v>2383</v>
      </c>
      <c r="B61" s="879">
        <v>0</v>
      </c>
      <c r="C61" s="879">
        <v>2595852</v>
      </c>
      <c r="D61" s="879">
        <v>73415</v>
      </c>
      <c r="E61" s="893">
        <f t="shared" si="6"/>
        <v>2669267</v>
      </c>
    </row>
    <row r="62" spans="1:5" x14ac:dyDescent="0.2">
      <c r="A62" s="886" t="s">
        <v>2384</v>
      </c>
      <c r="B62" s="879">
        <v>0</v>
      </c>
      <c r="C62" s="879">
        <v>918627</v>
      </c>
      <c r="D62" s="879">
        <v>405412</v>
      </c>
      <c r="E62" s="893">
        <f t="shared" si="6"/>
        <v>1324039</v>
      </c>
    </row>
    <row r="63" spans="1:5" x14ac:dyDescent="0.2">
      <c r="A63" s="886" t="s">
        <v>2385</v>
      </c>
      <c r="B63" s="879">
        <v>0</v>
      </c>
      <c r="C63" s="879">
        <v>0</v>
      </c>
      <c r="D63" s="879">
        <v>18200699</v>
      </c>
      <c r="E63" s="893">
        <f t="shared" si="6"/>
        <v>18200699</v>
      </c>
    </row>
    <row r="64" spans="1:5" x14ac:dyDescent="0.2">
      <c r="A64" s="881"/>
      <c r="B64" s="879"/>
      <c r="C64" s="879"/>
      <c r="D64" s="879"/>
      <c r="E64" s="879"/>
    </row>
    <row r="65" spans="1:5" hidden="1" x14ac:dyDescent="0.2">
      <c r="A65" s="877" t="s">
        <v>2386</v>
      </c>
      <c r="B65" s="878">
        <f>B66</f>
        <v>0</v>
      </c>
      <c r="C65" s="878">
        <f t="shared" ref="C65:D65" si="7">C66</f>
        <v>0</v>
      </c>
      <c r="D65" s="878">
        <f t="shared" si="7"/>
        <v>0</v>
      </c>
      <c r="E65" s="894">
        <f t="shared" ref="E65" si="8">SUM(E66:E67)</f>
        <v>0</v>
      </c>
    </row>
    <row r="66" spans="1:5" hidden="1" x14ac:dyDescent="0.2">
      <c r="A66" s="881"/>
      <c r="B66" s="879"/>
      <c r="C66" s="879"/>
      <c r="D66" s="879"/>
      <c r="E66" s="879">
        <f>B66+C66+D66</f>
        <v>0</v>
      </c>
    </row>
    <row r="67" spans="1:5" hidden="1" x14ac:dyDescent="0.2">
      <c r="A67" s="881"/>
      <c r="B67" s="879"/>
      <c r="C67" s="879"/>
      <c r="D67" s="879"/>
      <c r="E67" s="879">
        <f>B67+C67+D67</f>
        <v>0</v>
      </c>
    </row>
    <row r="68" spans="1:5" hidden="1" x14ac:dyDescent="0.2">
      <c r="A68" s="875"/>
      <c r="B68" s="879"/>
      <c r="C68" s="879"/>
      <c r="D68" s="879"/>
      <c r="E68" s="879"/>
    </row>
    <row r="69" spans="1:5" x14ac:dyDescent="0.2">
      <c r="A69" s="877" t="s">
        <v>2387</v>
      </c>
      <c r="B69" s="894">
        <f>SUM(B70:B72)</f>
        <v>43593</v>
      </c>
      <c r="C69" s="894">
        <f>SUM(C70:C72)</f>
        <v>0</v>
      </c>
      <c r="D69" s="894">
        <f>SUM(D70:D72)</f>
        <v>0</v>
      </c>
      <c r="E69" s="894">
        <f>SUM(E70:E72)</f>
        <v>43593</v>
      </c>
    </row>
    <row r="70" spans="1:5" x14ac:dyDescent="0.2">
      <c r="A70" s="875" t="s">
        <v>2388</v>
      </c>
      <c r="B70" s="879">
        <v>43593</v>
      </c>
      <c r="C70" s="879">
        <v>0</v>
      </c>
      <c r="D70" s="879">
        <v>0</v>
      </c>
      <c r="E70" s="879">
        <f>B70+C70+D70</f>
        <v>43593</v>
      </c>
    </row>
    <row r="71" spans="1:5" x14ac:dyDescent="0.2">
      <c r="A71" s="875"/>
      <c r="B71" s="879"/>
      <c r="C71" s="879"/>
      <c r="D71" s="879"/>
      <c r="E71" s="879"/>
    </row>
    <row r="72" spans="1:5" x14ac:dyDescent="0.2">
      <c r="A72" s="875"/>
      <c r="B72" s="879"/>
      <c r="C72" s="879"/>
      <c r="D72" s="879"/>
      <c r="E72" s="879"/>
    </row>
    <row r="73" spans="1:5" x14ac:dyDescent="0.2">
      <c r="A73" s="877" t="s">
        <v>2389</v>
      </c>
      <c r="B73" s="878">
        <f>SUM(B74)</f>
        <v>89291971</v>
      </c>
      <c r="C73" s="878">
        <f>SUM(C74)</f>
        <v>115799241</v>
      </c>
      <c r="D73" s="878">
        <f>SUM(D74)</f>
        <v>982225372</v>
      </c>
      <c r="E73" s="878">
        <f>SUM(E74)</f>
        <v>1187316584</v>
      </c>
    </row>
    <row r="74" spans="1:5" x14ac:dyDescent="0.2">
      <c r="A74" s="875" t="s">
        <v>2390</v>
      </c>
      <c r="B74" s="879">
        <v>89291971</v>
      </c>
      <c r="C74" s="879">
        <v>115799241</v>
      </c>
      <c r="D74" s="879">
        <v>982225372</v>
      </c>
      <c r="E74" s="879">
        <f>B74+C74+D74</f>
        <v>1187316584</v>
      </c>
    </row>
    <row r="75" spans="1:5" x14ac:dyDescent="0.2">
      <c r="A75" s="895"/>
      <c r="B75" s="896"/>
      <c r="C75" s="896"/>
      <c r="D75" s="896"/>
      <c r="E75" s="896"/>
    </row>
  </sheetData>
  <mergeCells count="8">
    <mergeCell ref="A50:A51"/>
    <mergeCell ref="E50:E51"/>
    <mergeCell ref="A1:E1"/>
    <mergeCell ref="A2:E2"/>
    <mergeCell ref="A3:E3"/>
    <mergeCell ref="A4:E4"/>
    <mergeCell ref="A6:A7"/>
    <mergeCell ref="E6: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3" sqref="D13"/>
    </sheetView>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34"/>
  <sheetViews>
    <sheetView showGridLines="0" topLeftCell="B19" zoomScale="80" zoomScaleNormal="80" workbookViewId="0">
      <selection activeCell="I21" sqref="I21"/>
    </sheetView>
  </sheetViews>
  <sheetFormatPr baseColWidth="10" defaultRowHeight="12.75" x14ac:dyDescent="0.2"/>
  <cols>
    <col min="1" max="1" width="24.28515625" style="2" customWidth="1"/>
    <col min="2" max="2" width="14.85546875" style="2" bestFit="1" customWidth="1"/>
    <col min="3" max="3" width="15" style="2" bestFit="1" customWidth="1"/>
    <col min="4" max="4" width="11.28515625" style="2" customWidth="1"/>
    <col min="5" max="5" width="11.42578125" style="2"/>
    <col min="6" max="6" width="10.5703125" style="2" customWidth="1"/>
    <col min="7" max="7" width="9.28515625" style="2" customWidth="1"/>
    <col min="8" max="8" width="12.7109375" style="2" bestFit="1" customWidth="1"/>
    <col min="9" max="253" width="11.42578125" style="2"/>
    <col min="254" max="254" width="22.140625" style="2" customWidth="1"/>
    <col min="255" max="255" width="14" style="2" customWidth="1"/>
    <col min="256" max="256" width="11.42578125" style="2"/>
    <col min="257" max="257" width="11.28515625" style="2" customWidth="1"/>
    <col min="258" max="258" width="11.42578125" style="2"/>
    <col min="259" max="259" width="10.5703125" style="2" customWidth="1"/>
    <col min="260" max="260" width="9.28515625" style="2" customWidth="1"/>
    <col min="261" max="509" width="11.42578125" style="2"/>
    <col min="510" max="510" width="22.140625" style="2" customWidth="1"/>
    <col min="511" max="511" width="14" style="2" customWidth="1"/>
    <col min="512" max="512" width="11.42578125" style="2"/>
    <col min="513" max="513" width="11.28515625" style="2" customWidth="1"/>
    <col min="514" max="514" width="11.42578125" style="2"/>
    <col min="515" max="515" width="10.5703125" style="2" customWidth="1"/>
    <col min="516" max="516" width="9.28515625" style="2" customWidth="1"/>
    <col min="517" max="765" width="11.42578125" style="2"/>
    <col min="766" max="766" width="22.140625" style="2" customWidth="1"/>
    <col min="767" max="767" width="14" style="2" customWidth="1"/>
    <col min="768" max="768" width="11.42578125" style="2"/>
    <col min="769" max="769" width="11.28515625" style="2" customWidth="1"/>
    <col min="770" max="770" width="11.42578125" style="2"/>
    <col min="771" max="771" width="10.5703125" style="2" customWidth="1"/>
    <col min="772" max="772" width="9.28515625" style="2" customWidth="1"/>
    <col min="773" max="1021" width="11.42578125" style="2"/>
    <col min="1022" max="1022" width="22.140625" style="2" customWidth="1"/>
    <col min="1023" max="1023" width="14" style="2" customWidth="1"/>
    <col min="1024" max="1024" width="11.42578125" style="2"/>
    <col min="1025" max="1025" width="11.28515625" style="2" customWidth="1"/>
    <col min="1026" max="1026" width="11.42578125" style="2"/>
    <col min="1027" max="1027" width="10.5703125" style="2" customWidth="1"/>
    <col min="1028" max="1028" width="9.28515625" style="2" customWidth="1"/>
    <col min="1029" max="1277" width="11.42578125" style="2"/>
    <col min="1278" max="1278" width="22.140625" style="2" customWidth="1"/>
    <col min="1279" max="1279" width="14" style="2" customWidth="1"/>
    <col min="1280" max="1280" width="11.42578125" style="2"/>
    <col min="1281" max="1281" width="11.28515625" style="2" customWidth="1"/>
    <col min="1282" max="1282" width="11.42578125" style="2"/>
    <col min="1283" max="1283" width="10.5703125" style="2" customWidth="1"/>
    <col min="1284" max="1284" width="9.28515625" style="2" customWidth="1"/>
    <col min="1285" max="1533" width="11.42578125" style="2"/>
    <col min="1534" max="1534" width="22.140625" style="2" customWidth="1"/>
    <col min="1535" max="1535" width="14" style="2" customWidth="1"/>
    <col min="1536" max="1536" width="11.42578125" style="2"/>
    <col min="1537" max="1537" width="11.28515625" style="2" customWidth="1"/>
    <col min="1538" max="1538" width="11.42578125" style="2"/>
    <col min="1539" max="1539" width="10.5703125" style="2" customWidth="1"/>
    <col min="1540" max="1540" width="9.28515625" style="2" customWidth="1"/>
    <col min="1541" max="1789" width="11.42578125" style="2"/>
    <col min="1790" max="1790" width="22.140625" style="2" customWidth="1"/>
    <col min="1791" max="1791" width="14" style="2" customWidth="1"/>
    <col min="1792" max="1792" width="11.42578125" style="2"/>
    <col min="1793" max="1793" width="11.28515625" style="2" customWidth="1"/>
    <col min="1794" max="1794" width="11.42578125" style="2"/>
    <col min="1795" max="1795" width="10.5703125" style="2" customWidth="1"/>
    <col min="1796" max="1796" width="9.28515625" style="2" customWidth="1"/>
    <col min="1797" max="2045" width="11.42578125" style="2"/>
    <col min="2046" max="2046" width="22.140625" style="2" customWidth="1"/>
    <col min="2047" max="2047" width="14" style="2" customWidth="1"/>
    <col min="2048" max="2048" width="11.42578125" style="2"/>
    <col min="2049" max="2049" width="11.28515625" style="2" customWidth="1"/>
    <col min="2050" max="2050" width="11.42578125" style="2"/>
    <col min="2051" max="2051" width="10.5703125" style="2" customWidth="1"/>
    <col min="2052" max="2052" width="9.28515625" style="2" customWidth="1"/>
    <col min="2053" max="2301" width="11.42578125" style="2"/>
    <col min="2302" max="2302" width="22.140625" style="2" customWidth="1"/>
    <col min="2303" max="2303" width="14" style="2" customWidth="1"/>
    <col min="2304" max="2304" width="11.42578125" style="2"/>
    <col min="2305" max="2305" width="11.28515625" style="2" customWidth="1"/>
    <col min="2306" max="2306" width="11.42578125" style="2"/>
    <col min="2307" max="2307" width="10.5703125" style="2" customWidth="1"/>
    <col min="2308" max="2308" width="9.28515625" style="2" customWidth="1"/>
    <col min="2309" max="2557" width="11.42578125" style="2"/>
    <col min="2558" max="2558" width="22.140625" style="2" customWidth="1"/>
    <col min="2559" max="2559" width="14" style="2" customWidth="1"/>
    <col min="2560" max="2560" width="11.42578125" style="2"/>
    <col min="2561" max="2561" width="11.28515625" style="2" customWidth="1"/>
    <col min="2562" max="2562" width="11.42578125" style="2"/>
    <col min="2563" max="2563" width="10.5703125" style="2" customWidth="1"/>
    <col min="2564" max="2564" width="9.28515625" style="2" customWidth="1"/>
    <col min="2565" max="2813" width="11.42578125" style="2"/>
    <col min="2814" max="2814" width="22.140625" style="2" customWidth="1"/>
    <col min="2815" max="2815" width="14" style="2" customWidth="1"/>
    <col min="2816" max="2816" width="11.42578125" style="2"/>
    <col min="2817" max="2817" width="11.28515625" style="2" customWidth="1"/>
    <col min="2818" max="2818" width="11.42578125" style="2"/>
    <col min="2819" max="2819" width="10.5703125" style="2" customWidth="1"/>
    <col min="2820" max="2820" width="9.28515625" style="2" customWidth="1"/>
    <col min="2821" max="3069" width="11.42578125" style="2"/>
    <col min="3070" max="3070" width="22.140625" style="2" customWidth="1"/>
    <col min="3071" max="3071" width="14" style="2" customWidth="1"/>
    <col min="3072" max="3072" width="11.42578125" style="2"/>
    <col min="3073" max="3073" width="11.28515625" style="2" customWidth="1"/>
    <col min="3074" max="3074" width="11.42578125" style="2"/>
    <col min="3075" max="3075" width="10.5703125" style="2" customWidth="1"/>
    <col min="3076" max="3076" width="9.28515625" style="2" customWidth="1"/>
    <col min="3077" max="3325" width="11.42578125" style="2"/>
    <col min="3326" max="3326" width="22.140625" style="2" customWidth="1"/>
    <col min="3327" max="3327" width="14" style="2" customWidth="1"/>
    <col min="3328" max="3328" width="11.42578125" style="2"/>
    <col min="3329" max="3329" width="11.28515625" style="2" customWidth="1"/>
    <col min="3330" max="3330" width="11.42578125" style="2"/>
    <col min="3331" max="3331" width="10.5703125" style="2" customWidth="1"/>
    <col min="3332" max="3332" width="9.28515625" style="2" customWidth="1"/>
    <col min="3333" max="3581" width="11.42578125" style="2"/>
    <col min="3582" max="3582" width="22.140625" style="2" customWidth="1"/>
    <col min="3583" max="3583" width="14" style="2" customWidth="1"/>
    <col min="3584" max="3584" width="11.42578125" style="2"/>
    <col min="3585" max="3585" width="11.28515625" style="2" customWidth="1"/>
    <col min="3586" max="3586" width="11.42578125" style="2"/>
    <col min="3587" max="3587" width="10.5703125" style="2" customWidth="1"/>
    <col min="3588" max="3588" width="9.28515625" style="2" customWidth="1"/>
    <col min="3589" max="3837" width="11.42578125" style="2"/>
    <col min="3838" max="3838" width="22.140625" style="2" customWidth="1"/>
    <col min="3839" max="3839" width="14" style="2" customWidth="1"/>
    <col min="3840" max="3840" width="11.42578125" style="2"/>
    <col min="3841" max="3841" width="11.28515625" style="2" customWidth="1"/>
    <col min="3842" max="3842" width="11.42578125" style="2"/>
    <col min="3843" max="3843" width="10.5703125" style="2" customWidth="1"/>
    <col min="3844" max="3844" width="9.28515625" style="2" customWidth="1"/>
    <col min="3845" max="4093" width="11.42578125" style="2"/>
    <col min="4094" max="4094" width="22.140625" style="2" customWidth="1"/>
    <col min="4095" max="4095" width="14" style="2" customWidth="1"/>
    <col min="4096" max="4096" width="11.42578125" style="2"/>
    <col min="4097" max="4097" width="11.28515625" style="2" customWidth="1"/>
    <col min="4098" max="4098" width="11.42578125" style="2"/>
    <col min="4099" max="4099" width="10.5703125" style="2" customWidth="1"/>
    <col min="4100" max="4100" width="9.28515625" style="2" customWidth="1"/>
    <col min="4101" max="4349" width="11.42578125" style="2"/>
    <col min="4350" max="4350" width="22.140625" style="2" customWidth="1"/>
    <col min="4351" max="4351" width="14" style="2" customWidth="1"/>
    <col min="4352" max="4352" width="11.42578125" style="2"/>
    <col min="4353" max="4353" width="11.28515625" style="2" customWidth="1"/>
    <col min="4354" max="4354" width="11.42578125" style="2"/>
    <col min="4355" max="4355" width="10.5703125" style="2" customWidth="1"/>
    <col min="4356" max="4356" width="9.28515625" style="2" customWidth="1"/>
    <col min="4357" max="4605" width="11.42578125" style="2"/>
    <col min="4606" max="4606" width="22.140625" style="2" customWidth="1"/>
    <col min="4607" max="4607" width="14" style="2" customWidth="1"/>
    <col min="4608" max="4608" width="11.42578125" style="2"/>
    <col min="4609" max="4609" width="11.28515625" style="2" customWidth="1"/>
    <col min="4610" max="4610" width="11.42578125" style="2"/>
    <col min="4611" max="4611" width="10.5703125" style="2" customWidth="1"/>
    <col min="4612" max="4612" width="9.28515625" style="2" customWidth="1"/>
    <col min="4613" max="4861" width="11.42578125" style="2"/>
    <col min="4862" max="4862" width="22.140625" style="2" customWidth="1"/>
    <col min="4863" max="4863" width="14" style="2" customWidth="1"/>
    <col min="4864" max="4864" width="11.42578125" style="2"/>
    <col min="4865" max="4865" width="11.28515625" style="2" customWidth="1"/>
    <col min="4866" max="4866" width="11.42578125" style="2"/>
    <col min="4867" max="4867" width="10.5703125" style="2" customWidth="1"/>
    <col min="4868" max="4868" width="9.28515625" style="2" customWidth="1"/>
    <col min="4869" max="5117" width="11.42578125" style="2"/>
    <col min="5118" max="5118" width="22.140625" style="2" customWidth="1"/>
    <col min="5119" max="5119" width="14" style="2" customWidth="1"/>
    <col min="5120" max="5120" width="11.42578125" style="2"/>
    <col min="5121" max="5121" width="11.28515625" style="2" customWidth="1"/>
    <col min="5122" max="5122" width="11.42578125" style="2"/>
    <col min="5123" max="5123" width="10.5703125" style="2" customWidth="1"/>
    <col min="5124" max="5124" width="9.28515625" style="2" customWidth="1"/>
    <col min="5125" max="5373" width="11.42578125" style="2"/>
    <col min="5374" max="5374" width="22.140625" style="2" customWidth="1"/>
    <col min="5375" max="5375" width="14" style="2" customWidth="1"/>
    <col min="5376" max="5376" width="11.42578125" style="2"/>
    <col min="5377" max="5377" width="11.28515625" style="2" customWidth="1"/>
    <col min="5378" max="5378" width="11.42578125" style="2"/>
    <col min="5379" max="5379" width="10.5703125" style="2" customWidth="1"/>
    <col min="5380" max="5380" width="9.28515625" style="2" customWidth="1"/>
    <col min="5381" max="5629" width="11.42578125" style="2"/>
    <col min="5630" max="5630" width="22.140625" style="2" customWidth="1"/>
    <col min="5631" max="5631" width="14" style="2" customWidth="1"/>
    <col min="5632" max="5632" width="11.42578125" style="2"/>
    <col min="5633" max="5633" width="11.28515625" style="2" customWidth="1"/>
    <col min="5634" max="5634" width="11.42578125" style="2"/>
    <col min="5635" max="5635" width="10.5703125" style="2" customWidth="1"/>
    <col min="5636" max="5636" width="9.28515625" style="2" customWidth="1"/>
    <col min="5637" max="5885" width="11.42578125" style="2"/>
    <col min="5886" max="5886" width="22.140625" style="2" customWidth="1"/>
    <col min="5887" max="5887" width="14" style="2" customWidth="1"/>
    <col min="5888" max="5888" width="11.42578125" style="2"/>
    <col min="5889" max="5889" width="11.28515625" style="2" customWidth="1"/>
    <col min="5890" max="5890" width="11.42578125" style="2"/>
    <col min="5891" max="5891" width="10.5703125" style="2" customWidth="1"/>
    <col min="5892" max="5892" width="9.28515625" style="2" customWidth="1"/>
    <col min="5893" max="6141" width="11.42578125" style="2"/>
    <col min="6142" max="6142" width="22.140625" style="2" customWidth="1"/>
    <col min="6143" max="6143" width="14" style="2" customWidth="1"/>
    <col min="6144" max="6144" width="11.42578125" style="2"/>
    <col min="6145" max="6145" width="11.28515625" style="2" customWidth="1"/>
    <col min="6146" max="6146" width="11.42578125" style="2"/>
    <col min="6147" max="6147" width="10.5703125" style="2" customWidth="1"/>
    <col min="6148" max="6148" width="9.28515625" style="2" customWidth="1"/>
    <col min="6149" max="6397" width="11.42578125" style="2"/>
    <col min="6398" max="6398" width="22.140625" style="2" customWidth="1"/>
    <col min="6399" max="6399" width="14" style="2" customWidth="1"/>
    <col min="6400" max="6400" width="11.42578125" style="2"/>
    <col min="6401" max="6401" width="11.28515625" style="2" customWidth="1"/>
    <col min="6402" max="6402" width="11.42578125" style="2"/>
    <col min="6403" max="6403" width="10.5703125" style="2" customWidth="1"/>
    <col min="6404" max="6404" width="9.28515625" style="2" customWidth="1"/>
    <col min="6405" max="6653" width="11.42578125" style="2"/>
    <col min="6654" max="6654" width="22.140625" style="2" customWidth="1"/>
    <col min="6655" max="6655" width="14" style="2" customWidth="1"/>
    <col min="6656" max="6656" width="11.42578125" style="2"/>
    <col min="6657" max="6657" width="11.28515625" style="2" customWidth="1"/>
    <col min="6658" max="6658" width="11.42578125" style="2"/>
    <col min="6659" max="6659" width="10.5703125" style="2" customWidth="1"/>
    <col min="6660" max="6660" width="9.28515625" style="2" customWidth="1"/>
    <col min="6661" max="6909" width="11.42578125" style="2"/>
    <col min="6910" max="6910" width="22.140625" style="2" customWidth="1"/>
    <col min="6911" max="6911" width="14" style="2" customWidth="1"/>
    <col min="6912" max="6912" width="11.42578125" style="2"/>
    <col min="6913" max="6913" width="11.28515625" style="2" customWidth="1"/>
    <col min="6914" max="6914" width="11.42578125" style="2"/>
    <col min="6915" max="6915" width="10.5703125" style="2" customWidth="1"/>
    <col min="6916" max="6916" width="9.28515625" style="2" customWidth="1"/>
    <col min="6917" max="7165" width="11.42578125" style="2"/>
    <col min="7166" max="7166" width="22.140625" style="2" customWidth="1"/>
    <col min="7167" max="7167" width="14" style="2" customWidth="1"/>
    <col min="7168" max="7168" width="11.42578125" style="2"/>
    <col min="7169" max="7169" width="11.28515625" style="2" customWidth="1"/>
    <col min="7170" max="7170" width="11.42578125" style="2"/>
    <col min="7171" max="7171" width="10.5703125" style="2" customWidth="1"/>
    <col min="7172" max="7172" width="9.28515625" style="2" customWidth="1"/>
    <col min="7173" max="7421" width="11.42578125" style="2"/>
    <col min="7422" max="7422" width="22.140625" style="2" customWidth="1"/>
    <col min="7423" max="7423" width="14" style="2" customWidth="1"/>
    <col min="7424" max="7424" width="11.42578125" style="2"/>
    <col min="7425" max="7425" width="11.28515625" style="2" customWidth="1"/>
    <col min="7426" max="7426" width="11.42578125" style="2"/>
    <col min="7427" max="7427" width="10.5703125" style="2" customWidth="1"/>
    <col min="7428" max="7428" width="9.28515625" style="2" customWidth="1"/>
    <col min="7429" max="7677" width="11.42578125" style="2"/>
    <col min="7678" max="7678" width="22.140625" style="2" customWidth="1"/>
    <col min="7679" max="7679" width="14" style="2" customWidth="1"/>
    <col min="7680" max="7680" width="11.42578125" style="2"/>
    <col min="7681" max="7681" width="11.28515625" style="2" customWidth="1"/>
    <col min="7682" max="7682" width="11.42578125" style="2"/>
    <col min="7683" max="7683" width="10.5703125" style="2" customWidth="1"/>
    <col min="7684" max="7684" width="9.28515625" style="2" customWidth="1"/>
    <col min="7685" max="7933" width="11.42578125" style="2"/>
    <col min="7934" max="7934" width="22.140625" style="2" customWidth="1"/>
    <col min="7935" max="7935" width="14" style="2" customWidth="1"/>
    <col min="7936" max="7936" width="11.42578125" style="2"/>
    <col min="7937" max="7937" width="11.28515625" style="2" customWidth="1"/>
    <col min="7938" max="7938" width="11.42578125" style="2"/>
    <col min="7939" max="7939" width="10.5703125" style="2" customWidth="1"/>
    <col min="7940" max="7940" width="9.28515625" style="2" customWidth="1"/>
    <col min="7941" max="8189" width="11.42578125" style="2"/>
    <col min="8190" max="8190" width="22.140625" style="2" customWidth="1"/>
    <col min="8191" max="8191" width="14" style="2" customWidth="1"/>
    <col min="8192" max="8192" width="11.42578125" style="2"/>
    <col min="8193" max="8193" width="11.28515625" style="2" customWidth="1"/>
    <col min="8194" max="8194" width="11.42578125" style="2"/>
    <col min="8195" max="8195" width="10.5703125" style="2" customWidth="1"/>
    <col min="8196" max="8196" width="9.28515625" style="2" customWidth="1"/>
    <col min="8197" max="8445" width="11.42578125" style="2"/>
    <col min="8446" max="8446" width="22.140625" style="2" customWidth="1"/>
    <col min="8447" max="8447" width="14" style="2" customWidth="1"/>
    <col min="8448" max="8448" width="11.42578125" style="2"/>
    <col min="8449" max="8449" width="11.28515625" style="2" customWidth="1"/>
    <col min="8450" max="8450" width="11.42578125" style="2"/>
    <col min="8451" max="8451" width="10.5703125" style="2" customWidth="1"/>
    <col min="8452" max="8452" width="9.28515625" style="2" customWidth="1"/>
    <col min="8453" max="8701" width="11.42578125" style="2"/>
    <col min="8702" max="8702" width="22.140625" style="2" customWidth="1"/>
    <col min="8703" max="8703" width="14" style="2" customWidth="1"/>
    <col min="8704" max="8704" width="11.42578125" style="2"/>
    <col min="8705" max="8705" width="11.28515625" style="2" customWidth="1"/>
    <col min="8706" max="8706" width="11.42578125" style="2"/>
    <col min="8707" max="8707" width="10.5703125" style="2" customWidth="1"/>
    <col min="8708" max="8708" width="9.28515625" style="2" customWidth="1"/>
    <col min="8709" max="8957" width="11.42578125" style="2"/>
    <col min="8958" max="8958" width="22.140625" style="2" customWidth="1"/>
    <col min="8959" max="8959" width="14" style="2" customWidth="1"/>
    <col min="8960" max="8960" width="11.42578125" style="2"/>
    <col min="8961" max="8961" width="11.28515625" style="2" customWidth="1"/>
    <col min="8962" max="8962" width="11.42578125" style="2"/>
    <col min="8963" max="8963" width="10.5703125" style="2" customWidth="1"/>
    <col min="8964" max="8964" width="9.28515625" style="2" customWidth="1"/>
    <col min="8965" max="9213" width="11.42578125" style="2"/>
    <col min="9214" max="9214" width="22.140625" style="2" customWidth="1"/>
    <col min="9215" max="9215" width="14" style="2" customWidth="1"/>
    <col min="9216" max="9216" width="11.42578125" style="2"/>
    <col min="9217" max="9217" width="11.28515625" style="2" customWidth="1"/>
    <col min="9218" max="9218" width="11.42578125" style="2"/>
    <col min="9219" max="9219" width="10.5703125" style="2" customWidth="1"/>
    <col min="9220" max="9220" width="9.28515625" style="2" customWidth="1"/>
    <col min="9221" max="9469" width="11.42578125" style="2"/>
    <col min="9470" max="9470" width="22.140625" style="2" customWidth="1"/>
    <col min="9471" max="9471" width="14" style="2" customWidth="1"/>
    <col min="9472" max="9472" width="11.42578125" style="2"/>
    <col min="9473" max="9473" width="11.28515625" style="2" customWidth="1"/>
    <col min="9474" max="9474" width="11.42578125" style="2"/>
    <col min="9475" max="9475" width="10.5703125" style="2" customWidth="1"/>
    <col min="9476" max="9476" width="9.28515625" style="2" customWidth="1"/>
    <col min="9477" max="9725" width="11.42578125" style="2"/>
    <col min="9726" max="9726" width="22.140625" style="2" customWidth="1"/>
    <col min="9727" max="9727" width="14" style="2" customWidth="1"/>
    <col min="9728" max="9728" width="11.42578125" style="2"/>
    <col min="9729" max="9729" width="11.28515625" style="2" customWidth="1"/>
    <col min="9730" max="9730" width="11.42578125" style="2"/>
    <col min="9731" max="9731" width="10.5703125" style="2" customWidth="1"/>
    <col min="9732" max="9732" width="9.28515625" style="2" customWidth="1"/>
    <col min="9733" max="9981" width="11.42578125" style="2"/>
    <col min="9982" max="9982" width="22.140625" style="2" customWidth="1"/>
    <col min="9983" max="9983" width="14" style="2" customWidth="1"/>
    <col min="9984" max="9984" width="11.42578125" style="2"/>
    <col min="9985" max="9985" width="11.28515625" style="2" customWidth="1"/>
    <col min="9986" max="9986" width="11.42578125" style="2"/>
    <col min="9987" max="9987" width="10.5703125" style="2" customWidth="1"/>
    <col min="9988" max="9988" width="9.28515625" style="2" customWidth="1"/>
    <col min="9989" max="10237" width="11.42578125" style="2"/>
    <col min="10238" max="10238" width="22.140625" style="2" customWidth="1"/>
    <col min="10239" max="10239" width="14" style="2" customWidth="1"/>
    <col min="10240" max="10240" width="11.42578125" style="2"/>
    <col min="10241" max="10241" width="11.28515625" style="2" customWidth="1"/>
    <col min="10242" max="10242" width="11.42578125" style="2"/>
    <col min="10243" max="10243" width="10.5703125" style="2" customWidth="1"/>
    <col min="10244" max="10244" width="9.28515625" style="2" customWidth="1"/>
    <col min="10245" max="10493" width="11.42578125" style="2"/>
    <col min="10494" max="10494" width="22.140625" style="2" customWidth="1"/>
    <col min="10495" max="10495" width="14" style="2" customWidth="1"/>
    <col min="10496" max="10496" width="11.42578125" style="2"/>
    <col min="10497" max="10497" width="11.28515625" style="2" customWidth="1"/>
    <col min="10498" max="10498" width="11.42578125" style="2"/>
    <col min="10499" max="10499" width="10.5703125" style="2" customWidth="1"/>
    <col min="10500" max="10500" width="9.28515625" style="2" customWidth="1"/>
    <col min="10501" max="10749" width="11.42578125" style="2"/>
    <col min="10750" max="10750" width="22.140625" style="2" customWidth="1"/>
    <col min="10751" max="10751" width="14" style="2" customWidth="1"/>
    <col min="10752" max="10752" width="11.42578125" style="2"/>
    <col min="10753" max="10753" width="11.28515625" style="2" customWidth="1"/>
    <col min="10754" max="10754" width="11.42578125" style="2"/>
    <col min="10755" max="10755" width="10.5703125" style="2" customWidth="1"/>
    <col min="10756" max="10756" width="9.28515625" style="2" customWidth="1"/>
    <col min="10757" max="11005" width="11.42578125" style="2"/>
    <col min="11006" max="11006" width="22.140625" style="2" customWidth="1"/>
    <col min="11007" max="11007" width="14" style="2" customWidth="1"/>
    <col min="11008" max="11008" width="11.42578125" style="2"/>
    <col min="11009" max="11009" width="11.28515625" style="2" customWidth="1"/>
    <col min="11010" max="11010" width="11.42578125" style="2"/>
    <col min="11011" max="11011" width="10.5703125" style="2" customWidth="1"/>
    <col min="11012" max="11012" width="9.28515625" style="2" customWidth="1"/>
    <col min="11013" max="11261" width="11.42578125" style="2"/>
    <col min="11262" max="11262" width="22.140625" style="2" customWidth="1"/>
    <col min="11263" max="11263" width="14" style="2" customWidth="1"/>
    <col min="11264" max="11264" width="11.42578125" style="2"/>
    <col min="11265" max="11265" width="11.28515625" style="2" customWidth="1"/>
    <col min="11266" max="11266" width="11.42578125" style="2"/>
    <col min="11267" max="11267" width="10.5703125" style="2" customWidth="1"/>
    <col min="11268" max="11268" width="9.28515625" style="2" customWidth="1"/>
    <col min="11269" max="11517" width="11.42578125" style="2"/>
    <col min="11518" max="11518" width="22.140625" style="2" customWidth="1"/>
    <col min="11519" max="11519" width="14" style="2" customWidth="1"/>
    <col min="11520" max="11520" width="11.42578125" style="2"/>
    <col min="11521" max="11521" width="11.28515625" style="2" customWidth="1"/>
    <col min="11522" max="11522" width="11.42578125" style="2"/>
    <col min="11523" max="11523" width="10.5703125" style="2" customWidth="1"/>
    <col min="11524" max="11524" width="9.28515625" style="2" customWidth="1"/>
    <col min="11525" max="11773" width="11.42578125" style="2"/>
    <col min="11774" max="11774" width="22.140625" style="2" customWidth="1"/>
    <col min="11775" max="11775" width="14" style="2" customWidth="1"/>
    <col min="11776" max="11776" width="11.42578125" style="2"/>
    <col min="11777" max="11777" width="11.28515625" style="2" customWidth="1"/>
    <col min="11778" max="11778" width="11.42578125" style="2"/>
    <col min="11779" max="11779" width="10.5703125" style="2" customWidth="1"/>
    <col min="11780" max="11780" width="9.28515625" style="2" customWidth="1"/>
    <col min="11781" max="12029" width="11.42578125" style="2"/>
    <col min="12030" max="12030" width="22.140625" style="2" customWidth="1"/>
    <col min="12031" max="12031" width="14" style="2" customWidth="1"/>
    <col min="12032" max="12032" width="11.42578125" style="2"/>
    <col min="12033" max="12033" width="11.28515625" style="2" customWidth="1"/>
    <col min="12034" max="12034" width="11.42578125" style="2"/>
    <col min="12035" max="12035" width="10.5703125" style="2" customWidth="1"/>
    <col min="12036" max="12036" width="9.28515625" style="2" customWidth="1"/>
    <col min="12037" max="12285" width="11.42578125" style="2"/>
    <col min="12286" max="12286" width="22.140625" style="2" customWidth="1"/>
    <col min="12287" max="12287" width="14" style="2" customWidth="1"/>
    <col min="12288" max="12288" width="11.42578125" style="2"/>
    <col min="12289" max="12289" width="11.28515625" style="2" customWidth="1"/>
    <col min="12290" max="12290" width="11.42578125" style="2"/>
    <col min="12291" max="12291" width="10.5703125" style="2" customWidth="1"/>
    <col min="12292" max="12292" width="9.28515625" style="2" customWidth="1"/>
    <col min="12293" max="12541" width="11.42578125" style="2"/>
    <col min="12542" max="12542" width="22.140625" style="2" customWidth="1"/>
    <col min="12543" max="12543" width="14" style="2" customWidth="1"/>
    <col min="12544" max="12544" width="11.42578125" style="2"/>
    <col min="12545" max="12545" width="11.28515625" style="2" customWidth="1"/>
    <col min="12546" max="12546" width="11.42578125" style="2"/>
    <col min="12547" max="12547" width="10.5703125" style="2" customWidth="1"/>
    <col min="12548" max="12548" width="9.28515625" style="2" customWidth="1"/>
    <col min="12549" max="12797" width="11.42578125" style="2"/>
    <col min="12798" max="12798" width="22.140625" style="2" customWidth="1"/>
    <col min="12799" max="12799" width="14" style="2" customWidth="1"/>
    <col min="12800" max="12800" width="11.42578125" style="2"/>
    <col min="12801" max="12801" width="11.28515625" style="2" customWidth="1"/>
    <col min="12802" max="12802" width="11.42578125" style="2"/>
    <col min="12803" max="12803" width="10.5703125" style="2" customWidth="1"/>
    <col min="12804" max="12804" width="9.28515625" style="2" customWidth="1"/>
    <col min="12805" max="13053" width="11.42578125" style="2"/>
    <col min="13054" max="13054" width="22.140625" style="2" customWidth="1"/>
    <col min="13055" max="13055" width="14" style="2" customWidth="1"/>
    <col min="13056" max="13056" width="11.42578125" style="2"/>
    <col min="13057" max="13057" width="11.28515625" style="2" customWidth="1"/>
    <col min="13058" max="13058" width="11.42578125" style="2"/>
    <col min="13059" max="13059" width="10.5703125" style="2" customWidth="1"/>
    <col min="13060" max="13060" width="9.28515625" style="2" customWidth="1"/>
    <col min="13061" max="13309" width="11.42578125" style="2"/>
    <col min="13310" max="13310" width="22.140625" style="2" customWidth="1"/>
    <col min="13311" max="13311" width="14" style="2" customWidth="1"/>
    <col min="13312" max="13312" width="11.42578125" style="2"/>
    <col min="13313" max="13313" width="11.28515625" style="2" customWidth="1"/>
    <col min="13314" max="13314" width="11.42578125" style="2"/>
    <col min="13315" max="13315" width="10.5703125" style="2" customWidth="1"/>
    <col min="13316" max="13316" width="9.28515625" style="2" customWidth="1"/>
    <col min="13317" max="13565" width="11.42578125" style="2"/>
    <col min="13566" max="13566" width="22.140625" style="2" customWidth="1"/>
    <col min="13567" max="13567" width="14" style="2" customWidth="1"/>
    <col min="13568" max="13568" width="11.42578125" style="2"/>
    <col min="13569" max="13569" width="11.28515625" style="2" customWidth="1"/>
    <col min="13570" max="13570" width="11.42578125" style="2"/>
    <col min="13571" max="13571" width="10.5703125" style="2" customWidth="1"/>
    <col min="13572" max="13572" width="9.28515625" style="2" customWidth="1"/>
    <col min="13573" max="13821" width="11.42578125" style="2"/>
    <col min="13822" max="13822" width="22.140625" style="2" customWidth="1"/>
    <col min="13823" max="13823" width="14" style="2" customWidth="1"/>
    <col min="13824" max="13824" width="11.42578125" style="2"/>
    <col min="13825" max="13825" width="11.28515625" style="2" customWidth="1"/>
    <col min="13826" max="13826" width="11.42578125" style="2"/>
    <col min="13827" max="13827" width="10.5703125" style="2" customWidth="1"/>
    <col min="13828" max="13828" width="9.28515625" style="2" customWidth="1"/>
    <col min="13829" max="14077" width="11.42578125" style="2"/>
    <col min="14078" max="14078" width="22.140625" style="2" customWidth="1"/>
    <col min="14079" max="14079" width="14" style="2" customWidth="1"/>
    <col min="14080" max="14080" width="11.42578125" style="2"/>
    <col min="14081" max="14081" width="11.28515625" style="2" customWidth="1"/>
    <col min="14082" max="14082" width="11.42578125" style="2"/>
    <col min="14083" max="14083" width="10.5703125" style="2" customWidth="1"/>
    <col min="14084" max="14084" width="9.28515625" style="2" customWidth="1"/>
    <col min="14085" max="14333" width="11.42578125" style="2"/>
    <col min="14334" max="14334" width="22.140625" style="2" customWidth="1"/>
    <col min="14335" max="14335" width="14" style="2" customWidth="1"/>
    <col min="14336" max="14336" width="11.42578125" style="2"/>
    <col min="14337" max="14337" width="11.28515625" style="2" customWidth="1"/>
    <col min="14338" max="14338" width="11.42578125" style="2"/>
    <col min="14339" max="14339" width="10.5703125" style="2" customWidth="1"/>
    <col min="14340" max="14340" width="9.28515625" style="2" customWidth="1"/>
    <col min="14341" max="14589" width="11.42578125" style="2"/>
    <col min="14590" max="14590" width="22.140625" style="2" customWidth="1"/>
    <col min="14591" max="14591" width="14" style="2" customWidth="1"/>
    <col min="14592" max="14592" width="11.42578125" style="2"/>
    <col min="14593" max="14593" width="11.28515625" style="2" customWidth="1"/>
    <col min="14594" max="14594" width="11.42578125" style="2"/>
    <col min="14595" max="14595" width="10.5703125" style="2" customWidth="1"/>
    <col min="14596" max="14596" width="9.28515625" style="2" customWidth="1"/>
    <col min="14597" max="14845" width="11.42578125" style="2"/>
    <col min="14846" max="14846" width="22.140625" style="2" customWidth="1"/>
    <col min="14847" max="14847" width="14" style="2" customWidth="1"/>
    <col min="14848" max="14848" width="11.42578125" style="2"/>
    <col min="14849" max="14849" width="11.28515625" style="2" customWidth="1"/>
    <col min="14850" max="14850" width="11.42578125" style="2"/>
    <col min="14851" max="14851" width="10.5703125" style="2" customWidth="1"/>
    <col min="14852" max="14852" width="9.28515625" style="2" customWidth="1"/>
    <col min="14853" max="15101" width="11.42578125" style="2"/>
    <col min="15102" max="15102" width="22.140625" style="2" customWidth="1"/>
    <col min="15103" max="15103" width="14" style="2" customWidth="1"/>
    <col min="15104" max="15104" width="11.42578125" style="2"/>
    <col min="15105" max="15105" width="11.28515625" style="2" customWidth="1"/>
    <col min="15106" max="15106" width="11.42578125" style="2"/>
    <col min="15107" max="15107" width="10.5703125" style="2" customWidth="1"/>
    <col min="15108" max="15108" width="9.28515625" style="2" customWidth="1"/>
    <col min="15109" max="15357" width="11.42578125" style="2"/>
    <col min="15358" max="15358" width="22.140625" style="2" customWidth="1"/>
    <col min="15359" max="15359" width="14" style="2" customWidth="1"/>
    <col min="15360" max="15360" width="11.42578125" style="2"/>
    <col min="15361" max="15361" width="11.28515625" style="2" customWidth="1"/>
    <col min="15362" max="15362" width="11.42578125" style="2"/>
    <col min="15363" max="15363" width="10.5703125" style="2" customWidth="1"/>
    <col min="15364" max="15364" width="9.28515625" style="2" customWidth="1"/>
    <col min="15365" max="15613" width="11.42578125" style="2"/>
    <col min="15614" max="15614" width="22.140625" style="2" customWidth="1"/>
    <col min="15615" max="15615" width="14" style="2" customWidth="1"/>
    <col min="15616" max="15616" width="11.42578125" style="2"/>
    <col min="15617" max="15617" width="11.28515625" style="2" customWidth="1"/>
    <col min="15618" max="15618" width="11.42578125" style="2"/>
    <col min="15619" max="15619" width="10.5703125" style="2" customWidth="1"/>
    <col min="15620" max="15620" width="9.28515625" style="2" customWidth="1"/>
    <col min="15621" max="15869" width="11.42578125" style="2"/>
    <col min="15870" max="15870" width="22.140625" style="2" customWidth="1"/>
    <col min="15871" max="15871" width="14" style="2" customWidth="1"/>
    <col min="15872" max="15872" width="11.42578125" style="2"/>
    <col min="15873" max="15873" width="11.28515625" style="2" customWidth="1"/>
    <col min="15874" max="15874" width="11.42578125" style="2"/>
    <col min="15875" max="15875" width="10.5703125" style="2" customWidth="1"/>
    <col min="15876" max="15876" width="9.28515625" style="2" customWidth="1"/>
    <col min="15877" max="16125" width="11.42578125" style="2"/>
    <col min="16126" max="16126" width="22.140625" style="2" customWidth="1"/>
    <col min="16127" max="16127" width="14" style="2" customWidth="1"/>
    <col min="16128" max="16128" width="11.42578125" style="2"/>
    <col min="16129" max="16129" width="11.28515625" style="2" customWidth="1"/>
    <col min="16130" max="16130" width="11.42578125" style="2"/>
    <col min="16131" max="16131" width="10.5703125" style="2" customWidth="1"/>
    <col min="16132" max="16132" width="9.28515625" style="2" customWidth="1"/>
    <col min="16133" max="16384" width="11.42578125" style="2"/>
  </cols>
  <sheetData>
    <row r="1" spans="1:9" x14ac:dyDescent="0.2">
      <c r="A1" s="914" t="s">
        <v>53</v>
      </c>
      <c r="B1" s="914"/>
      <c r="C1" s="914"/>
      <c r="D1" s="914"/>
      <c r="E1" s="914"/>
      <c r="F1" s="914"/>
      <c r="G1" s="914"/>
    </row>
    <row r="2" spans="1:9" x14ac:dyDescent="0.2">
      <c r="A2" s="914" t="s">
        <v>183</v>
      </c>
      <c r="B2" s="914"/>
      <c r="C2" s="914"/>
      <c r="D2" s="914"/>
      <c r="E2" s="914"/>
      <c r="F2" s="914"/>
      <c r="G2" s="914"/>
    </row>
    <row r="3" spans="1:9" x14ac:dyDescent="0.2">
      <c r="A3" s="915" t="s">
        <v>93</v>
      </c>
      <c r="B3" s="915"/>
      <c r="C3" s="915"/>
      <c r="D3" s="915"/>
      <c r="E3" s="915"/>
      <c r="F3" s="915"/>
      <c r="G3" s="915"/>
    </row>
    <row r="4" spans="1:9" x14ac:dyDescent="0.2">
      <c r="A4" s="4"/>
      <c r="B4" s="3"/>
      <c r="C4" s="4"/>
      <c r="D4" s="4"/>
      <c r="E4" s="4"/>
      <c r="F4" s="4"/>
      <c r="G4" s="3"/>
    </row>
    <row r="5" spans="1:9" ht="12.75" customHeight="1" x14ac:dyDescent="0.2">
      <c r="A5" s="916" t="s">
        <v>1</v>
      </c>
      <c r="B5" s="919" t="s">
        <v>2</v>
      </c>
      <c r="C5" s="920"/>
      <c r="D5" s="921"/>
      <c r="E5" s="922" t="s">
        <v>3</v>
      </c>
      <c r="F5" s="920"/>
      <c r="G5" s="923"/>
    </row>
    <row r="6" spans="1:9" ht="18.75" customHeight="1" x14ac:dyDescent="0.2">
      <c r="A6" s="917"/>
      <c r="B6" s="924" t="s">
        <v>184</v>
      </c>
      <c r="C6" s="926" t="s">
        <v>185</v>
      </c>
      <c r="D6" s="921"/>
      <c r="E6" s="922" t="s">
        <v>4</v>
      </c>
      <c r="F6" s="921"/>
      <c r="G6" s="5">
        <v>2015</v>
      </c>
    </row>
    <row r="7" spans="1:9" ht="18.75" customHeight="1" x14ac:dyDescent="0.2">
      <c r="A7" s="918"/>
      <c r="B7" s="925"/>
      <c r="C7" s="312" t="s">
        <v>5</v>
      </c>
      <c r="D7" s="6" t="s">
        <v>6</v>
      </c>
      <c r="E7" s="6" t="s">
        <v>7</v>
      </c>
      <c r="F7" s="312" t="s">
        <v>8</v>
      </c>
      <c r="G7" s="215" t="s">
        <v>9</v>
      </c>
    </row>
    <row r="8" spans="1:9" ht="15" x14ac:dyDescent="0.25">
      <c r="A8" s="111" t="s">
        <v>10</v>
      </c>
      <c r="B8" s="92">
        <f>B10+B12+B14+B16+B20</f>
        <v>976452818</v>
      </c>
      <c r="C8" s="92">
        <f>C10+C12+C14+C16+C20</f>
        <v>624846788</v>
      </c>
      <c r="D8" s="92">
        <f>D10+D12+D14+D16+D20</f>
        <v>648419136</v>
      </c>
      <c r="E8" s="92">
        <f>D8-C8</f>
        <v>23572348</v>
      </c>
      <c r="F8" s="9">
        <f>(D8*100/C8)-100</f>
        <v>3.7725004677466671</v>
      </c>
      <c r="G8" s="163">
        <f>(D8/1.0272)/B8*100-100</f>
        <v>-35.352825324274434</v>
      </c>
      <c r="H8" s="187"/>
    </row>
    <row r="9" spans="1:9" x14ac:dyDescent="0.2">
      <c r="A9" s="112"/>
      <c r="B9" s="113"/>
      <c r="C9" s="113"/>
      <c r="D9" s="113"/>
      <c r="E9" s="114"/>
      <c r="F9" s="115"/>
      <c r="G9" s="116"/>
      <c r="I9" s="220">
        <v>1.0271999999999999</v>
      </c>
    </row>
    <row r="10" spans="1:9" x14ac:dyDescent="0.2">
      <c r="A10" s="117" t="s">
        <v>13</v>
      </c>
      <c r="B10" s="118">
        <v>0</v>
      </c>
      <c r="C10" s="119">
        <v>0</v>
      </c>
      <c r="D10" s="118">
        <v>0</v>
      </c>
      <c r="E10" s="23">
        <f>D10-C10</f>
        <v>0</v>
      </c>
      <c r="F10" s="25" t="s">
        <v>24</v>
      </c>
      <c r="G10" s="26" t="s">
        <v>24</v>
      </c>
    </row>
    <row r="11" spans="1:9" ht="6.75" customHeight="1" x14ac:dyDescent="0.2">
      <c r="A11" s="112"/>
      <c r="B11" s="120"/>
      <c r="C11" s="113"/>
      <c r="D11" s="120"/>
      <c r="E11" s="114"/>
      <c r="F11" s="115"/>
      <c r="G11" s="116"/>
    </row>
    <row r="12" spans="1:9" x14ac:dyDescent="0.2">
      <c r="A12" s="117" t="s">
        <v>14</v>
      </c>
      <c r="B12" s="121">
        <v>299356707</v>
      </c>
      <c r="C12" s="102">
        <v>298078233</v>
      </c>
      <c r="D12" s="121">
        <f>'INGR 5'!D82</f>
        <v>299866191</v>
      </c>
      <c r="E12" s="23">
        <f>D12-C12</f>
        <v>1787958</v>
      </c>
      <c r="F12" s="25">
        <f>(D12*100/C12)-100</f>
        <v>0.59982843497331828</v>
      </c>
      <c r="G12" s="26">
        <f>(D12/1.0272)/B12*100-100</f>
        <v>-2.4822887982506074</v>
      </c>
    </row>
    <row r="13" spans="1:9" ht="6" customHeight="1" x14ac:dyDescent="0.2">
      <c r="A13" s="117"/>
      <c r="B13" s="102"/>
      <c r="C13" s="122"/>
      <c r="D13" s="123"/>
      <c r="E13" s="23"/>
      <c r="F13" s="25"/>
      <c r="G13" s="26"/>
    </row>
    <row r="14" spans="1:9" x14ac:dyDescent="0.2">
      <c r="A14" s="117" t="s">
        <v>54</v>
      </c>
      <c r="B14" s="23">
        <v>4097150</v>
      </c>
      <c r="C14" s="23">
        <v>3940584</v>
      </c>
      <c r="D14" s="23">
        <f>'INGR 6'!C28</f>
        <v>3652775</v>
      </c>
      <c r="E14" s="23">
        <f>D14-C14</f>
        <v>-287809</v>
      </c>
      <c r="F14" s="25">
        <f>(D14*100/C14)-100</f>
        <v>-7.3037143733010197</v>
      </c>
      <c r="G14" s="26">
        <f>(D14/1.0272)/B14*100-100</f>
        <v>-13.206730816569817</v>
      </c>
    </row>
    <row r="15" spans="1:9" ht="6" customHeight="1" x14ac:dyDescent="0.2">
      <c r="A15" s="117"/>
      <c r="B15" s="102"/>
      <c r="C15" s="117"/>
      <c r="D15" s="124"/>
      <c r="E15" s="23"/>
      <c r="F15" s="25"/>
      <c r="G15" s="26"/>
    </row>
    <row r="16" spans="1:9" x14ac:dyDescent="0.2">
      <c r="A16" s="117" t="s">
        <v>55</v>
      </c>
      <c r="B16" s="44">
        <f>B17+B18</f>
        <v>672168416</v>
      </c>
      <c r="C16" s="44">
        <f t="shared" ref="C16" si="0">C17+C18</f>
        <v>322168100</v>
      </c>
      <c r="D16" s="44">
        <f>D17+D18</f>
        <v>344632879</v>
      </c>
      <c r="E16" s="18">
        <f>D16-C16</f>
        <v>22464779</v>
      </c>
      <c r="F16" s="19">
        <f>(D16*100/C16)-100</f>
        <v>6.9729991889327323</v>
      </c>
      <c r="G16" s="20">
        <f>(D16/1.0272)/B16*100-100</f>
        <v>-50.085859694143366</v>
      </c>
      <c r="H16" s="21"/>
    </row>
    <row r="17" spans="1:7" ht="22.5" x14ac:dyDescent="0.2">
      <c r="A17" s="125" t="s">
        <v>56</v>
      </c>
      <c r="B17" s="32">
        <v>301938696</v>
      </c>
      <c r="C17" s="32">
        <v>155899081</v>
      </c>
      <c r="D17" s="33">
        <f>SUM('INGR 7'!D15:D26)-'INGR 7'!D17</f>
        <v>335467206</v>
      </c>
      <c r="E17" s="32">
        <f>D17-C17</f>
        <v>179568125</v>
      </c>
      <c r="F17" s="34">
        <f>(D17*100/C17)-100</f>
        <v>115.18228577627087</v>
      </c>
      <c r="G17" s="35">
        <f>(D17/1.0272)/B17*100-100</f>
        <v>8.1623926701512346</v>
      </c>
    </row>
    <row r="18" spans="1:7" x14ac:dyDescent="0.2">
      <c r="A18" s="157" t="s">
        <v>57</v>
      </c>
      <c r="B18" s="24">
        <v>370229720</v>
      </c>
      <c r="C18" s="24">
        <v>166269019</v>
      </c>
      <c r="D18" s="314">
        <f>'INGR 7'!D30+'INGR 7'!D36</f>
        <v>9165673</v>
      </c>
      <c r="E18" s="23">
        <f>D18-C18</f>
        <v>-157103346</v>
      </c>
      <c r="F18" s="25">
        <f>(D18*100/C18)-100</f>
        <v>-94.487443869504034</v>
      </c>
      <c r="G18" s="26">
        <f>(D18/1.0272)/B18*100-100</f>
        <v>-97.589883312652518</v>
      </c>
    </row>
    <row r="19" spans="1:7" ht="6.75" customHeight="1" x14ac:dyDescent="0.2">
      <c r="A19" s="27"/>
      <c r="B19" s="24"/>
      <c r="C19" s="23"/>
      <c r="D19" s="24"/>
      <c r="E19" s="23"/>
      <c r="F19" s="25"/>
      <c r="G19" s="26"/>
    </row>
    <row r="20" spans="1:7" ht="56.25" x14ac:dyDescent="0.2">
      <c r="A20" s="31" t="s">
        <v>75</v>
      </c>
      <c r="B20" s="24">
        <v>830545</v>
      </c>
      <c r="C20" s="24">
        <v>659871</v>
      </c>
      <c r="D20" s="24">
        <f>'INGR 8'!D25</f>
        <v>267291</v>
      </c>
      <c r="E20" s="24">
        <f>D20-C20</f>
        <v>-392580</v>
      </c>
      <c r="F20" s="148">
        <f>(D20*100/C20)-100</f>
        <v>-59.49344644635088</v>
      </c>
      <c r="G20" s="164">
        <f>(D20/1.0272)/B20*100-100</f>
        <v>-68.669584316975062</v>
      </c>
    </row>
    <row r="21" spans="1:7" x14ac:dyDescent="0.2">
      <c r="A21" s="126"/>
      <c r="B21" s="126"/>
      <c r="C21" s="126"/>
      <c r="D21" s="127"/>
      <c r="E21" s="128"/>
      <c r="F21" s="129"/>
      <c r="G21" s="130"/>
    </row>
    <row r="22" spans="1:7" x14ac:dyDescent="0.2">
      <c r="A22" s="108" t="s">
        <v>26</v>
      </c>
      <c r="B22" s="108"/>
      <c r="C22" s="108"/>
      <c r="D22" s="3"/>
      <c r="E22" s="3"/>
      <c r="F22" s="109"/>
      <c r="G22" s="3"/>
    </row>
    <row r="23" spans="1:7" x14ac:dyDescent="0.2">
      <c r="A23" s="110" t="s">
        <v>27</v>
      </c>
      <c r="B23" s="3"/>
      <c r="C23" s="3"/>
      <c r="D23" s="3"/>
      <c r="E23" s="3"/>
      <c r="F23" s="3"/>
      <c r="G23" s="3"/>
    </row>
    <row r="24" spans="1:7" x14ac:dyDescent="0.2">
      <c r="B24" s="21"/>
      <c r="C24" s="21"/>
      <c r="D24" s="21"/>
      <c r="E24" s="21"/>
    </row>
    <row r="25" spans="1:7" x14ac:dyDescent="0.2">
      <c r="B25" s="221"/>
      <c r="C25" s="221"/>
      <c r="D25" s="221"/>
    </row>
    <row r="29" spans="1:7" x14ac:dyDescent="0.2">
      <c r="B29" s="21"/>
    </row>
    <row r="30" spans="1:7" x14ac:dyDescent="0.2">
      <c r="A30" s="117" t="s">
        <v>13</v>
      </c>
      <c r="B30" s="169">
        <v>0</v>
      </c>
      <c r="C30" s="169">
        <v>0</v>
      </c>
    </row>
    <row r="31" spans="1:7" x14ac:dyDescent="0.2">
      <c r="A31" s="117" t="s">
        <v>14</v>
      </c>
      <c r="B31" s="169">
        <v>298078233</v>
      </c>
      <c r="C31" s="169">
        <v>299866191</v>
      </c>
    </row>
    <row r="32" spans="1:7" x14ac:dyDescent="0.2">
      <c r="A32" s="117" t="s">
        <v>54</v>
      </c>
      <c r="B32" s="169">
        <v>3940584</v>
      </c>
      <c r="C32" s="169">
        <v>3652775</v>
      </c>
    </row>
    <row r="33" spans="1:3" x14ac:dyDescent="0.2">
      <c r="A33" s="117" t="s">
        <v>55</v>
      </c>
      <c r="B33" s="169">
        <v>322168100</v>
      </c>
      <c r="C33" s="169">
        <v>344632879</v>
      </c>
    </row>
    <row r="34" spans="1:3" ht="56.25" x14ac:dyDescent="0.2">
      <c r="A34" s="31" t="s">
        <v>75</v>
      </c>
      <c r="B34" s="169">
        <v>659871</v>
      </c>
      <c r="C34" s="169">
        <v>267291</v>
      </c>
    </row>
  </sheetData>
  <mergeCells count="9">
    <mergeCell ref="A1:G1"/>
    <mergeCell ref="A2:G2"/>
    <mergeCell ref="A3:G3"/>
    <mergeCell ref="A5:A7"/>
    <mergeCell ref="B5:D5"/>
    <mergeCell ref="E5:G5"/>
    <mergeCell ref="B6:B7"/>
    <mergeCell ref="C6:D6"/>
    <mergeCell ref="E6:F6"/>
  </mergeCells>
  <pageMargins left="0.74803149606299213" right="0.74803149606299213" top="0.98425196850393704" bottom="0.98425196850393704" header="0" footer="0"/>
  <pageSetup scale="9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E115"/>
  <sheetViews>
    <sheetView showGridLines="0" zoomScaleNormal="100" workbookViewId="0"/>
  </sheetViews>
  <sheetFormatPr baseColWidth="10" defaultColWidth="11.42578125" defaultRowHeight="12.75" x14ac:dyDescent="0.2"/>
  <cols>
    <col min="1" max="1" width="2.7109375" style="1" customWidth="1"/>
    <col min="2" max="2" width="68.28515625" style="1" customWidth="1"/>
    <col min="3" max="3" width="3.140625" style="1" customWidth="1"/>
    <col min="4" max="4" width="17.85546875" style="1" customWidth="1"/>
    <col min="5" max="5" width="2.7109375" style="1" customWidth="1"/>
    <col min="6" max="16384" width="11.42578125" style="1"/>
  </cols>
  <sheetData>
    <row r="4" spans="1:5" ht="13.5" thickBot="1" x14ac:dyDescent="0.25"/>
    <row r="5" spans="1:5" ht="15.75" x14ac:dyDescent="0.25">
      <c r="A5" s="942"/>
      <c r="B5" s="943"/>
      <c r="C5" s="943"/>
      <c r="D5" s="943"/>
      <c r="E5" s="944"/>
    </row>
    <row r="6" spans="1:5" ht="15.75" customHeight="1" x14ac:dyDescent="0.2">
      <c r="A6" s="935" t="s">
        <v>53</v>
      </c>
      <c r="B6" s="936"/>
      <c r="C6" s="936"/>
      <c r="D6" s="936"/>
      <c r="E6" s="937"/>
    </row>
    <row r="7" spans="1:5" ht="17.25" customHeight="1" x14ac:dyDescent="0.2">
      <c r="A7" s="935" t="s">
        <v>183</v>
      </c>
      <c r="B7" s="936"/>
      <c r="C7" s="936"/>
      <c r="D7" s="936"/>
      <c r="E7" s="937"/>
    </row>
    <row r="8" spans="1:5" ht="15" customHeight="1" x14ac:dyDescent="0.2">
      <c r="A8" s="945" t="s">
        <v>92</v>
      </c>
      <c r="B8" s="946"/>
      <c r="C8" s="946"/>
      <c r="D8" s="946"/>
      <c r="E8" s="947"/>
    </row>
    <row r="9" spans="1:5" ht="13.5" thickBot="1" x14ac:dyDescent="0.25">
      <c r="A9" s="948"/>
      <c r="B9" s="949"/>
      <c r="C9" s="949"/>
      <c r="D9" s="949"/>
      <c r="E9" s="950"/>
    </row>
    <row r="10" spans="1:5" ht="18.75" customHeight="1" x14ac:dyDescent="0.2">
      <c r="A10" s="951"/>
      <c r="B10" s="952"/>
      <c r="C10" s="952"/>
      <c r="D10" s="952"/>
      <c r="E10" s="234"/>
    </row>
    <row r="11" spans="1:5" ht="18" customHeight="1" x14ac:dyDescent="0.2">
      <c r="A11" s="935" t="s">
        <v>101</v>
      </c>
      <c r="B11" s="936"/>
      <c r="C11" s="936"/>
      <c r="D11" s="936"/>
      <c r="E11" s="937"/>
    </row>
    <row r="12" spans="1:5" x14ac:dyDescent="0.2">
      <c r="A12" s="235"/>
      <c r="B12" s="236"/>
      <c r="C12" s="237"/>
      <c r="D12" s="237"/>
      <c r="E12" s="238"/>
    </row>
    <row r="13" spans="1:5" x14ac:dyDescent="0.2">
      <c r="A13" s="235"/>
      <c r="B13" s="239"/>
      <c r="C13" s="300"/>
      <c r="D13" s="241" t="s">
        <v>7</v>
      </c>
      <c r="E13" s="238"/>
    </row>
    <row r="14" spans="1:5" ht="30.75" customHeight="1" x14ac:dyDescent="0.2">
      <c r="A14" s="938" t="s">
        <v>102</v>
      </c>
      <c r="B14" s="939"/>
      <c r="C14" s="300"/>
      <c r="D14" s="241"/>
      <c r="E14" s="238"/>
    </row>
    <row r="15" spans="1:5" x14ac:dyDescent="0.2">
      <c r="A15" s="235"/>
      <c r="B15" s="242"/>
      <c r="C15" s="300"/>
      <c r="D15" s="241"/>
      <c r="E15" s="238"/>
    </row>
    <row r="16" spans="1:5" x14ac:dyDescent="0.2">
      <c r="A16" s="235"/>
      <c r="B16" s="243" t="s">
        <v>103</v>
      </c>
      <c r="C16" s="237"/>
      <c r="D16" s="286">
        <v>855437</v>
      </c>
      <c r="E16" s="238"/>
    </row>
    <row r="17" spans="1:5" x14ac:dyDescent="0.2">
      <c r="A17" s="235"/>
      <c r="B17" s="243" t="s">
        <v>104</v>
      </c>
      <c r="C17" s="300"/>
      <c r="D17" s="286">
        <v>168898</v>
      </c>
      <c r="E17" s="238"/>
    </row>
    <row r="18" spans="1:5" x14ac:dyDescent="0.2">
      <c r="A18" s="235"/>
      <c r="B18" s="243" t="s">
        <v>126</v>
      </c>
      <c r="C18" s="300"/>
      <c r="D18" s="286">
        <v>1069195</v>
      </c>
      <c r="E18" s="238"/>
    </row>
    <row r="19" spans="1:5" ht="15.75" customHeight="1" x14ac:dyDescent="0.2">
      <c r="A19" s="245" t="s">
        <v>105</v>
      </c>
      <c r="B19" s="237"/>
      <c r="C19" s="300"/>
      <c r="D19" s="286"/>
      <c r="E19" s="238"/>
    </row>
    <row r="20" spans="1:5" ht="4.5" customHeight="1" x14ac:dyDescent="0.2">
      <c r="A20" s="245"/>
      <c r="B20" s="237"/>
      <c r="C20" s="300"/>
      <c r="D20" s="286"/>
      <c r="E20" s="238"/>
    </row>
    <row r="21" spans="1:5" ht="15.75" customHeight="1" x14ac:dyDescent="0.2">
      <c r="A21" s="246" t="s">
        <v>106</v>
      </c>
      <c r="B21" s="237"/>
      <c r="C21" s="300"/>
      <c r="D21" s="286"/>
      <c r="E21" s="238"/>
    </row>
    <row r="22" spans="1:5" ht="15.75" customHeight="1" x14ac:dyDescent="0.2">
      <c r="A22" s="235"/>
      <c r="B22" s="242" t="s">
        <v>107</v>
      </c>
      <c r="C22" s="300"/>
      <c r="D22" s="286">
        <v>34120</v>
      </c>
      <c r="E22" s="238"/>
    </row>
    <row r="23" spans="1:5" ht="15.75" customHeight="1" x14ac:dyDescent="0.2">
      <c r="A23" s="235"/>
      <c r="B23" s="242" t="s">
        <v>108</v>
      </c>
      <c r="C23" s="300"/>
      <c r="D23" s="286">
        <v>0</v>
      </c>
      <c r="E23" s="238"/>
    </row>
    <row r="24" spans="1:5" ht="15.75" customHeight="1" x14ac:dyDescent="0.2">
      <c r="A24" s="246" t="s">
        <v>109</v>
      </c>
      <c r="B24" s="242"/>
      <c r="C24" s="300"/>
      <c r="D24" s="286"/>
      <c r="E24" s="238"/>
    </row>
    <row r="25" spans="1:5" ht="15.75" customHeight="1" x14ac:dyDescent="0.2">
      <c r="A25" s="235"/>
      <c r="B25" s="242" t="s">
        <v>110</v>
      </c>
      <c r="C25" s="300"/>
      <c r="D25" s="286">
        <v>1671812</v>
      </c>
      <c r="E25" s="238"/>
    </row>
    <row r="26" spans="1:5" ht="15.75" customHeight="1" x14ac:dyDescent="0.2">
      <c r="A26" s="235"/>
      <c r="B26" s="242" t="s">
        <v>111</v>
      </c>
      <c r="C26" s="300"/>
      <c r="D26" s="286">
        <v>24767028</v>
      </c>
      <c r="E26" s="238"/>
    </row>
    <row r="27" spans="1:5" ht="15.75" customHeight="1" x14ac:dyDescent="0.2">
      <c r="A27" s="235"/>
      <c r="B27" s="243" t="s">
        <v>112</v>
      </c>
      <c r="C27" s="300"/>
      <c r="D27" s="286">
        <v>21672909</v>
      </c>
      <c r="E27" s="238"/>
    </row>
    <row r="28" spans="1:5" ht="15.75" customHeight="1" x14ac:dyDescent="0.2">
      <c r="A28" s="235"/>
      <c r="B28" s="243" t="s">
        <v>113</v>
      </c>
      <c r="C28" s="300"/>
      <c r="D28" s="286">
        <v>521791</v>
      </c>
      <c r="E28" s="238"/>
    </row>
    <row r="29" spans="1:5" x14ac:dyDescent="0.2">
      <c r="A29" s="235"/>
      <c r="B29" s="243" t="s">
        <v>114</v>
      </c>
      <c r="C29" s="300"/>
      <c r="D29" s="286">
        <v>332339</v>
      </c>
      <c r="E29" s="238"/>
    </row>
    <row r="30" spans="1:5" x14ac:dyDescent="0.2">
      <c r="A30" s="235"/>
      <c r="B30" s="243" t="s">
        <v>171</v>
      </c>
      <c r="C30" s="300"/>
      <c r="D30" s="286">
        <v>816000</v>
      </c>
      <c r="E30" s="238"/>
    </row>
    <row r="31" spans="1:5" x14ac:dyDescent="0.2">
      <c r="A31" s="246" t="s">
        <v>115</v>
      </c>
      <c r="B31" s="242"/>
      <c r="C31" s="300"/>
      <c r="D31" s="286"/>
      <c r="E31" s="238"/>
    </row>
    <row r="32" spans="1:5" x14ac:dyDescent="0.2">
      <c r="A32" s="246"/>
      <c r="B32" s="242" t="s">
        <v>116</v>
      </c>
      <c r="C32" s="300"/>
      <c r="D32" s="286">
        <v>1443396</v>
      </c>
      <c r="E32" s="238"/>
    </row>
    <row r="33" spans="1:5" ht="15.75" customHeight="1" x14ac:dyDescent="0.2">
      <c r="A33" s="246"/>
      <c r="B33" s="242" t="s">
        <v>117</v>
      </c>
      <c r="C33" s="300"/>
      <c r="D33" s="286">
        <v>3221820</v>
      </c>
      <c r="E33" s="238"/>
    </row>
    <row r="34" spans="1:5" ht="15.75" customHeight="1" x14ac:dyDescent="0.2">
      <c r="A34" s="246" t="s">
        <v>118</v>
      </c>
      <c r="B34" s="242"/>
      <c r="C34" s="300"/>
      <c r="E34" s="238"/>
    </row>
    <row r="35" spans="1:5" ht="15.75" customHeight="1" x14ac:dyDescent="0.2">
      <c r="A35" s="246"/>
      <c r="B35" s="243" t="s">
        <v>119</v>
      </c>
      <c r="C35" s="300"/>
      <c r="D35" s="286">
        <v>79302283</v>
      </c>
      <c r="E35" s="238"/>
    </row>
    <row r="36" spans="1:5" ht="15.75" customHeight="1" x14ac:dyDescent="0.2">
      <c r="A36" s="246" t="s">
        <v>120</v>
      </c>
      <c r="B36" s="242"/>
      <c r="C36" s="300"/>
      <c r="D36" s="286"/>
      <c r="E36" s="238"/>
    </row>
    <row r="37" spans="1:5" ht="17.25" customHeight="1" x14ac:dyDescent="0.2">
      <c r="A37" s="235"/>
      <c r="B37" s="243" t="s">
        <v>121</v>
      </c>
      <c r="C37" s="300"/>
      <c r="D37" s="286">
        <v>49631156</v>
      </c>
      <c r="E37" s="238"/>
    </row>
    <row r="38" spans="1:5" ht="15.75" customHeight="1" x14ac:dyDescent="0.2">
      <c r="A38" s="246" t="s">
        <v>173</v>
      </c>
      <c r="B38" s="242"/>
      <c r="C38" s="300"/>
      <c r="D38" s="286"/>
      <c r="E38" s="238"/>
    </row>
    <row r="39" spans="1:5" ht="15.75" customHeight="1" x14ac:dyDescent="0.2">
      <c r="A39" s="246"/>
      <c r="B39" s="243" t="s">
        <v>122</v>
      </c>
      <c r="C39" s="300"/>
      <c r="D39" s="287">
        <v>0</v>
      </c>
      <c r="E39" s="238"/>
    </row>
    <row r="40" spans="1:5" ht="15.75" customHeight="1" x14ac:dyDescent="0.2">
      <c r="A40" s="246"/>
      <c r="B40" s="243" t="s">
        <v>123</v>
      </c>
      <c r="C40" s="300"/>
      <c r="D40" s="286">
        <v>216418</v>
      </c>
      <c r="E40" s="238"/>
    </row>
    <row r="41" spans="1:5" ht="17.25" customHeight="1" x14ac:dyDescent="0.2">
      <c r="A41" s="246" t="s">
        <v>124</v>
      </c>
      <c r="B41" s="242"/>
      <c r="C41" s="300"/>
      <c r="D41" s="286"/>
      <c r="E41" s="238"/>
    </row>
    <row r="42" spans="1:5" ht="18" customHeight="1" x14ac:dyDescent="0.2">
      <c r="A42" s="246"/>
      <c r="B42" s="243" t="s">
        <v>125</v>
      </c>
      <c r="C42" s="300"/>
      <c r="D42" s="286">
        <v>12610139</v>
      </c>
      <c r="E42" s="238"/>
    </row>
    <row r="43" spans="1:5" ht="15.75" customHeight="1" x14ac:dyDescent="0.2">
      <c r="A43" s="246" t="s">
        <v>126</v>
      </c>
      <c r="B43" s="242"/>
      <c r="C43" s="300"/>
      <c r="D43" s="286"/>
      <c r="E43" s="238"/>
    </row>
    <row r="44" spans="1:5" ht="18" customHeight="1" thickBot="1" x14ac:dyDescent="0.25">
      <c r="A44" s="292"/>
      <c r="B44" s="293" t="s">
        <v>127</v>
      </c>
      <c r="C44" s="294"/>
      <c r="D44" s="295">
        <v>5492764</v>
      </c>
      <c r="E44" s="265"/>
    </row>
    <row r="45" spans="1:5" ht="18" customHeight="1" x14ac:dyDescent="0.2">
      <c r="A45" s="246"/>
      <c r="B45" s="243"/>
      <c r="C45" s="247"/>
      <c r="D45" s="287"/>
      <c r="E45" s="238"/>
    </row>
    <row r="46" spans="1:5" ht="18" customHeight="1" thickBot="1" x14ac:dyDescent="0.25">
      <c r="A46" s="246"/>
      <c r="B46" s="243"/>
      <c r="C46" s="247"/>
      <c r="D46" s="287"/>
      <c r="E46" s="238"/>
    </row>
    <row r="47" spans="1:5" ht="18" customHeight="1" x14ac:dyDescent="0.25">
      <c r="A47" s="942"/>
      <c r="B47" s="943"/>
      <c r="C47" s="943"/>
      <c r="D47" s="943"/>
      <c r="E47" s="944"/>
    </row>
    <row r="48" spans="1:5" ht="18" customHeight="1" x14ac:dyDescent="0.2">
      <c r="A48" s="935" t="s">
        <v>53</v>
      </c>
      <c r="B48" s="936"/>
      <c r="C48" s="936"/>
      <c r="D48" s="936"/>
      <c r="E48" s="937"/>
    </row>
    <row r="49" spans="1:5" ht="15.75" customHeight="1" x14ac:dyDescent="0.2">
      <c r="A49" s="935" t="s">
        <v>183</v>
      </c>
      <c r="B49" s="936"/>
      <c r="C49" s="936"/>
      <c r="D49" s="936"/>
      <c r="E49" s="937"/>
    </row>
    <row r="50" spans="1:5" ht="15.75" customHeight="1" x14ac:dyDescent="0.2">
      <c r="A50" s="945" t="s">
        <v>92</v>
      </c>
      <c r="B50" s="946"/>
      <c r="C50" s="946"/>
      <c r="D50" s="946"/>
      <c r="E50" s="947"/>
    </row>
    <row r="51" spans="1:5" ht="15.75" customHeight="1" thickBot="1" x14ac:dyDescent="0.25">
      <c r="A51" s="948"/>
      <c r="B51" s="949"/>
      <c r="C51" s="949"/>
      <c r="D51" s="949"/>
      <c r="E51" s="950"/>
    </row>
    <row r="52" spans="1:5" ht="15.75" customHeight="1" x14ac:dyDescent="0.2">
      <c r="A52" s="951"/>
      <c r="B52" s="952"/>
      <c r="C52" s="952"/>
      <c r="D52" s="952"/>
      <c r="E52" s="234"/>
    </row>
    <row r="53" spans="1:5" ht="15.75" customHeight="1" x14ac:dyDescent="0.2">
      <c r="A53" s="246"/>
      <c r="B53" s="243"/>
      <c r="C53" s="247"/>
      <c r="D53" s="287"/>
      <c r="E53" s="238"/>
    </row>
    <row r="54" spans="1:5" ht="15.75" customHeight="1" x14ac:dyDescent="0.2">
      <c r="A54" s="246"/>
      <c r="B54" s="243"/>
      <c r="C54" s="247"/>
      <c r="D54" s="287"/>
      <c r="E54" s="238"/>
    </row>
    <row r="55" spans="1:5" ht="15.75" customHeight="1" x14ac:dyDescent="0.2">
      <c r="A55" s="246" t="s">
        <v>128</v>
      </c>
      <c r="B55" s="242"/>
      <c r="C55" s="300"/>
      <c r="D55" s="286"/>
      <c r="E55" s="238"/>
    </row>
    <row r="56" spans="1:5" ht="15.75" customHeight="1" x14ac:dyDescent="0.2">
      <c r="A56" s="246"/>
      <c r="B56" s="243" t="s">
        <v>129</v>
      </c>
      <c r="C56" s="247"/>
      <c r="D56" s="287">
        <v>1013666</v>
      </c>
      <c r="E56" s="238"/>
    </row>
    <row r="57" spans="1:5" ht="15.75" customHeight="1" x14ac:dyDescent="0.2">
      <c r="A57" s="246"/>
      <c r="B57" s="243" t="s">
        <v>130</v>
      </c>
      <c r="C57" s="247"/>
      <c r="D57" s="287">
        <v>20250</v>
      </c>
      <c r="E57" s="238"/>
    </row>
    <row r="58" spans="1:5" ht="15.75" customHeight="1" x14ac:dyDescent="0.2">
      <c r="A58" s="246"/>
      <c r="B58" s="243" t="s">
        <v>131</v>
      </c>
      <c r="C58" s="247"/>
      <c r="D58" s="287">
        <v>176396</v>
      </c>
      <c r="E58" s="238"/>
    </row>
    <row r="59" spans="1:5" ht="15.75" customHeight="1" x14ac:dyDescent="0.2">
      <c r="A59" s="246" t="s">
        <v>174</v>
      </c>
      <c r="B59" s="243"/>
      <c r="C59" s="247"/>
      <c r="D59" s="287"/>
      <c r="E59" s="238"/>
    </row>
    <row r="60" spans="1:5" ht="15.75" customHeight="1" x14ac:dyDescent="0.2">
      <c r="A60" s="246"/>
      <c r="B60" s="243" t="s">
        <v>175</v>
      </c>
      <c r="C60" s="247"/>
      <c r="D60" s="287">
        <v>0</v>
      </c>
      <c r="E60" s="238"/>
    </row>
    <row r="61" spans="1:5" ht="15.75" customHeight="1" x14ac:dyDescent="0.2">
      <c r="A61" s="246" t="s">
        <v>132</v>
      </c>
      <c r="B61" s="242"/>
      <c r="C61" s="300"/>
      <c r="D61" s="286"/>
      <c r="E61" s="238"/>
    </row>
    <row r="62" spans="1:5" s="251" customFormat="1" ht="16.5" customHeight="1" x14ac:dyDescent="0.2">
      <c r="A62" s="246"/>
      <c r="B62" s="242" t="s">
        <v>133</v>
      </c>
      <c r="C62" s="300"/>
      <c r="D62" s="286">
        <v>277205</v>
      </c>
      <c r="E62" s="238"/>
    </row>
    <row r="63" spans="1:5" s="251" customFormat="1" ht="20.25" customHeight="1" x14ac:dyDescent="0.2">
      <c r="A63" s="246"/>
      <c r="B63" s="243" t="s">
        <v>134</v>
      </c>
      <c r="C63" s="300"/>
      <c r="D63" s="286">
        <v>15141498</v>
      </c>
      <c r="E63" s="238"/>
    </row>
    <row r="64" spans="1:5" s="251" customFormat="1" ht="9.75" customHeight="1" x14ac:dyDescent="0.2">
      <c r="A64" s="246" t="s">
        <v>104</v>
      </c>
      <c r="B64" s="242"/>
      <c r="C64" s="300"/>
      <c r="D64" s="286"/>
      <c r="E64" s="238"/>
    </row>
    <row r="65" spans="1:5" s="251" customFormat="1" ht="24.75" customHeight="1" x14ac:dyDescent="0.2">
      <c r="A65" s="246"/>
      <c r="B65" s="242" t="s">
        <v>172</v>
      </c>
      <c r="C65" s="300"/>
      <c r="D65" s="286">
        <v>1282357</v>
      </c>
      <c r="E65" s="238"/>
    </row>
    <row r="66" spans="1:5" s="251" customFormat="1" ht="15.75" customHeight="1" x14ac:dyDescent="0.2">
      <c r="A66" s="246"/>
      <c r="B66" s="242" t="s">
        <v>135</v>
      </c>
      <c r="C66" s="300"/>
      <c r="D66" s="286">
        <v>8861</v>
      </c>
      <c r="E66" s="238"/>
    </row>
    <row r="67" spans="1:5" s="251" customFormat="1" ht="15.75" customHeight="1" x14ac:dyDescent="0.2">
      <c r="A67" s="246" t="s">
        <v>136</v>
      </c>
      <c r="B67" s="242"/>
      <c r="C67" s="300"/>
      <c r="D67" s="286"/>
      <c r="E67" s="238"/>
    </row>
    <row r="68" spans="1:5" s="251" customFormat="1" ht="15.75" customHeight="1" x14ac:dyDescent="0.2">
      <c r="A68" s="248"/>
      <c r="B68" s="249" t="s">
        <v>137</v>
      </c>
      <c r="C68" s="247"/>
      <c r="D68" s="287">
        <v>5562146</v>
      </c>
      <c r="E68" s="250"/>
    </row>
    <row r="69" spans="1:5" ht="27.75" customHeight="1" x14ac:dyDescent="0.2">
      <c r="A69" s="252" t="s">
        <v>138</v>
      </c>
      <c r="B69" s="243"/>
      <c r="C69" s="247"/>
      <c r="D69" s="287">
        <v>61548999</v>
      </c>
      <c r="E69" s="250"/>
    </row>
    <row r="70" spans="1:5" ht="15.75" customHeight="1" x14ac:dyDescent="0.2">
      <c r="A70" s="252"/>
      <c r="B70" s="243"/>
      <c r="C70" s="247"/>
      <c r="D70" s="287"/>
      <c r="E70" s="250"/>
    </row>
    <row r="71" spans="1:5" ht="15.75" customHeight="1" x14ac:dyDescent="0.2">
      <c r="A71" s="940" t="s">
        <v>139</v>
      </c>
      <c r="B71" s="941"/>
      <c r="C71" s="247"/>
      <c r="D71" s="251"/>
      <c r="E71" s="250"/>
    </row>
    <row r="72" spans="1:5" ht="15.75" customHeight="1" x14ac:dyDescent="0.2">
      <c r="A72" s="252"/>
      <c r="B72" s="243" t="s">
        <v>140</v>
      </c>
      <c r="C72" s="247"/>
      <c r="D72" s="287">
        <v>1763936</v>
      </c>
      <c r="E72" s="250"/>
    </row>
    <row r="73" spans="1:5" x14ac:dyDescent="0.2">
      <c r="A73" s="248"/>
      <c r="B73" s="243" t="s">
        <v>179</v>
      </c>
      <c r="C73" s="247"/>
      <c r="D73" s="287">
        <v>4960141</v>
      </c>
      <c r="E73" s="250"/>
    </row>
    <row r="74" spans="1:5" ht="15.75" customHeight="1" x14ac:dyDescent="0.2">
      <c r="A74" s="248"/>
      <c r="B74" s="243"/>
      <c r="C74" s="247"/>
      <c r="D74" s="287"/>
      <c r="E74" s="250"/>
    </row>
    <row r="75" spans="1:5" ht="15.75" customHeight="1" x14ac:dyDescent="0.2">
      <c r="A75" s="938" t="s">
        <v>141</v>
      </c>
      <c r="B75" s="939"/>
      <c r="C75" s="300"/>
      <c r="D75" s="286"/>
      <c r="E75" s="238"/>
    </row>
    <row r="76" spans="1:5" s="259" customFormat="1" x14ac:dyDescent="0.2">
      <c r="A76" s="246"/>
      <c r="B76" s="242" t="s">
        <v>142</v>
      </c>
      <c r="C76" s="300"/>
      <c r="D76" s="286">
        <v>2715918</v>
      </c>
      <c r="E76" s="238"/>
    </row>
    <row r="77" spans="1:5" ht="6" customHeight="1" x14ac:dyDescent="0.2">
      <c r="A77" s="246"/>
      <c r="B77" s="242"/>
      <c r="C77" s="300"/>
      <c r="D77" s="286"/>
      <c r="E77" s="238"/>
    </row>
    <row r="78" spans="1:5" x14ac:dyDescent="0.2">
      <c r="A78" s="245" t="s">
        <v>143</v>
      </c>
      <c r="B78" s="242"/>
      <c r="C78" s="300"/>
      <c r="D78" s="288"/>
      <c r="E78" s="238"/>
    </row>
    <row r="79" spans="1:5" ht="6" customHeight="1" x14ac:dyDescent="0.2">
      <c r="A79" s="235"/>
      <c r="B79" s="242"/>
      <c r="C79" s="237"/>
      <c r="D79" s="288">
        <v>0</v>
      </c>
      <c r="E79" s="238"/>
    </row>
    <row r="80" spans="1:5" x14ac:dyDescent="0.2">
      <c r="A80" s="245" t="s">
        <v>144</v>
      </c>
      <c r="B80" s="242"/>
      <c r="C80" s="300"/>
      <c r="D80" s="288">
        <v>1567313</v>
      </c>
      <c r="E80" s="238"/>
    </row>
    <row r="81" spans="1:5" ht="12.75" customHeight="1" x14ac:dyDescent="0.2">
      <c r="A81" s="235"/>
      <c r="B81" s="254"/>
      <c r="C81" s="237"/>
      <c r="D81" s="288"/>
      <c r="E81" s="238"/>
    </row>
    <row r="82" spans="1:5" x14ac:dyDescent="0.2">
      <c r="A82" s="255"/>
      <c r="B82" s="256" t="s">
        <v>10</v>
      </c>
      <c r="C82" s="257"/>
      <c r="D82" s="289">
        <f>SUM(D16:D81)</f>
        <v>299866191</v>
      </c>
      <c r="E82" s="258"/>
    </row>
    <row r="83" spans="1:5" ht="13.5" thickBot="1" x14ac:dyDescent="0.25">
      <c r="A83" s="235"/>
      <c r="B83" s="260"/>
      <c r="C83" s="260"/>
      <c r="D83" s="290"/>
      <c r="E83" s="238"/>
    </row>
    <row r="84" spans="1:5" ht="13.5" thickTop="1" x14ac:dyDescent="0.2">
      <c r="A84" s="235"/>
      <c r="B84" s="254"/>
      <c r="C84" s="237"/>
      <c r="D84" s="253"/>
      <c r="E84" s="238"/>
    </row>
    <row r="85" spans="1:5" x14ac:dyDescent="0.2">
      <c r="A85" s="235"/>
      <c r="B85" s="254"/>
      <c r="C85" s="237"/>
      <c r="D85" s="253"/>
      <c r="E85" s="238"/>
    </row>
    <row r="86" spans="1:5" x14ac:dyDescent="0.2">
      <c r="A86" s="235"/>
      <c r="B86" s="257"/>
      <c r="C86" s="237"/>
      <c r="D86" s="253"/>
      <c r="E86" s="238"/>
    </row>
    <row r="87" spans="1:5" ht="13.5" thickBot="1" x14ac:dyDescent="0.25">
      <c r="A87" s="262"/>
      <c r="B87" s="263"/>
      <c r="C87" s="264"/>
      <c r="D87" s="264"/>
      <c r="E87" s="265"/>
    </row>
    <row r="88" spans="1:5" x14ac:dyDescent="0.2">
      <c r="B88" s="266"/>
    </row>
    <row r="89" spans="1:5" x14ac:dyDescent="0.2">
      <c r="B89" s="266"/>
    </row>
    <row r="90" spans="1:5" ht="15" x14ac:dyDescent="0.25">
      <c r="B90" s="266"/>
      <c r="D90" s="187"/>
    </row>
    <row r="91" spans="1:5" x14ac:dyDescent="0.2">
      <c r="B91" s="266"/>
      <c r="D91" s="48"/>
    </row>
    <row r="92" spans="1:5" x14ac:dyDescent="0.2">
      <c r="B92" s="266"/>
      <c r="D92" s="267"/>
    </row>
    <row r="93" spans="1:5" x14ac:dyDescent="0.2">
      <c r="B93" s="266"/>
    </row>
    <row r="94" spans="1:5" x14ac:dyDescent="0.2">
      <c r="B94" s="266"/>
    </row>
    <row r="95" spans="1:5" x14ac:dyDescent="0.2">
      <c r="B95" s="266"/>
    </row>
    <row r="96" spans="1:5" x14ac:dyDescent="0.2">
      <c r="B96" s="266"/>
    </row>
    <row r="97" spans="2:2" x14ac:dyDescent="0.2">
      <c r="B97" s="266"/>
    </row>
    <row r="98" spans="2:2" x14ac:dyDescent="0.2">
      <c r="B98" s="266"/>
    </row>
    <row r="99" spans="2:2" x14ac:dyDescent="0.2">
      <c r="B99" s="266"/>
    </row>
    <row r="100" spans="2:2" x14ac:dyDescent="0.2">
      <c r="B100" s="266"/>
    </row>
    <row r="101" spans="2:2" x14ac:dyDescent="0.2">
      <c r="B101" s="266"/>
    </row>
    <row r="102" spans="2:2" x14ac:dyDescent="0.2">
      <c r="B102" s="266"/>
    </row>
    <row r="103" spans="2:2" x14ac:dyDescent="0.2">
      <c r="B103" s="266"/>
    </row>
    <row r="104" spans="2:2" x14ac:dyDescent="0.2">
      <c r="B104" s="266"/>
    </row>
    <row r="105" spans="2:2" x14ac:dyDescent="0.2">
      <c r="B105" s="266"/>
    </row>
    <row r="106" spans="2:2" x14ac:dyDescent="0.2">
      <c r="B106" s="266"/>
    </row>
    <row r="107" spans="2:2" x14ac:dyDescent="0.2">
      <c r="B107" s="266"/>
    </row>
    <row r="108" spans="2:2" x14ac:dyDescent="0.2">
      <c r="B108" s="266"/>
    </row>
    <row r="109" spans="2:2" x14ac:dyDescent="0.2">
      <c r="B109" s="266"/>
    </row>
    <row r="110" spans="2:2" x14ac:dyDescent="0.2">
      <c r="B110" s="266"/>
    </row>
    <row r="111" spans="2:2" x14ac:dyDescent="0.2">
      <c r="B111" s="266"/>
    </row>
    <row r="112" spans="2:2" x14ac:dyDescent="0.2">
      <c r="B112" s="266"/>
    </row>
    <row r="113" spans="2:2" x14ac:dyDescent="0.2">
      <c r="B113" s="266"/>
    </row>
    <row r="114" spans="2:2" x14ac:dyDescent="0.2">
      <c r="B114" s="266"/>
    </row>
    <row r="115" spans="2:2" x14ac:dyDescent="0.2">
      <c r="B115" s="233"/>
    </row>
  </sheetData>
  <mergeCells count="16">
    <mergeCell ref="A11:E11"/>
    <mergeCell ref="A14:B14"/>
    <mergeCell ref="A71:B71"/>
    <mergeCell ref="A75:B75"/>
    <mergeCell ref="A5:E5"/>
    <mergeCell ref="A6:E6"/>
    <mergeCell ref="A7:E7"/>
    <mergeCell ref="A8:E8"/>
    <mergeCell ref="A9:E9"/>
    <mergeCell ref="A10:D10"/>
    <mergeCell ref="A47:E47"/>
    <mergeCell ref="A48:E48"/>
    <mergeCell ref="A49:E49"/>
    <mergeCell ref="A50:E50"/>
    <mergeCell ref="A51:E51"/>
    <mergeCell ref="A52:D52"/>
  </mergeCells>
  <printOptions horizontalCentered="1"/>
  <pageMargins left="0.39370078740157483" right="0.39370078740157483" top="1.5748031496062993" bottom="0.59055118110236227" header="1.1811023622047245" footer="0"/>
  <pageSetup orientation="portrait" r:id="rId1"/>
  <headerFooter alignWithMargins="0"/>
  <rowBreaks count="1" manualBreakCount="1">
    <brk id="54"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39"/>
  <sheetViews>
    <sheetView showGridLines="0" workbookViewId="0">
      <selection sqref="A1:D1"/>
    </sheetView>
  </sheetViews>
  <sheetFormatPr baseColWidth="10" defaultColWidth="11.42578125" defaultRowHeight="12.75" x14ac:dyDescent="0.2"/>
  <cols>
    <col min="1" max="1" width="2.7109375" style="1" customWidth="1"/>
    <col min="2" max="2" width="64" style="1" customWidth="1"/>
    <col min="3" max="3" width="23" style="1" customWidth="1"/>
    <col min="4" max="4" width="2.7109375" style="1" customWidth="1"/>
    <col min="5" max="16384" width="11.42578125" style="1"/>
  </cols>
  <sheetData>
    <row r="1" spans="1:5" ht="15.75" x14ac:dyDescent="0.25">
      <c r="A1" s="942"/>
      <c r="B1" s="943"/>
      <c r="C1" s="943"/>
      <c r="D1" s="944"/>
    </row>
    <row r="2" spans="1:5" x14ac:dyDescent="0.2">
      <c r="A2" s="935" t="s">
        <v>53</v>
      </c>
      <c r="B2" s="936"/>
      <c r="C2" s="936"/>
      <c r="D2" s="937"/>
    </row>
    <row r="3" spans="1:5" x14ac:dyDescent="0.2">
      <c r="A3" s="935" t="s">
        <v>183</v>
      </c>
      <c r="B3" s="936"/>
      <c r="C3" s="936"/>
      <c r="D3" s="937"/>
    </row>
    <row r="4" spans="1:5" ht="13.5" thickBot="1" x14ac:dyDescent="0.25">
      <c r="A4" s="955" t="s">
        <v>92</v>
      </c>
      <c r="B4" s="956"/>
      <c r="C4" s="956"/>
      <c r="D4" s="957"/>
    </row>
    <row r="5" spans="1:5" x14ac:dyDescent="0.2">
      <c r="A5" s="951"/>
      <c r="B5" s="952"/>
      <c r="C5" s="952"/>
      <c r="D5" s="958"/>
    </row>
    <row r="6" spans="1:5" x14ac:dyDescent="0.2">
      <c r="A6" s="935"/>
      <c r="B6" s="936"/>
      <c r="C6" s="936"/>
      <c r="D6" s="238"/>
    </row>
    <row r="7" spans="1:5" x14ac:dyDescent="0.2">
      <c r="A7" s="935" t="s">
        <v>145</v>
      </c>
      <c r="B7" s="936"/>
      <c r="C7" s="936"/>
      <c r="D7" s="937"/>
    </row>
    <row r="8" spans="1:5" x14ac:dyDescent="0.2">
      <c r="A8" s="299"/>
      <c r="B8" s="239"/>
      <c r="C8" s="300"/>
      <c r="D8" s="238"/>
    </row>
    <row r="9" spans="1:5" x14ac:dyDescent="0.2">
      <c r="A9" s="299"/>
      <c r="B9" s="239"/>
      <c r="C9" s="300"/>
      <c r="D9" s="238"/>
    </row>
    <row r="10" spans="1:5" x14ac:dyDescent="0.2">
      <c r="A10" s="299"/>
      <c r="B10" s="239"/>
      <c r="C10" s="300"/>
      <c r="D10" s="238"/>
    </row>
    <row r="11" spans="1:5" x14ac:dyDescent="0.2">
      <c r="A11" s="235"/>
      <c r="B11" s="236"/>
      <c r="C11" s="237"/>
      <c r="D11" s="238"/>
    </row>
    <row r="12" spans="1:5" x14ac:dyDescent="0.2">
      <c r="A12" s="235"/>
      <c r="B12" s="239" t="s">
        <v>1</v>
      </c>
      <c r="C12" s="241" t="s">
        <v>7</v>
      </c>
      <c r="D12" s="238"/>
    </row>
    <row r="13" spans="1:5" x14ac:dyDescent="0.2">
      <c r="A13" s="235"/>
      <c r="B13" s="239"/>
      <c r="C13" s="241"/>
      <c r="D13" s="238"/>
    </row>
    <row r="14" spans="1:5" x14ac:dyDescent="0.2">
      <c r="A14" s="235"/>
      <c r="B14" s="254"/>
      <c r="C14" s="244"/>
      <c r="D14" s="238"/>
    </row>
    <row r="15" spans="1:5" ht="27" customHeight="1" x14ac:dyDescent="0.2">
      <c r="A15" s="953" t="s">
        <v>146</v>
      </c>
      <c r="B15" s="954"/>
      <c r="C15" s="244"/>
      <c r="D15" s="238"/>
      <c r="E15" s="220"/>
    </row>
    <row r="16" spans="1:5" x14ac:dyDescent="0.2">
      <c r="A16" s="235"/>
      <c r="B16" s="254" t="s">
        <v>147</v>
      </c>
      <c r="C16" s="244">
        <v>3063090</v>
      </c>
      <c r="D16" s="238"/>
      <c r="E16" s="220"/>
    </row>
    <row r="17" spans="1:5" x14ac:dyDescent="0.2">
      <c r="A17" s="235"/>
      <c r="B17" s="254"/>
      <c r="C17" s="244"/>
      <c r="D17" s="238"/>
      <c r="E17" s="220"/>
    </row>
    <row r="18" spans="1:5" x14ac:dyDescent="0.2">
      <c r="A18" s="235"/>
      <c r="B18" s="254"/>
      <c r="C18" s="244"/>
      <c r="D18" s="238"/>
      <c r="E18" s="220"/>
    </row>
    <row r="19" spans="1:5" x14ac:dyDescent="0.2">
      <c r="A19" s="269" t="s">
        <v>148</v>
      </c>
      <c r="B19" s="237"/>
      <c r="C19" s="244">
        <v>589269</v>
      </c>
      <c r="D19" s="238"/>
      <c r="E19" s="220"/>
    </row>
    <row r="20" spans="1:5" x14ac:dyDescent="0.2">
      <c r="A20" s="235"/>
      <c r="B20" s="254"/>
      <c r="C20" s="244"/>
      <c r="D20" s="238"/>
      <c r="E20" s="220"/>
    </row>
    <row r="21" spans="1:5" x14ac:dyDescent="0.2">
      <c r="A21" s="246" t="s">
        <v>149</v>
      </c>
      <c r="B21" s="237"/>
      <c r="C21" s="253">
        <v>416</v>
      </c>
      <c r="D21" s="238"/>
      <c r="E21" s="220"/>
    </row>
    <row r="22" spans="1:5" x14ac:dyDescent="0.2">
      <c r="A22" s="235"/>
      <c r="B22" s="260"/>
      <c r="C22" s="237"/>
      <c r="D22" s="238"/>
      <c r="E22" s="220"/>
    </row>
    <row r="23" spans="1:5" x14ac:dyDescent="0.2">
      <c r="A23" s="235"/>
      <c r="B23" s="270"/>
      <c r="C23" s="253"/>
      <c r="D23" s="238"/>
    </row>
    <row r="24" spans="1:5" x14ac:dyDescent="0.2">
      <c r="A24" s="235"/>
      <c r="B24" s="270"/>
      <c r="C24" s="253"/>
      <c r="D24" s="238"/>
    </row>
    <row r="25" spans="1:5" x14ac:dyDescent="0.2">
      <c r="A25" s="235"/>
      <c r="B25" s="271"/>
      <c r="C25" s="253"/>
      <c r="D25" s="238"/>
    </row>
    <row r="26" spans="1:5" x14ac:dyDescent="0.2">
      <c r="A26" s="235"/>
      <c r="B26" s="270"/>
      <c r="C26" s="253"/>
      <c r="D26" s="238"/>
    </row>
    <row r="27" spans="1:5" x14ac:dyDescent="0.2">
      <c r="A27" s="235"/>
      <c r="B27" s="270"/>
      <c r="C27" s="272"/>
      <c r="D27" s="238"/>
    </row>
    <row r="28" spans="1:5" ht="13.5" thickBot="1" x14ac:dyDescent="0.25">
      <c r="A28" s="235"/>
      <c r="B28" s="273" t="s">
        <v>10</v>
      </c>
      <c r="C28" s="261">
        <f>SUM(C16:C26)</f>
        <v>3652775</v>
      </c>
      <c r="D28" s="238"/>
    </row>
    <row r="29" spans="1:5" ht="13.5" thickTop="1" x14ac:dyDescent="0.2">
      <c r="A29" s="235"/>
      <c r="B29" s="270"/>
      <c r="C29" s="253"/>
      <c r="D29" s="238"/>
    </row>
    <row r="30" spans="1:5" x14ac:dyDescent="0.2">
      <c r="A30" s="235"/>
      <c r="B30" s="254"/>
      <c r="C30" s="253"/>
      <c r="D30" s="238"/>
    </row>
    <row r="31" spans="1:5" x14ac:dyDescent="0.2">
      <c r="A31" s="235"/>
      <c r="B31" s="254"/>
      <c r="C31" s="253"/>
      <c r="D31" s="238"/>
    </row>
    <row r="32" spans="1:5" x14ac:dyDescent="0.2">
      <c r="A32" s="235"/>
      <c r="B32" s="254"/>
      <c r="C32" s="253"/>
      <c r="D32" s="238"/>
    </row>
    <row r="33" spans="1:4" x14ac:dyDescent="0.2">
      <c r="A33" s="235"/>
      <c r="B33" s="254"/>
      <c r="C33" s="253"/>
      <c r="D33" s="238"/>
    </row>
    <row r="34" spans="1:4" ht="13.5" thickBot="1" x14ac:dyDescent="0.25">
      <c r="A34" s="262"/>
      <c r="B34" s="263"/>
      <c r="C34" s="274"/>
      <c r="D34" s="265"/>
    </row>
    <row r="35" spans="1:4" x14ac:dyDescent="0.2">
      <c r="A35" s="237"/>
      <c r="B35" s="254"/>
      <c r="C35" s="253"/>
      <c r="D35" s="237"/>
    </row>
    <row r="36" spans="1:4" x14ac:dyDescent="0.2">
      <c r="A36" s="237"/>
      <c r="B36" s="254"/>
      <c r="C36" s="275"/>
      <c r="D36" s="237"/>
    </row>
    <row r="37" spans="1:4" x14ac:dyDescent="0.2">
      <c r="B37" s="254"/>
      <c r="C37" s="253"/>
      <c r="D37" s="237"/>
    </row>
    <row r="38" spans="1:4" x14ac:dyDescent="0.2">
      <c r="B38" s="276"/>
      <c r="C38" s="277"/>
      <c r="D38" s="237"/>
    </row>
    <row r="39" spans="1:4" x14ac:dyDescent="0.2">
      <c r="B39" s="276"/>
      <c r="C39" s="277"/>
      <c r="D39" s="237"/>
    </row>
  </sheetData>
  <mergeCells count="8">
    <mergeCell ref="A7:D7"/>
    <mergeCell ref="A15:B15"/>
    <mergeCell ref="A1:D1"/>
    <mergeCell ref="A2:D2"/>
    <mergeCell ref="A3:D3"/>
    <mergeCell ref="A4:D4"/>
    <mergeCell ref="A5:D5"/>
    <mergeCell ref="A6:C6"/>
  </mergeCells>
  <printOptions horizontalCentered="1"/>
  <pageMargins left="0.39370078740157483" right="0.39370078740157483" top="1.5748031496062993" bottom="0.59055118110236227" header="1.1811023622047245"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50"/>
  <sheetViews>
    <sheetView showGridLines="0" topLeftCell="A2" workbookViewId="0">
      <selection activeCell="A2" sqref="A2:E2"/>
    </sheetView>
  </sheetViews>
  <sheetFormatPr baseColWidth="10" defaultColWidth="11.42578125" defaultRowHeight="12.75" x14ac:dyDescent="0.2"/>
  <cols>
    <col min="1" max="1" width="2.7109375" style="1" customWidth="1"/>
    <col min="2" max="2" width="66.28515625" style="1" customWidth="1"/>
    <col min="3" max="3" width="10.140625" style="1" customWidth="1"/>
    <col min="4" max="4" width="16.28515625" style="1" customWidth="1"/>
    <col min="5" max="5" width="2.7109375" style="1" customWidth="1"/>
    <col min="6" max="6" width="11.42578125" style="1"/>
    <col min="7" max="7" width="14.85546875" style="1" bestFit="1" customWidth="1"/>
    <col min="8" max="16384" width="11.42578125" style="1"/>
  </cols>
  <sheetData>
    <row r="1" spans="1:6" ht="15.75" x14ac:dyDescent="0.25">
      <c r="A1" s="942"/>
      <c r="B1" s="943"/>
      <c r="C1" s="943"/>
      <c r="D1" s="943"/>
      <c r="E1" s="944"/>
    </row>
    <row r="2" spans="1:6" x14ac:dyDescent="0.2">
      <c r="A2" s="935" t="s">
        <v>53</v>
      </c>
      <c r="B2" s="936"/>
      <c r="C2" s="936"/>
      <c r="D2" s="936"/>
      <c r="E2" s="937"/>
    </row>
    <row r="3" spans="1:6" x14ac:dyDescent="0.2">
      <c r="A3" s="935" t="s">
        <v>183</v>
      </c>
      <c r="B3" s="936"/>
      <c r="C3" s="936"/>
      <c r="D3" s="936"/>
      <c r="E3" s="937"/>
    </row>
    <row r="4" spans="1:6" x14ac:dyDescent="0.2">
      <c r="A4" s="945" t="s">
        <v>93</v>
      </c>
      <c r="B4" s="946"/>
      <c r="C4" s="946"/>
      <c r="D4" s="946"/>
      <c r="E4" s="947"/>
    </row>
    <row r="5" spans="1:6" ht="13.5" thickBot="1" x14ac:dyDescent="0.25">
      <c r="A5" s="948"/>
      <c r="B5" s="949"/>
      <c r="C5" s="949"/>
      <c r="D5" s="949"/>
      <c r="E5" s="950"/>
    </row>
    <row r="6" spans="1:6" x14ac:dyDescent="0.2">
      <c r="A6" s="951"/>
      <c r="B6" s="952"/>
      <c r="C6" s="952"/>
      <c r="D6" s="952"/>
      <c r="E6" s="234"/>
    </row>
    <row r="7" spans="1:6" x14ac:dyDescent="0.2">
      <c r="A7" s="935" t="s">
        <v>150</v>
      </c>
      <c r="B7" s="936"/>
      <c r="C7" s="936"/>
      <c r="D7" s="936"/>
      <c r="E7" s="937"/>
    </row>
    <row r="8" spans="1:6" x14ac:dyDescent="0.2">
      <c r="A8" s="299"/>
      <c r="B8" s="239"/>
      <c r="C8" s="300"/>
      <c r="D8" s="300"/>
      <c r="E8" s="238"/>
    </row>
    <row r="9" spans="1:6" x14ac:dyDescent="0.2">
      <c r="A9" s="299"/>
      <c r="B9" s="239"/>
      <c r="C9" s="300"/>
      <c r="D9" s="300"/>
      <c r="E9" s="238"/>
      <c r="F9" s="251"/>
    </row>
    <row r="10" spans="1:6" x14ac:dyDescent="0.2">
      <c r="A10" s="299"/>
      <c r="B10" s="239" t="s">
        <v>1</v>
      </c>
      <c r="C10" s="300"/>
      <c r="D10" s="241" t="s">
        <v>7</v>
      </c>
      <c r="E10" s="238"/>
      <c r="F10" s="251"/>
    </row>
    <row r="11" spans="1:6" x14ac:dyDescent="0.2">
      <c r="A11" s="235"/>
      <c r="B11" s="236"/>
      <c r="C11" s="237"/>
      <c r="D11" s="237"/>
      <c r="E11" s="238"/>
      <c r="F11" s="251"/>
    </row>
    <row r="12" spans="1:6" x14ac:dyDescent="0.2">
      <c r="A12" s="235"/>
      <c r="B12" s="237"/>
      <c r="C12" s="300"/>
      <c r="D12" s="237"/>
      <c r="E12" s="238"/>
      <c r="F12" s="251"/>
    </row>
    <row r="13" spans="1:6" x14ac:dyDescent="0.2">
      <c r="A13" s="302" t="s">
        <v>151</v>
      </c>
      <c r="B13" s="301"/>
      <c r="C13" s="300"/>
      <c r="D13" s="241"/>
      <c r="E13" s="238"/>
      <c r="F13" s="251"/>
    </row>
    <row r="14" spans="1:6" x14ac:dyDescent="0.2">
      <c r="A14" s="235"/>
      <c r="B14" s="239"/>
      <c r="C14" s="300"/>
      <c r="D14" s="241"/>
      <c r="E14" s="238"/>
      <c r="F14" s="251"/>
    </row>
    <row r="15" spans="1:6" x14ac:dyDescent="0.2">
      <c r="A15" s="235"/>
      <c r="B15" s="254" t="s">
        <v>152</v>
      </c>
      <c r="C15" s="300"/>
      <c r="D15" s="244">
        <v>16039029</v>
      </c>
      <c r="E15" s="238"/>
      <c r="F15" s="251"/>
    </row>
    <row r="16" spans="1:6" x14ac:dyDescent="0.2">
      <c r="A16" s="235"/>
      <c r="B16" s="254" t="s">
        <v>153</v>
      </c>
      <c r="C16" s="300"/>
      <c r="D16" s="244">
        <v>10119649</v>
      </c>
      <c r="E16" s="238"/>
      <c r="F16" s="251"/>
    </row>
    <row r="17" spans="1:7" s="251" customFormat="1" x14ac:dyDescent="0.2">
      <c r="A17" s="307"/>
      <c r="B17" s="308" t="s">
        <v>154</v>
      </c>
      <c r="C17" s="309"/>
      <c r="D17" s="310">
        <f>D18+D19+D20</f>
        <v>8901479</v>
      </c>
      <c r="E17" s="250"/>
      <c r="F17" s="311"/>
    </row>
    <row r="18" spans="1:7" x14ac:dyDescent="0.2">
      <c r="A18" s="235"/>
      <c r="B18" s="279" t="s">
        <v>155</v>
      </c>
      <c r="C18" s="237"/>
      <c r="D18" s="285">
        <v>8309185</v>
      </c>
      <c r="E18" s="238"/>
      <c r="F18" s="278"/>
    </row>
    <row r="19" spans="1:7" x14ac:dyDescent="0.2">
      <c r="A19" s="235"/>
      <c r="B19" s="279" t="s">
        <v>156</v>
      </c>
      <c r="C19" s="237"/>
      <c r="D19" s="285">
        <v>568419</v>
      </c>
      <c r="E19" s="238"/>
      <c r="F19" s="278"/>
    </row>
    <row r="20" spans="1:7" x14ac:dyDescent="0.2">
      <c r="A20" s="235"/>
      <c r="B20" s="317" t="s">
        <v>187</v>
      </c>
      <c r="C20" s="237"/>
      <c r="D20" s="285">
        <v>23875</v>
      </c>
      <c r="E20" s="238"/>
      <c r="F20" s="278"/>
    </row>
    <row r="21" spans="1:7" ht="25.5" x14ac:dyDescent="0.2">
      <c r="A21" s="235"/>
      <c r="B21" s="270" t="s">
        <v>157</v>
      </c>
      <c r="C21" s="237"/>
      <c r="D21" s="244">
        <v>7227318</v>
      </c>
      <c r="E21" s="238"/>
      <c r="F21" s="278"/>
    </row>
    <row r="22" spans="1:7" x14ac:dyDescent="0.2">
      <c r="A22" s="235"/>
      <c r="B22" s="254" t="s">
        <v>158</v>
      </c>
      <c r="C22" s="300"/>
      <c r="D22" s="244">
        <v>103473172</v>
      </c>
      <c r="E22" s="238"/>
      <c r="F22" s="278"/>
    </row>
    <row r="23" spans="1:7" x14ac:dyDescent="0.2">
      <c r="A23" s="235"/>
      <c r="B23" s="254" t="s">
        <v>159</v>
      </c>
      <c r="C23" s="300"/>
      <c r="D23" s="244">
        <v>7367882</v>
      </c>
      <c r="E23" s="238"/>
      <c r="F23" s="278"/>
    </row>
    <row r="24" spans="1:7" x14ac:dyDescent="0.2">
      <c r="A24" s="235"/>
      <c r="B24" s="254" t="s">
        <v>160</v>
      </c>
      <c r="C24" s="300"/>
      <c r="D24" s="244">
        <v>172567152</v>
      </c>
      <c r="E24" s="238"/>
      <c r="F24" s="278"/>
    </row>
    <row r="25" spans="1:7" x14ac:dyDescent="0.2">
      <c r="A25" s="235"/>
      <c r="B25" s="308" t="s">
        <v>188</v>
      </c>
      <c r="C25" s="300"/>
      <c r="D25" s="244">
        <v>7112934</v>
      </c>
      <c r="E25" s="238"/>
      <c r="F25" s="278"/>
    </row>
    <row r="26" spans="1:7" ht="25.5" x14ac:dyDescent="0.2">
      <c r="A26" s="235"/>
      <c r="B26" s="270" t="s">
        <v>161</v>
      </c>
      <c r="C26" s="300"/>
      <c r="D26" s="244">
        <v>2658591</v>
      </c>
      <c r="E26" s="238"/>
    </row>
    <row r="27" spans="1:7" ht="15" x14ac:dyDescent="0.25">
      <c r="A27" s="280" t="s">
        <v>162</v>
      </c>
      <c r="B27" s="237"/>
      <c r="C27" s="237"/>
      <c r="D27" s="237"/>
      <c r="E27" s="238"/>
      <c r="G27" s="187"/>
    </row>
    <row r="28" spans="1:7" ht="15" x14ac:dyDescent="0.25">
      <c r="A28" s="280"/>
      <c r="B28" s="237"/>
      <c r="C28" s="237"/>
      <c r="D28" s="237"/>
      <c r="E28" s="238"/>
      <c r="G28" s="187"/>
    </row>
    <row r="29" spans="1:7" ht="15" x14ac:dyDescent="0.25">
      <c r="A29" s="235"/>
      <c r="B29" s="254"/>
      <c r="C29" s="237"/>
      <c r="D29" s="244"/>
      <c r="E29" s="238"/>
      <c r="G29" s="187"/>
    </row>
    <row r="30" spans="1:7" x14ac:dyDescent="0.2">
      <c r="A30" s="302" t="s">
        <v>163</v>
      </c>
      <c r="B30" s="237"/>
      <c r="C30" s="237"/>
      <c r="D30" s="244">
        <v>2903556</v>
      </c>
      <c r="E30" s="238"/>
      <c r="G30" s="281"/>
    </row>
    <row r="31" spans="1:7" x14ac:dyDescent="0.2">
      <c r="A31" s="235"/>
      <c r="B31" s="254"/>
      <c r="C31" s="237"/>
      <c r="D31" s="244"/>
      <c r="E31" s="238"/>
    </row>
    <row r="32" spans="1:7" x14ac:dyDescent="0.2">
      <c r="A32" s="302" t="s">
        <v>164</v>
      </c>
      <c r="B32" s="237"/>
      <c r="C32" s="237"/>
      <c r="D32" s="244"/>
      <c r="E32" s="238"/>
    </row>
    <row r="33" spans="1:7" x14ac:dyDescent="0.2">
      <c r="A33" s="235"/>
      <c r="B33" s="270"/>
      <c r="C33" s="237"/>
      <c r="D33" s="244"/>
      <c r="E33" s="238"/>
      <c r="G33" s="267"/>
    </row>
    <row r="34" spans="1:7" x14ac:dyDescent="0.2">
      <c r="A34" s="235"/>
      <c r="B34" s="270" t="s">
        <v>165</v>
      </c>
      <c r="C34" s="237"/>
      <c r="D34" s="282"/>
      <c r="E34" s="238"/>
    </row>
    <row r="35" spans="1:7" x14ac:dyDescent="0.2">
      <c r="A35" s="235"/>
      <c r="B35" s="270" t="s">
        <v>166</v>
      </c>
      <c r="C35" s="237"/>
      <c r="D35" s="282"/>
      <c r="E35" s="238"/>
    </row>
    <row r="36" spans="1:7" x14ac:dyDescent="0.2">
      <c r="A36" s="235"/>
      <c r="B36" s="270" t="s">
        <v>167</v>
      </c>
      <c r="C36" s="237"/>
      <c r="D36" s="282">
        <v>6262117</v>
      </c>
      <c r="E36" s="238"/>
    </row>
    <row r="37" spans="1:7" x14ac:dyDescent="0.2">
      <c r="A37" s="235"/>
      <c r="B37" s="237"/>
      <c r="C37" s="237"/>
      <c r="D37" s="282"/>
      <c r="E37" s="238"/>
    </row>
    <row r="38" spans="1:7" x14ac:dyDescent="0.2">
      <c r="A38" s="235"/>
      <c r="B38" s="270"/>
      <c r="C38" s="237"/>
      <c r="D38" s="282"/>
      <c r="E38" s="238"/>
    </row>
    <row r="39" spans="1:7" x14ac:dyDescent="0.2">
      <c r="A39" s="235"/>
      <c r="B39" s="270"/>
      <c r="C39" s="237"/>
      <c r="D39" s="282"/>
      <c r="E39" s="238"/>
    </row>
    <row r="40" spans="1:7" ht="13.5" thickBot="1" x14ac:dyDescent="0.25">
      <c r="A40" s="235"/>
      <c r="B40" s="273" t="s">
        <v>168</v>
      </c>
      <c r="C40" s="237"/>
      <c r="D40" s="283">
        <f>SUM(D15:D39)-D18-D20-D19</f>
        <v>344632879</v>
      </c>
      <c r="E40" s="238"/>
    </row>
    <row r="41" spans="1:7" ht="13.5" thickTop="1" x14ac:dyDescent="0.2">
      <c r="A41" s="235"/>
      <c r="B41" s="270"/>
      <c r="C41" s="237"/>
      <c r="D41" s="253"/>
      <c r="E41" s="238"/>
    </row>
    <row r="42" spans="1:7" x14ac:dyDescent="0.2">
      <c r="A42" s="235"/>
      <c r="B42" s="270"/>
      <c r="C42" s="237"/>
      <c r="D42" s="253"/>
      <c r="E42" s="238"/>
    </row>
    <row r="43" spans="1:7" x14ac:dyDescent="0.2">
      <c r="A43" s="235"/>
      <c r="B43" s="270"/>
      <c r="C43" s="237"/>
      <c r="D43" s="253"/>
      <c r="E43" s="238"/>
    </row>
    <row r="44" spans="1:7" x14ac:dyDescent="0.2">
      <c r="A44" s="235"/>
      <c r="B44" s="273"/>
      <c r="C44" s="237"/>
      <c r="D44" s="253"/>
      <c r="E44" s="238"/>
    </row>
    <row r="45" spans="1:7" ht="13.5" thickBot="1" x14ac:dyDescent="0.25">
      <c r="A45" s="262"/>
      <c r="B45" s="264"/>
      <c r="C45" s="264"/>
      <c r="D45" s="274"/>
      <c r="E45" s="265"/>
    </row>
    <row r="46" spans="1:7" x14ac:dyDescent="0.2">
      <c r="B46" s="254"/>
    </row>
    <row r="47" spans="1:7" x14ac:dyDescent="0.2">
      <c r="B47" s="254"/>
    </row>
    <row r="48" spans="1:7" x14ac:dyDescent="0.2">
      <c r="B48" s="254"/>
    </row>
    <row r="49" spans="4:4" x14ac:dyDescent="0.2">
      <c r="D49" s="48"/>
    </row>
    <row r="50" spans="4:4" x14ac:dyDescent="0.2">
      <c r="D50" s="48"/>
    </row>
  </sheetData>
  <mergeCells count="7">
    <mergeCell ref="A7:E7"/>
    <mergeCell ref="A1:E1"/>
    <mergeCell ref="A2:E2"/>
    <mergeCell ref="A3:E3"/>
    <mergeCell ref="A4:E4"/>
    <mergeCell ref="A5:E5"/>
    <mergeCell ref="A6:D6"/>
  </mergeCells>
  <printOptions horizontalCentered="1"/>
  <pageMargins left="0.39370078740157483" right="0.39370078740157483" top="1.5748031496062993" bottom="0.59055118110236227" header="1.1811023622047245"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1"/>
  <sheetViews>
    <sheetView showGridLines="0" workbookViewId="0">
      <selection sqref="A1:E1"/>
    </sheetView>
  </sheetViews>
  <sheetFormatPr baseColWidth="10" defaultColWidth="11.42578125" defaultRowHeight="12.75" x14ac:dyDescent="0.2"/>
  <cols>
    <col min="1" max="1" width="2.7109375" style="1" customWidth="1"/>
    <col min="2" max="2" width="66.28515625" style="1" customWidth="1"/>
    <col min="3" max="3" width="5.7109375" style="1" customWidth="1"/>
    <col min="4" max="4" width="16.7109375" style="1" customWidth="1"/>
    <col min="5" max="5" width="2.7109375" style="1" customWidth="1"/>
    <col min="6" max="16384" width="11.42578125" style="1"/>
  </cols>
  <sheetData>
    <row r="1" spans="1:6" ht="15.75" x14ac:dyDescent="0.25">
      <c r="A1" s="942"/>
      <c r="B1" s="943"/>
      <c r="C1" s="943"/>
      <c r="D1" s="943"/>
      <c r="E1" s="944"/>
    </row>
    <row r="2" spans="1:6" x14ac:dyDescent="0.2">
      <c r="A2" s="935" t="s">
        <v>53</v>
      </c>
      <c r="B2" s="936"/>
      <c r="C2" s="936"/>
      <c r="D2" s="936"/>
      <c r="E2" s="937"/>
    </row>
    <row r="3" spans="1:6" x14ac:dyDescent="0.2">
      <c r="A3" s="935" t="s">
        <v>183</v>
      </c>
      <c r="B3" s="936"/>
      <c r="C3" s="936"/>
      <c r="D3" s="936"/>
      <c r="E3" s="937"/>
    </row>
    <row r="4" spans="1:6" x14ac:dyDescent="0.2">
      <c r="A4" s="945" t="s">
        <v>92</v>
      </c>
      <c r="B4" s="946"/>
      <c r="C4" s="946"/>
      <c r="D4" s="946"/>
      <c r="E4" s="947"/>
    </row>
    <row r="5" spans="1:6" ht="13.5" thickBot="1" x14ac:dyDescent="0.25">
      <c r="A5" s="948"/>
      <c r="B5" s="949"/>
      <c r="C5" s="949"/>
      <c r="D5" s="949"/>
      <c r="E5" s="950"/>
    </row>
    <row r="6" spans="1:6" x14ac:dyDescent="0.2">
      <c r="A6" s="951"/>
      <c r="B6" s="952"/>
      <c r="C6" s="952"/>
      <c r="D6" s="952"/>
      <c r="E6" s="234"/>
    </row>
    <row r="7" spans="1:6" ht="28.5" customHeight="1" x14ac:dyDescent="0.2">
      <c r="A7" s="959" t="s">
        <v>169</v>
      </c>
      <c r="B7" s="960"/>
      <c r="C7" s="960"/>
      <c r="D7" s="960"/>
      <c r="E7" s="961"/>
    </row>
    <row r="8" spans="1:6" x14ac:dyDescent="0.2">
      <c r="A8" s="268"/>
      <c r="B8" s="239"/>
      <c r="C8" s="240"/>
      <c r="D8" s="240"/>
      <c r="E8" s="238"/>
    </row>
    <row r="9" spans="1:6" x14ac:dyDescent="0.2">
      <c r="A9" s="268"/>
      <c r="B9" s="239"/>
      <c r="C9" s="240"/>
      <c r="D9" s="240"/>
      <c r="E9" s="238"/>
    </row>
    <row r="10" spans="1:6" x14ac:dyDescent="0.2">
      <c r="A10" s="268"/>
      <c r="B10" s="239" t="s">
        <v>1</v>
      </c>
      <c r="C10" s="240"/>
      <c r="D10" s="241" t="s">
        <v>7</v>
      </c>
      <c r="E10" s="238"/>
    </row>
    <row r="11" spans="1:6" x14ac:dyDescent="0.2">
      <c r="A11" s="235"/>
      <c r="B11" s="236"/>
      <c r="C11" s="237"/>
      <c r="D11" s="237"/>
      <c r="E11" s="238"/>
    </row>
    <row r="12" spans="1:6" x14ac:dyDescent="0.2">
      <c r="A12" s="235"/>
      <c r="B12" s="237"/>
      <c r="C12" s="240"/>
      <c r="D12" s="237"/>
      <c r="E12" s="238"/>
    </row>
    <row r="13" spans="1:6" ht="44.25" customHeight="1" x14ac:dyDescent="0.2">
      <c r="A13" s="269"/>
      <c r="B13" s="303" t="s">
        <v>170</v>
      </c>
      <c r="C13" s="254"/>
      <c r="D13" s="304">
        <v>267291</v>
      </c>
      <c r="E13" s="284"/>
      <c r="F13" s="239"/>
    </row>
    <row r="14" spans="1:6" x14ac:dyDescent="0.2">
      <c r="A14" s="235"/>
      <c r="B14" s="239"/>
      <c r="C14" s="240"/>
      <c r="D14" s="241"/>
      <c r="E14" s="238"/>
    </row>
    <row r="15" spans="1:6" x14ac:dyDescent="0.2">
      <c r="A15" s="235"/>
      <c r="B15" s="239"/>
      <c r="C15" s="240"/>
      <c r="D15" s="241"/>
      <c r="E15" s="238"/>
    </row>
    <row r="16" spans="1:6" x14ac:dyDescent="0.2">
      <c r="A16" s="235"/>
      <c r="B16" s="239"/>
      <c r="C16" s="240"/>
      <c r="D16" s="241"/>
      <c r="E16" s="238"/>
    </row>
    <row r="17" spans="1:5" x14ac:dyDescent="0.2">
      <c r="A17" s="235"/>
      <c r="B17" s="239"/>
      <c r="C17" s="240"/>
      <c r="D17" s="241"/>
      <c r="E17" s="238"/>
    </row>
    <row r="18" spans="1:5" x14ac:dyDescent="0.2">
      <c r="A18" s="235"/>
      <c r="B18" s="239"/>
      <c r="C18" s="240"/>
      <c r="D18" s="241"/>
      <c r="E18" s="238"/>
    </row>
    <row r="19" spans="1:5" x14ac:dyDescent="0.2">
      <c r="A19" s="235"/>
      <c r="B19" s="239"/>
      <c r="C19" s="240"/>
      <c r="D19" s="241"/>
      <c r="E19" s="238"/>
    </row>
    <row r="20" spans="1:5" x14ac:dyDescent="0.2">
      <c r="A20" s="235"/>
      <c r="B20" s="239"/>
      <c r="C20" s="240"/>
      <c r="D20" s="241"/>
      <c r="E20" s="238"/>
    </row>
    <row r="21" spans="1:5" x14ac:dyDescent="0.2">
      <c r="A21" s="235"/>
      <c r="B21" s="239"/>
      <c r="C21" s="240"/>
      <c r="D21" s="241"/>
      <c r="E21" s="238"/>
    </row>
    <row r="22" spans="1:5" x14ac:dyDescent="0.2">
      <c r="A22" s="235"/>
      <c r="B22" s="239"/>
      <c r="C22" s="240"/>
      <c r="D22" s="241"/>
      <c r="E22" s="238"/>
    </row>
    <row r="23" spans="1:5" x14ac:dyDescent="0.2">
      <c r="A23" s="235"/>
      <c r="B23" s="239"/>
      <c r="C23" s="240"/>
      <c r="D23" s="241"/>
      <c r="E23" s="238"/>
    </row>
    <row r="24" spans="1:5" x14ac:dyDescent="0.2">
      <c r="A24" s="235"/>
      <c r="B24" s="239"/>
      <c r="C24" s="240"/>
      <c r="D24" s="241"/>
      <c r="E24" s="238"/>
    </row>
    <row r="25" spans="1:5" ht="13.5" thickBot="1" x14ac:dyDescent="0.25">
      <c r="A25" s="235"/>
      <c r="B25" s="273" t="s">
        <v>168</v>
      </c>
      <c r="C25" s="237"/>
      <c r="D25" s="283">
        <f>SUM(D13:D21)</f>
        <v>267291</v>
      </c>
      <c r="E25" s="238"/>
    </row>
    <row r="26" spans="1:5" ht="13.5" thickTop="1" x14ac:dyDescent="0.2">
      <c r="A26" s="235"/>
      <c r="B26" s="270"/>
      <c r="C26" s="237"/>
      <c r="D26" s="253"/>
      <c r="E26" s="238"/>
    </row>
    <row r="27" spans="1:5" x14ac:dyDescent="0.2">
      <c r="A27" s="235"/>
      <c r="B27" s="270"/>
      <c r="C27" s="237"/>
      <c r="D27" s="253"/>
      <c r="E27" s="238"/>
    </row>
    <row r="28" spans="1:5" x14ac:dyDescent="0.2">
      <c r="A28" s="235"/>
      <c r="B28" s="270"/>
      <c r="C28" s="237"/>
      <c r="D28" s="253"/>
      <c r="E28" s="238"/>
    </row>
    <row r="29" spans="1:5" x14ac:dyDescent="0.2">
      <c r="A29" s="235"/>
      <c r="B29" s="270"/>
      <c r="C29" s="237"/>
      <c r="D29" s="253"/>
      <c r="E29" s="238"/>
    </row>
    <row r="30" spans="1:5" x14ac:dyDescent="0.2">
      <c r="A30" s="235"/>
      <c r="B30" s="270"/>
      <c r="C30" s="237"/>
      <c r="D30" s="253"/>
      <c r="E30" s="238"/>
    </row>
    <row r="31" spans="1:5" x14ac:dyDescent="0.2">
      <c r="A31" s="235"/>
      <c r="B31" s="270"/>
      <c r="C31" s="237"/>
      <c r="D31" s="253"/>
      <c r="E31" s="238"/>
    </row>
    <row r="32" spans="1:5" x14ac:dyDescent="0.2">
      <c r="A32" s="235"/>
      <c r="B32" s="270"/>
      <c r="C32" s="237"/>
      <c r="D32" s="253"/>
      <c r="E32" s="238"/>
    </row>
    <row r="33" spans="1:5" x14ac:dyDescent="0.2">
      <c r="A33" s="235"/>
      <c r="B33" s="270"/>
      <c r="C33" s="237"/>
      <c r="D33" s="253"/>
      <c r="E33" s="238"/>
    </row>
    <row r="34" spans="1:5" x14ac:dyDescent="0.2">
      <c r="A34" s="235"/>
      <c r="B34" s="270"/>
      <c r="C34" s="237"/>
      <c r="D34" s="253"/>
      <c r="E34" s="238"/>
    </row>
    <row r="35" spans="1:5" x14ac:dyDescent="0.2">
      <c r="A35" s="235"/>
      <c r="B35" s="270"/>
      <c r="C35" s="237"/>
      <c r="D35" s="253"/>
      <c r="E35" s="238"/>
    </row>
    <row r="36" spans="1:5" x14ac:dyDescent="0.2">
      <c r="A36" s="235"/>
      <c r="B36" s="270"/>
      <c r="C36" s="237"/>
      <c r="D36" s="253"/>
      <c r="E36" s="238"/>
    </row>
    <row r="37" spans="1:5" x14ac:dyDescent="0.2">
      <c r="A37" s="235"/>
      <c r="B37" s="273"/>
      <c r="C37" s="237"/>
      <c r="D37" s="253"/>
      <c r="E37" s="238"/>
    </row>
    <row r="38" spans="1:5" ht="13.5" thickBot="1" x14ac:dyDescent="0.25">
      <c r="A38" s="262"/>
      <c r="B38" s="264"/>
      <c r="C38" s="264"/>
      <c r="D38" s="274"/>
      <c r="E38" s="265"/>
    </row>
    <row r="39" spans="1:5" x14ac:dyDescent="0.2">
      <c r="B39" s="254"/>
    </row>
    <row r="40" spans="1:5" x14ac:dyDescent="0.2">
      <c r="B40" s="254"/>
    </row>
    <row r="41" spans="1:5" x14ac:dyDescent="0.2">
      <c r="B41" s="254"/>
    </row>
  </sheetData>
  <mergeCells count="7">
    <mergeCell ref="A7:E7"/>
    <mergeCell ref="A1:E1"/>
    <mergeCell ref="A2:E2"/>
    <mergeCell ref="A3:E3"/>
    <mergeCell ref="A4:E4"/>
    <mergeCell ref="A5:E5"/>
    <mergeCell ref="A6:D6"/>
  </mergeCells>
  <printOptions horizontalCentered="1"/>
  <pageMargins left="0.39370078740157483" right="0.39370078740157483" top="1.5748031496062993" bottom="0.59055118110236227" header="1.1811023622047245"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O51"/>
  <sheetViews>
    <sheetView showGridLines="0" topLeftCell="F29" zoomScale="80" zoomScaleNormal="80" workbookViewId="0">
      <selection activeCell="L67" sqref="L67"/>
    </sheetView>
  </sheetViews>
  <sheetFormatPr baseColWidth="10" defaultRowHeight="12.75" x14ac:dyDescent="0.2"/>
  <cols>
    <col min="1" max="1" width="34.42578125" style="2" customWidth="1"/>
    <col min="2" max="2" width="12.7109375" style="2" customWidth="1"/>
    <col min="3" max="3" width="15.140625" style="2" customWidth="1"/>
    <col min="4" max="4" width="14" style="2" customWidth="1"/>
    <col min="5" max="5" width="12.140625" style="2" customWidth="1"/>
    <col min="6" max="6" width="10" style="2" customWidth="1"/>
    <col min="7" max="7" width="9.28515625" style="2" customWidth="1"/>
    <col min="8" max="8" width="8.42578125" style="2" bestFit="1" customWidth="1"/>
    <col min="9" max="10" width="11.42578125" style="2"/>
    <col min="11" max="11" width="23.5703125" style="2" customWidth="1"/>
    <col min="12" max="14" width="11.42578125" style="2"/>
    <col min="15" max="15" width="18.5703125" style="169" bestFit="1" customWidth="1"/>
    <col min="16" max="18" width="11.42578125" style="2"/>
    <col min="19" max="19" width="27" style="2" customWidth="1"/>
    <col min="20" max="26" width="11.42578125" style="2"/>
    <col min="27" max="27" width="35.5703125" style="2" customWidth="1"/>
    <col min="28" max="250" width="11.42578125" style="2"/>
    <col min="251" max="251" width="34.42578125" style="2" customWidth="1"/>
    <col min="252" max="252" width="12.7109375" style="2" customWidth="1"/>
    <col min="253" max="253" width="10.85546875" style="2" customWidth="1"/>
    <col min="254" max="254" width="10.42578125" style="2" customWidth="1"/>
    <col min="255" max="255" width="12.140625" style="2" customWidth="1"/>
    <col min="256" max="256" width="10" style="2" customWidth="1"/>
    <col min="257" max="257" width="9.28515625" style="2" customWidth="1"/>
    <col min="258" max="258" width="12.28515625" style="2" bestFit="1" customWidth="1"/>
    <col min="259" max="259" width="28.7109375" style="2" customWidth="1"/>
    <col min="260" max="261" width="11.5703125" style="2" bestFit="1" customWidth="1"/>
    <col min="262" max="266" width="11.42578125" style="2"/>
    <col min="267" max="267" width="23.5703125" style="2" customWidth="1"/>
    <col min="268" max="274" width="11.42578125" style="2"/>
    <col min="275" max="275" width="27" style="2" customWidth="1"/>
    <col min="276" max="282" width="11.42578125" style="2"/>
    <col min="283" max="283" width="35.5703125" style="2" customWidth="1"/>
    <col min="284" max="506" width="11.42578125" style="2"/>
    <col min="507" max="507" width="34.42578125" style="2" customWidth="1"/>
    <col min="508" max="508" width="12.7109375" style="2" customWidth="1"/>
    <col min="509" max="509" width="10.85546875" style="2" customWidth="1"/>
    <col min="510" max="510" width="10.42578125" style="2" customWidth="1"/>
    <col min="511" max="511" width="12.140625" style="2" customWidth="1"/>
    <col min="512" max="512" width="10" style="2" customWidth="1"/>
    <col min="513" max="513" width="9.28515625" style="2" customWidth="1"/>
    <col min="514" max="514" width="12.28515625" style="2" bestFit="1" customWidth="1"/>
    <col min="515" max="515" width="28.7109375" style="2" customWidth="1"/>
    <col min="516" max="517" width="11.5703125" style="2" bestFit="1" customWidth="1"/>
    <col min="518" max="522" width="11.42578125" style="2"/>
    <col min="523" max="523" width="23.5703125" style="2" customWidth="1"/>
    <col min="524" max="530" width="11.42578125" style="2"/>
    <col min="531" max="531" width="27" style="2" customWidth="1"/>
    <col min="532" max="538" width="11.42578125" style="2"/>
    <col min="539" max="539" width="35.5703125" style="2" customWidth="1"/>
    <col min="540" max="762" width="11.42578125" style="2"/>
    <col min="763" max="763" width="34.42578125" style="2" customWidth="1"/>
    <col min="764" max="764" width="12.7109375" style="2" customWidth="1"/>
    <col min="765" max="765" width="10.85546875" style="2" customWidth="1"/>
    <col min="766" max="766" width="10.42578125" style="2" customWidth="1"/>
    <col min="767" max="767" width="12.140625" style="2" customWidth="1"/>
    <col min="768" max="768" width="10" style="2" customWidth="1"/>
    <col min="769" max="769" width="9.28515625" style="2" customWidth="1"/>
    <col min="770" max="770" width="12.28515625" style="2" bestFit="1" customWidth="1"/>
    <col min="771" max="771" width="28.7109375" style="2" customWidth="1"/>
    <col min="772" max="773" width="11.5703125" style="2" bestFit="1" customWidth="1"/>
    <col min="774" max="778" width="11.42578125" style="2"/>
    <col min="779" max="779" width="23.5703125" style="2" customWidth="1"/>
    <col min="780" max="786" width="11.42578125" style="2"/>
    <col min="787" max="787" width="27" style="2" customWidth="1"/>
    <col min="788" max="794" width="11.42578125" style="2"/>
    <col min="795" max="795" width="35.5703125" style="2" customWidth="1"/>
    <col min="796" max="1018" width="11.42578125" style="2"/>
    <col min="1019" max="1019" width="34.42578125" style="2" customWidth="1"/>
    <col min="1020" max="1020" width="12.7109375" style="2" customWidth="1"/>
    <col min="1021" max="1021" width="10.85546875" style="2" customWidth="1"/>
    <col min="1022" max="1022" width="10.42578125" style="2" customWidth="1"/>
    <col min="1023" max="1023" width="12.140625" style="2" customWidth="1"/>
    <col min="1024" max="1024" width="10" style="2" customWidth="1"/>
    <col min="1025" max="1025" width="9.28515625" style="2" customWidth="1"/>
    <col min="1026" max="1026" width="12.28515625" style="2" bestFit="1" customWidth="1"/>
    <col min="1027" max="1027" width="28.7109375" style="2" customWidth="1"/>
    <col min="1028" max="1029" width="11.5703125" style="2" bestFit="1" customWidth="1"/>
    <col min="1030" max="1034" width="11.42578125" style="2"/>
    <col min="1035" max="1035" width="23.5703125" style="2" customWidth="1"/>
    <col min="1036" max="1042" width="11.42578125" style="2"/>
    <col min="1043" max="1043" width="27" style="2" customWidth="1"/>
    <col min="1044" max="1050" width="11.42578125" style="2"/>
    <col min="1051" max="1051" width="35.5703125" style="2" customWidth="1"/>
    <col min="1052" max="1274" width="11.42578125" style="2"/>
    <col min="1275" max="1275" width="34.42578125" style="2" customWidth="1"/>
    <col min="1276" max="1276" width="12.7109375" style="2" customWidth="1"/>
    <col min="1277" max="1277" width="10.85546875" style="2" customWidth="1"/>
    <col min="1278" max="1278" width="10.42578125" style="2" customWidth="1"/>
    <col min="1279" max="1279" width="12.140625" style="2" customWidth="1"/>
    <col min="1280" max="1280" width="10" style="2" customWidth="1"/>
    <col min="1281" max="1281" width="9.28515625" style="2" customWidth="1"/>
    <col min="1282" max="1282" width="12.28515625" style="2" bestFit="1" customWidth="1"/>
    <col min="1283" max="1283" width="28.7109375" style="2" customWidth="1"/>
    <col min="1284" max="1285" width="11.5703125" style="2" bestFit="1" customWidth="1"/>
    <col min="1286" max="1290" width="11.42578125" style="2"/>
    <col min="1291" max="1291" width="23.5703125" style="2" customWidth="1"/>
    <col min="1292" max="1298" width="11.42578125" style="2"/>
    <col min="1299" max="1299" width="27" style="2" customWidth="1"/>
    <col min="1300" max="1306" width="11.42578125" style="2"/>
    <col min="1307" max="1307" width="35.5703125" style="2" customWidth="1"/>
    <col min="1308" max="1530" width="11.42578125" style="2"/>
    <col min="1531" max="1531" width="34.42578125" style="2" customWidth="1"/>
    <col min="1532" max="1532" width="12.7109375" style="2" customWidth="1"/>
    <col min="1533" max="1533" width="10.85546875" style="2" customWidth="1"/>
    <col min="1534" max="1534" width="10.42578125" style="2" customWidth="1"/>
    <col min="1535" max="1535" width="12.140625" style="2" customWidth="1"/>
    <col min="1536" max="1536" width="10" style="2" customWidth="1"/>
    <col min="1537" max="1537" width="9.28515625" style="2" customWidth="1"/>
    <col min="1538" max="1538" width="12.28515625" style="2" bestFit="1" customWidth="1"/>
    <col min="1539" max="1539" width="28.7109375" style="2" customWidth="1"/>
    <col min="1540" max="1541" width="11.5703125" style="2" bestFit="1" customWidth="1"/>
    <col min="1542" max="1546" width="11.42578125" style="2"/>
    <col min="1547" max="1547" width="23.5703125" style="2" customWidth="1"/>
    <col min="1548" max="1554" width="11.42578125" style="2"/>
    <col min="1555" max="1555" width="27" style="2" customWidth="1"/>
    <col min="1556" max="1562" width="11.42578125" style="2"/>
    <col min="1563" max="1563" width="35.5703125" style="2" customWidth="1"/>
    <col min="1564" max="1786" width="11.42578125" style="2"/>
    <col min="1787" max="1787" width="34.42578125" style="2" customWidth="1"/>
    <col min="1788" max="1788" width="12.7109375" style="2" customWidth="1"/>
    <col min="1789" max="1789" width="10.85546875" style="2" customWidth="1"/>
    <col min="1790" max="1790" width="10.42578125" style="2" customWidth="1"/>
    <col min="1791" max="1791" width="12.140625" style="2" customWidth="1"/>
    <col min="1792" max="1792" width="10" style="2" customWidth="1"/>
    <col min="1793" max="1793" width="9.28515625" style="2" customWidth="1"/>
    <col min="1794" max="1794" width="12.28515625" style="2" bestFit="1" customWidth="1"/>
    <col min="1795" max="1795" width="28.7109375" style="2" customWidth="1"/>
    <col min="1796" max="1797" width="11.5703125" style="2" bestFit="1" customWidth="1"/>
    <col min="1798" max="1802" width="11.42578125" style="2"/>
    <col min="1803" max="1803" width="23.5703125" style="2" customWidth="1"/>
    <col min="1804" max="1810" width="11.42578125" style="2"/>
    <col min="1811" max="1811" width="27" style="2" customWidth="1"/>
    <col min="1812" max="1818" width="11.42578125" style="2"/>
    <col min="1819" max="1819" width="35.5703125" style="2" customWidth="1"/>
    <col min="1820" max="2042" width="11.42578125" style="2"/>
    <col min="2043" max="2043" width="34.42578125" style="2" customWidth="1"/>
    <col min="2044" max="2044" width="12.7109375" style="2" customWidth="1"/>
    <col min="2045" max="2045" width="10.85546875" style="2" customWidth="1"/>
    <col min="2046" max="2046" width="10.42578125" style="2" customWidth="1"/>
    <col min="2047" max="2047" width="12.140625" style="2" customWidth="1"/>
    <col min="2048" max="2048" width="10" style="2" customWidth="1"/>
    <col min="2049" max="2049" width="9.28515625" style="2" customWidth="1"/>
    <col min="2050" max="2050" width="12.28515625" style="2" bestFit="1" customWidth="1"/>
    <col min="2051" max="2051" width="28.7109375" style="2" customWidth="1"/>
    <col min="2052" max="2053" width="11.5703125" style="2" bestFit="1" customWidth="1"/>
    <col min="2054" max="2058" width="11.42578125" style="2"/>
    <col min="2059" max="2059" width="23.5703125" style="2" customWidth="1"/>
    <col min="2060" max="2066" width="11.42578125" style="2"/>
    <col min="2067" max="2067" width="27" style="2" customWidth="1"/>
    <col min="2068" max="2074" width="11.42578125" style="2"/>
    <col min="2075" max="2075" width="35.5703125" style="2" customWidth="1"/>
    <col min="2076" max="2298" width="11.42578125" style="2"/>
    <col min="2299" max="2299" width="34.42578125" style="2" customWidth="1"/>
    <col min="2300" max="2300" width="12.7109375" style="2" customWidth="1"/>
    <col min="2301" max="2301" width="10.85546875" style="2" customWidth="1"/>
    <col min="2302" max="2302" width="10.42578125" style="2" customWidth="1"/>
    <col min="2303" max="2303" width="12.140625" style="2" customWidth="1"/>
    <col min="2304" max="2304" width="10" style="2" customWidth="1"/>
    <col min="2305" max="2305" width="9.28515625" style="2" customWidth="1"/>
    <col min="2306" max="2306" width="12.28515625" style="2" bestFit="1" customWidth="1"/>
    <col min="2307" max="2307" width="28.7109375" style="2" customWidth="1"/>
    <col min="2308" max="2309" width="11.5703125" style="2" bestFit="1" customWidth="1"/>
    <col min="2310" max="2314" width="11.42578125" style="2"/>
    <col min="2315" max="2315" width="23.5703125" style="2" customWidth="1"/>
    <col min="2316" max="2322" width="11.42578125" style="2"/>
    <col min="2323" max="2323" width="27" style="2" customWidth="1"/>
    <col min="2324" max="2330" width="11.42578125" style="2"/>
    <col min="2331" max="2331" width="35.5703125" style="2" customWidth="1"/>
    <col min="2332" max="2554" width="11.42578125" style="2"/>
    <col min="2555" max="2555" width="34.42578125" style="2" customWidth="1"/>
    <col min="2556" max="2556" width="12.7109375" style="2" customWidth="1"/>
    <col min="2557" max="2557" width="10.85546875" style="2" customWidth="1"/>
    <col min="2558" max="2558" width="10.42578125" style="2" customWidth="1"/>
    <col min="2559" max="2559" width="12.140625" style="2" customWidth="1"/>
    <col min="2560" max="2560" width="10" style="2" customWidth="1"/>
    <col min="2561" max="2561" width="9.28515625" style="2" customWidth="1"/>
    <col min="2562" max="2562" width="12.28515625" style="2" bestFit="1" customWidth="1"/>
    <col min="2563" max="2563" width="28.7109375" style="2" customWidth="1"/>
    <col min="2564" max="2565" width="11.5703125" style="2" bestFit="1" customWidth="1"/>
    <col min="2566" max="2570" width="11.42578125" style="2"/>
    <col min="2571" max="2571" width="23.5703125" style="2" customWidth="1"/>
    <col min="2572" max="2578" width="11.42578125" style="2"/>
    <col min="2579" max="2579" width="27" style="2" customWidth="1"/>
    <col min="2580" max="2586" width="11.42578125" style="2"/>
    <col min="2587" max="2587" width="35.5703125" style="2" customWidth="1"/>
    <col min="2588" max="2810" width="11.42578125" style="2"/>
    <col min="2811" max="2811" width="34.42578125" style="2" customWidth="1"/>
    <col min="2812" max="2812" width="12.7109375" style="2" customWidth="1"/>
    <col min="2813" max="2813" width="10.85546875" style="2" customWidth="1"/>
    <col min="2814" max="2814" width="10.42578125" style="2" customWidth="1"/>
    <col min="2815" max="2815" width="12.140625" style="2" customWidth="1"/>
    <col min="2816" max="2816" width="10" style="2" customWidth="1"/>
    <col min="2817" max="2817" width="9.28515625" style="2" customWidth="1"/>
    <col min="2818" max="2818" width="12.28515625" style="2" bestFit="1" customWidth="1"/>
    <col min="2819" max="2819" width="28.7109375" style="2" customWidth="1"/>
    <col min="2820" max="2821" width="11.5703125" style="2" bestFit="1" customWidth="1"/>
    <col min="2822" max="2826" width="11.42578125" style="2"/>
    <col min="2827" max="2827" width="23.5703125" style="2" customWidth="1"/>
    <col min="2828" max="2834" width="11.42578125" style="2"/>
    <col min="2835" max="2835" width="27" style="2" customWidth="1"/>
    <col min="2836" max="2842" width="11.42578125" style="2"/>
    <col min="2843" max="2843" width="35.5703125" style="2" customWidth="1"/>
    <col min="2844" max="3066" width="11.42578125" style="2"/>
    <col min="3067" max="3067" width="34.42578125" style="2" customWidth="1"/>
    <col min="3068" max="3068" width="12.7109375" style="2" customWidth="1"/>
    <col min="3069" max="3069" width="10.85546875" style="2" customWidth="1"/>
    <col min="3070" max="3070" width="10.42578125" style="2" customWidth="1"/>
    <col min="3071" max="3071" width="12.140625" style="2" customWidth="1"/>
    <col min="3072" max="3072" width="10" style="2" customWidth="1"/>
    <col min="3073" max="3073" width="9.28515625" style="2" customWidth="1"/>
    <col min="3074" max="3074" width="12.28515625" style="2" bestFit="1" customWidth="1"/>
    <col min="3075" max="3075" width="28.7109375" style="2" customWidth="1"/>
    <col min="3076" max="3077" width="11.5703125" style="2" bestFit="1" customWidth="1"/>
    <col min="3078" max="3082" width="11.42578125" style="2"/>
    <col min="3083" max="3083" width="23.5703125" style="2" customWidth="1"/>
    <col min="3084" max="3090" width="11.42578125" style="2"/>
    <col min="3091" max="3091" width="27" style="2" customWidth="1"/>
    <col min="3092" max="3098" width="11.42578125" style="2"/>
    <col min="3099" max="3099" width="35.5703125" style="2" customWidth="1"/>
    <col min="3100" max="3322" width="11.42578125" style="2"/>
    <col min="3323" max="3323" width="34.42578125" style="2" customWidth="1"/>
    <col min="3324" max="3324" width="12.7109375" style="2" customWidth="1"/>
    <col min="3325" max="3325" width="10.85546875" style="2" customWidth="1"/>
    <col min="3326" max="3326" width="10.42578125" style="2" customWidth="1"/>
    <col min="3327" max="3327" width="12.140625" style="2" customWidth="1"/>
    <col min="3328" max="3328" width="10" style="2" customWidth="1"/>
    <col min="3329" max="3329" width="9.28515625" style="2" customWidth="1"/>
    <col min="3330" max="3330" width="12.28515625" style="2" bestFit="1" customWidth="1"/>
    <col min="3331" max="3331" width="28.7109375" style="2" customWidth="1"/>
    <col min="3332" max="3333" width="11.5703125" style="2" bestFit="1" customWidth="1"/>
    <col min="3334" max="3338" width="11.42578125" style="2"/>
    <col min="3339" max="3339" width="23.5703125" style="2" customWidth="1"/>
    <col min="3340" max="3346" width="11.42578125" style="2"/>
    <col min="3347" max="3347" width="27" style="2" customWidth="1"/>
    <col min="3348" max="3354" width="11.42578125" style="2"/>
    <col min="3355" max="3355" width="35.5703125" style="2" customWidth="1"/>
    <col min="3356" max="3578" width="11.42578125" style="2"/>
    <col min="3579" max="3579" width="34.42578125" style="2" customWidth="1"/>
    <col min="3580" max="3580" width="12.7109375" style="2" customWidth="1"/>
    <col min="3581" max="3581" width="10.85546875" style="2" customWidth="1"/>
    <col min="3582" max="3582" width="10.42578125" style="2" customWidth="1"/>
    <col min="3583" max="3583" width="12.140625" style="2" customWidth="1"/>
    <col min="3584" max="3584" width="10" style="2" customWidth="1"/>
    <col min="3585" max="3585" width="9.28515625" style="2" customWidth="1"/>
    <col min="3586" max="3586" width="12.28515625" style="2" bestFit="1" customWidth="1"/>
    <col min="3587" max="3587" width="28.7109375" style="2" customWidth="1"/>
    <col min="3588" max="3589" width="11.5703125" style="2" bestFit="1" customWidth="1"/>
    <col min="3590" max="3594" width="11.42578125" style="2"/>
    <col min="3595" max="3595" width="23.5703125" style="2" customWidth="1"/>
    <col min="3596" max="3602" width="11.42578125" style="2"/>
    <col min="3603" max="3603" width="27" style="2" customWidth="1"/>
    <col min="3604" max="3610" width="11.42578125" style="2"/>
    <col min="3611" max="3611" width="35.5703125" style="2" customWidth="1"/>
    <col min="3612" max="3834" width="11.42578125" style="2"/>
    <col min="3835" max="3835" width="34.42578125" style="2" customWidth="1"/>
    <col min="3836" max="3836" width="12.7109375" style="2" customWidth="1"/>
    <col min="3837" max="3837" width="10.85546875" style="2" customWidth="1"/>
    <col min="3838" max="3838" width="10.42578125" style="2" customWidth="1"/>
    <col min="3839" max="3839" width="12.140625" style="2" customWidth="1"/>
    <col min="3840" max="3840" width="10" style="2" customWidth="1"/>
    <col min="3841" max="3841" width="9.28515625" style="2" customWidth="1"/>
    <col min="3842" max="3842" width="12.28515625" style="2" bestFit="1" customWidth="1"/>
    <col min="3843" max="3843" width="28.7109375" style="2" customWidth="1"/>
    <col min="3844" max="3845" width="11.5703125" style="2" bestFit="1" customWidth="1"/>
    <col min="3846" max="3850" width="11.42578125" style="2"/>
    <col min="3851" max="3851" width="23.5703125" style="2" customWidth="1"/>
    <col min="3852" max="3858" width="11.42578125" style="2"/>
    <col min="3859" max="3859" width="27" style="2" customWidth="1"/>
    <col min="3860" max="3866" width="11.42578125" style="2"/>
    <col min="3867" max="3867" width="35.5703125" style="2" customWidth="1"/>
    <col min="3868" max="4090" width="11.42578125" style="2"/>
    <col min="4091" max="4091" width="34.42578125" style="2" customWidth="1"/>
    <col min="4092" max="4092" width="12.7109375" style="2" customWidth="1"/>
    <col min="4093" max="4093" width="10.85546875" style="2" customWidth="1"/>
    <col min="4094" max="4094" width="10.42578125" style="2" customWidth="1"/>
    <col min="4095" max="4095" width="12.140625" style="2" customWidth="1"/>
    <col min="4096" max="4096" width="10" style="2" customWidth="1"/>
    <col min="4097" max="4097" width="9.28515625" style="2" customWidth="1"/>
    <col min="4098" max="4098" width="12.28515625" style="2" bestFit="1" customWidth="1"/>
    <col min="4099" max="4099" width="28.7109375" style="2" customWidth="1"/>
    <col min="4100" max="4101" width="11.5703125" style="2" bestFit="1" customWidth="1"/>
    <col min="4102" max="4106" width="11.42578125" style="2"/>
    <col min="4107" max="4107" width="23.5703125" style="2" customWidth="1"/>
    <col min="4108" max="4114" width="11.42578125" style="2"/>
    <col min="4115" max="4115" width="27" style="2" customWidth="1"/>
    <col min="4116" max="4122" width="11.42578125" style="2"/>
    <col min="4123" max="4123" width="35.5703125" style="2" customWidth="1"/>
    <col min="4124" max="4346" width="11.42578125" style="2"/>
    <col min="4347" max="4347" width="34.42578125" style="2" customWidth="1"/>
    <col min="4348" max="4348" width="12.7109375" style="2" customWidth="1"/>
    <col min="4349" max="4349" width="10.85546875" style="2" customWidth="1"/>
    <col min="4350" max="4350" width="10.42578125" style="2" customWidth="1"/>
    <col min="4351" max="4351" width="12.140625" style="2" customWidth="1"/>
    <col min="4352" max="4352" width="10" style="2" customWidth="1"/>
    <col min="4353" max="4353" width="9.28515625" style="2" customWidth="1"/>
    <col min="4354" max="4354" width="12.28515625" style="2" bestFit="1" customWidth="1"/>
    <col min="4355" max="4355" width="28.7109375" style="2" customWidth="1"/>
    <col min="4356" max="4357" width="11.5703125" style="2" bestFit="1" customWidth="1"/>
    <col min="4358" max="4362" width="11.42578125" style="2"/>
    <col min="4363" max="4363" width="23.5703125" style="2" customWidth="1"/>
    <col min="4364" max="4370" width="11.42578125" style="2"/>
    <col min="4371" max="4371" width="27" style="2" customWidth="1"/>
    <col min="4372" max="4378" width="11.42578125" style="2"/>
    <col min="4379" max="4379" width="35.5703125" style="2" customWidth="1"/>
    <col min="4380" max="4602" width="11.42578125" style="2"/>
    <col min="4603" max="4603" width="34.42578125" style="2" customWidth="1"/>
    <col min="4604" max="4604" width="12.7109375" style="2" customWidth="1"/>
    <col min="4605" max="4605" width="10.85546875" style="2" customWidth="1"/>
    <col min="4606" max="4606" width="10.42578125" style="2" customWidth="1"/>
    <col min="4607" max="4607" width="12.140625" style="2" customWidth="1"/>
    <col min="4608" max="4608" width="10" style="2" customWidth="1"/>
    <col min="4609" max="4609" width="9.28515625" style="2" customWidth="1"/>
    <col min="4610" max="4610" width="12.28515625" style="2" bestFit="1" customWidth="1"/>
    <col min="4611" max="4611" width="28.7109375" style="2" customWidth="1"/>
    <col min="4612" max="4613" width="11.5703125" style="2" bestFit="1" customWidth="1"/>
    <col min="4614" max="4618" width="11.42578125" style="2"/>
    <col min="4619" max="4619" width="23.5703125" style="2" customWidth="1"/>
    <col min="4620" max="4626" width="11.42578125" style="2"/>
    <col min="4627" max="4627" width="27" style="2" customWidth="1"/>
    <col min="4628" max="4634" width="11.42578125" style="2"/>
    <col min="4635" max="4635" width="35.5703125" style="2" customWidth="1"/>
    <col min="4636" max="4858" width="11.42578125" style="2"/>
    <col min="4859" max="4859" width="34.42578125" style="2" customWidth="1"/>
    <col min="4860" max="4860" width="12.7109375" style="2" customWidth="1"/>
    <col min="4861" max="4861" width="10.85546875" style="2" customWidth="1"/>
    <col min="4862" max="4862" width="10.42578125" style="2" customWidth="1"/>
    <col min="4863" max="4863" width="12.140625" style="2" customWidth="1"/>
    <col min="4864" max="4864" width="10" style="2" customWidth="1"/>
    <col min="4865" max="4865" width="9.28515625" style="2" customWidth="1"/>
    <col min="4866" max="4866" width="12.28515625" style="2" bestFit="1" customWidth="1"/>
    <col min="4867" max="4867" width="28.7109375" style="2" customWidth="1"/>
    <col min="4868" max="4869" width="11.5703125" style="2" bestFit="1" customWidth="1"/>
    <col min="4870" max="4874" width="11.42578125" style="2"/>
    <col min="4875" max="4875" width="23.5703125" style="2" customWidth="1"/>
    <col min="4876" max="4882" width="11.42578125" style="2"/>
    <col min="4883" max="4883" width="27" style="2" customWidth="1"/>
    <col min="4884" max="4890" width="11.42578125" style="2"/>
    <col min="4891" max="4891" width="35.5703125" style="2" customWidth="1"/>
    <col min="4892" max="5114" width="11.42578125" style="2"/>
    <col min="5115" max="5115" width="34.42578125" style="2" customWidth="1"/>
    <col min="5116" max="5116" width="12.7109375" style="2" customWidth="1"/>
    <col min="5117" max="5117" width="10.85546875" style="2" customWidth="1"/>
    <col min="5118" max="5118" width="10.42578125" style="2" customWidth="1"/>
    <col min="5119" max="5119" width="12.140625" style="2" customWidth="1"/>
    <col min="5120" max="5120" width="10" style="2" customWidth="1"/>
    <col min="5121" max="5121" width="9.28515625" style="2" customWidth="1"/>
    <col min="5122" max="5122" width="12.28515625" style="2" bestFit="1" customWidth="1"/>
    <col min="5123" max="5123" width="28.7109375" style="2" customWidth="1"/>
    <col min="5124" max="5125" width="11.5703125" style="2" bestFit="1" customWidth="1"/>
    <col min="5126" max="5130" width="11.42578125" style="2"/>
    <col min="5131" max="5131" width="23.5703125" style="2" customWidth="1"/>
    <col min="5132" max="5138" width="11.42578125" style="2"/>
    <col min="5139" max="5139" width="27" style="2" customWidth="1"/>
    <col min="5140" max="5146" width="11.42578125" style="2"/>
    <col min="5147" max="5147" width="35.5703125" style="2" customWidth="1"/>
    <col min="5148" max="5370" width="11.42578125" style="2"/>
    <col min="5371" max="5371" width="34.42578125" style="2" customWidth="1"/>
    <col min="5372" max="5372" width="12.7109375" style="2" customWidth="1"/>
    <col min="5373" max="5373" width="10.85546875" style="2" customWidth="1"/>
    <col min="5374" max="5374" width="10.42578125" style="2" customWidth="1"/>
    <col min="5375" max="5375" width="12.140625" style="2" customWidth="1"/>
    <col min="5376" max="5376" width="10" style="2" customWidth="1"/>
    <col min="5377" max="5377" width="9.28515625" style="2" customWidth="1"/>
    <col min="5378" max="5378" width="12.28515625" style="2" bestFit="1" customWidth="1"/>
    <col min="5379" max="5379" width="28.7109375" style="2" customWidth="1"/>
    <col min="5380" max="5381" width="11.5703125" style="2" bestFit="1" customWidth="1"/>
    <col min="5382" max="5386" width="11.42578125" style="2"/>
    <col min="5387" max="5387" width="23.5703125" style="2" customWidth="1"/>
    <col min="5388" max="5394" width="11.42578125" style="2"/>
    <col min="5395" max="5395" width="27" style="2" customWidth="1"/>
    <col min="5396" max="5402" width="11.42578125" style="2"/>
    <col min="5403" max="5403" width="35.5703125" style="2" customWidth="1"/>
    <col min="5404" max="5626" width="11.42578125" style="2"/>
    <col min="5627" max="5627" width="34.42578125" style="2" customWidth="1"/>
    <col min="5628" max="5628" width="12.7109375" style="2" customWidth="1"/>
    <col min="5629" max="5629" width="10.85546875" style="2" customWidth="1"/>
    <col min="5630" max="5630" width="10.42578125" style="2" customWidth="1"/>
    <col min="5631" max="5631" width="12.140625" style="2" customWidth="1"/>
    <col min="5632" max="5632" width="10" style="2" customWidth="1"/>
    <col min="5633" max="5633" width="9.28515625" style="2" customWidth="1"/>
    <col min="5634" max="5634" width="12.28515625" style="2" bestFit="1" customWidth="1"/>
    <col min="5635" max="5635" width="28.7109375" style="2" customWidth="1"/>
    <col min="5636" max="5637" width="11.5703125" style="2" bestFit="1" customWidth="1"/>
    <col min="5638" max="5642" width="11.42578125" style="2"/>
    <col min="5643" max="5643" width="23.5703125" style="2" customWidth="1"/>
    <col min="5644" max="5650" width="11.42578125" style="2"/>
    <col min="5651" max="5651" width="27" style="2" customWidth="1"/>
    <col min="5652" max="5658" width="11.42578125" style="2"/>
    <col min="5659" max="5659" width="35.5703125" style="2" customWidth="1"/>
    <col min="5660" max="5882" width="11.42578125" style="2"/>
    <col min="5883" max="5883" width="34.42578125" style="2" customWidth="1"/>
    <col min="5884" max="5884" width="12.7109375" style="2" customWidth="1"/>
    <col min="5885" max="5885" width="10.85546875" style="2" customWidth="1"/>
    <col min="5886" max="5886" width="10.42578125" style="2" customWidth="1"/>
    <col min="5887" max="5887" width="12.140625" style="2" customWidth="1"/>
    <col min="5888" max="5888" width="10" style="2" customWidth="1"/>
    <col min="5889" max="5889" width="9.28515625" style="2" customWidth="1"/>
    <col min="5890" max="5890" width="12.28515625" style="2" bestFit="1" customWidth="1"/>
    <col min="5891" max="5891" width="28.7109375" style="2" customWidth="1"/>
    <col min="5892" max="5893" width="11.5703125" style="2" bestFit="1" customWidth="1"/>
    <col min="5894" max="5898" width="11.42578125" style="2"/>
    <col min="5899" max="5899" width="23.5703125" style="2" customWidth="1"/>
    <col min="5900" max="5906" width="11.42578125" style="2"/>
    <col min="5907" max="5907" width="27" style="2" customWidth="1"/>
    <col min="5908" max="5914" width="11.42578125" style="2"/>
    <col min="5915" max="5915" width="35.5703125" style="2" customWidth="1"/>
    <col min="5916" max="6138" width="11.42578125" style="2"/>
    <col min="6139" max="6139" width="34.42578125" style="2" customWidth="1"/>
    <col min="6140" max="6140" width="12.7109375" style="2" customWidth="1"/>
    <col min="6141" max="6141" width="10.85546875" style="2" customWidth="1"/>
    <col min="6142" max="6142" width="10.42578125" style="2" customWidth="1"/>
    <col min="6143" max="6143" width="12.140625" style="2" customWidth="1"/>
    <col min="6144" max="6144" width="10" style="2" customWidth="1"/>
    <col min="6145" max="6145" width="9.28515625" style="2" customWidth="1"/>
    <col min="6146" max="6146" width="12.28515625" style="2" bestFit="1" customWidth="1"/>
    <col min="6147" max="6147" width="28.7109375" style="2" customWidth="1"/>
    <col min="6148" max="6149" width="11.5703125" style="2" bestFit="1" customWidth="1"/>
    <col min="6150" max="6154" width="11.42578125" style="2"/>
    <col min="6155" max="6155" width="23.5703125" style="2" customWidth="1"/>
    <col min="6156" max="6162" width="11.42578125" style="2"/>
    <col min="6163" max="6163" width="27" style="2" customWidth="1"/>
    <col min="6164" max="6170" width="11.42578125" style="2"/>
    <col min="6171" max="6171" width="35.5703125" style="2" customWidth="1"/>
    <col min="6172" max="6394" width="11.42578125" style="2"/>
    <col min="6395" max="6395" width="34.42578125" style="2" customWidth="1"/>
    <col min="6396" max="6396" width="12.7109375" style="2" customWidth="1"/>
    <col min="6397" max="6397" width="10.85546875" style="2" customWidth="1"/>
    <col min="6398" max="6398" width="10.42578125" style="2" customWidth="1"/>
    <col min="6399" max="6399" width="12.140625" style="2" customWidth="1"/>
    <col min="6400" max="6400" width="10" style="2" customWidth="1"/>
    <col min="6401" max="6401" width="9.28515625" style="2" customWidth="1"/>
    <col min="6402" max="6402" width="12.28515625" style="2" bestFit="1" customWidth="1"/>
    <col min="6403" max="6403" width="28.7109375" style="2" customWidth="1"/>
    <col min="6404" max="6405" width="11.5703125" style="2" bestFit="1" customWidth="1"/>
    <col min="6406" max="6410" width="11.42578125" style="2"/>
    <col min="6411" max="6411" width="23.5703125" style="2" customWidth="1"/>
    <col min="6412" max="6418" width="11.42578125" style="2"/>
    <col min="6419" max="6419" width="27" style="2" customWidth="1"/>
    <col min="6420" max="6426" width="11.42578125" style="2"/>
    <col min="6427" max="6427" width="35.5703125" style="2" customWidth="1"/>
    <col min="6428" max="6650" width="11.42578125" style="2"/>
    <col min="6651" max="6651" width="34.42578125" style="2" customWidth="1"/>
    <col min="6652" max="6652" width="12.7109375" style="2" customWidth="1"/>
    <col min="6653" max="6653" width="10.85546875" style="2" customWidth="1"/>
    <col min="6654" max="6654" width="10.42578125" style="2" customWidth="1"/>
    <col min="6655" max="6655" width="12.140625" style="2" customWidth="1"/>
    <col min="6656" max="6656" width="10" style="2" customWidth="1"/>
    <col min="6657" max="6657" width="9.28515625" style="2" customWidth="1"/>
    <col min="6658" max="6658" width="12.28515625" style="2" bestFit="1" customWidth="1"/>
    <col min="6659" max="6659" width="28.7109375" style="2" customWidth="1"/>
    <col min="6660" max="6661" width="11.5703125" style="2" bestFit="1" customWidth="1"/>
    <col min="6662" max="6666" width="11.42578125" style="2"/>
    <col min="6667" max="6667" width="23.5703125" style="2" customWidth="1"/>
    <col min="6668" max="6674" width="11.42578125" style="2"/>
    <col min="6675" max="6675" width="27" style="2" customWidth="1"/>
    <col min="6676" max="6682" width="11.42578125" style="2"/>
    <col min="6683" max="6683" width="35.5703125" style="2" customWidth="1"/>
    <col min="6684" max="6906" width="11.42578125" style="2"/>
    <col min="6907" max="6907" width="34.42578125" style="2" customWidth="1"/>
    <col min="6908" max="6908" width="12.7109375" style="2" customWidth="1"/>
    <col min="6909" max="6909" width="10.85546875" style="2" customWidth="1"/>
    <col min="6910" max="6910" width="10.42578125" style="2" customWidth="1"/>
    <col min="6911" max="6911" width="12.140625" style="2" customWidth="1"/>
    <col min="6912" max="6912" width="10" style="2" customWidth="1"/>
    <col min="6913" max="6913" width="9.28515625" style="2" customWidth="1"/>
    <col min="6914" max="6914" width="12.28515625" style="2" bestFit="1" customWidth="1"/>
    <col min="6915" max="6915" width="28.7109375" style="2" customWidth="1"/>
    <col min="6916" max="6917" width="11.5703125" style="2" bestFit="1" customWidth="1"/>
    <col min="6918" max="6922" width="11.42578125" style="2"/>
    <col min="6923" max="6923" width="23.5703125" style="2" customWidth="1"/>
    <col min="6924" max="6930" width="11.42578125" style="2"/>
    <col min="6931" max="6931" width="27" style="2" customWidth="1"/>
    <col min="6932" max="6938" width="11.42578125" style="2"/>
    <col min="6939" max="6939" width="35.5703125" style="2" customWidth="1"/>
    <col min="6940" max="7162" width="11.42578125" style="2"/>
    <col min="7163" max="7163" width="34.42578125" style="2" customWidth="1"/>
    <col min="7164" max="7164" width="12.7109375" style="2" customWidth="1"/>
    <col min="7165" max="7165" width="10.85546875" style="2" customWidth="1"/>
    <col min="7166" max="7166" width="10.42578125" style="2" customWidth="1"/>
    <col min="7167" max="7167" width="12.140625" style="2" customWidth="1"/>
    <col min="7168" max="7168" width="10" style="2" customWidth="1"/>
    <col min="7169" max="7169" width="9.28515625" style="2" customWidth="1"/>
    <col min="7170" max="7170" width="12.28515625" style="2" bestFit="1" customWidth="1"/>
    <col min="7171" max="7171" width="28.7109375" style="2" customWidth="1"/>
    <col min="7172" max="7173" width="11.5703125" style="2" bestFit="1" customWidth="1"/>
    <col min="7174" max="7178" width="11.42578125" style="2"/>
    <col min="7179" max="7179" width="23.5703125" style="2" customWidth="1"/>
    <col min="7180" max="7186" width="11.42578125" style="2"/>
    <col min="7187" max="7187" width="27" style="2" customWidth="1"/>
    <col min="7188" max="7194" width="11.42578125" style="2"/>
    <col min="7195" max="7195" width="35.5703125" style="2" customWidth="1"/>
    <col min="7196" max="7418" width="11.42578125" style="2"/>
    <col min="7419" max="7419" width="34.42578125" style="2" customWidth="1"/>
    <col min="7420" max="7420" width="12.7109375" style="2" customWidth="1"/>
    <col min="7421" max="7421" width="10.85546875" style="2" customWidth="1"/>
    <col min="7422" max="7422" width="10.42578125" style="2" customWidth="1"/>
    <col min="7423" max="7423" width="12.140625" style="2" customWidth="1"/>
    <col min="7424" max="7424" width="10" style="2" customWidth="1"/>
    <col min="7425" max="7425" width="9.28515625" style="2" customWidth="1"/>
    <col min="7426" max="7426" width="12.28515625" style="2" bestFit="1" customWidth="1"/>
    <col min="7427" max="7427" width="28.7109375" style="2" customWidth="1"/>
    <col min="7428" max="7429" width="11.5703125" style="2" bestFit="1" customWidth="1"/>
    <col min="7430" max="7434" width="11.42578125" style="2"/>
    <col min="7435" max="7435" width="23.5703125" style="2" customWidth="1"/>
    <col min="7436" max="7442" width="11.42578125" style="2"/>
    <col min="7443" max="7443" width="27" style="2" customWidth="1"/>
    <col min="7444" max="7450" width="11.42578125" style="2"/>
    <col min="7451" max="7451" width="35.5703125" style="2" customWidth="1"/>
    <col min="7452" max="7674" width="11.42578125" style="2"/>
    <col min="7675" max="7675" width="34.42578125" style="2" customWidth="1"/>
    <col min="7676" max="7676" width="12.7109375" style="2" customWidth="1"/>
    <col min="7677" max="7677" width="10.85546875" style="2" customWidth="1"/>
    <col min="7678" max="7678" width="10.42578125" style="2" customWidth="1"/>
    <col min="7679" max="7679" width="12.140625" style="2" customWidth="1"/>
    <col min="7680" max="7680" width="10" style="2" customWidth="1"/>
    <col min="7681" max="7681" width="9.28515625" style="2" customWidth="1"/>
    <col min="7682" max="7682" width="12.28515625" style="2" bestFit="1" customWidth="1"/>
    <col min="7683" max="7683" width="28.7109375" style="2" customWidth="1"/>
    <col min="7684" max="7685" width="11.5703125" style="2" bestFit="1" customWidth="1"/>
    <col min="7686" max="7690" width="11.42578125" style="2"/>
    <col min="7691" max="7691" width="23.5703125" style="2" customWidth="1"/>
    <col min="7692" max="7698" width="11.42578125" style="2"/>
    <col min="7699" max="7699" width="27" style="2" customWidth="1"/>
    <col min="7700" max="7706" width="11.42578125" style="2"/>
    <col min="7707" max="7707" width="35.5703125" style="2" customWidth="1"/>
    <col min="7708" max="7930" width="11.42578125" style="2"/>
    <col min="7931" max="7931" width="34.42578125" style="2" customWidth="1"/>
    <col min="7932" max="7932" width="12.7109375" style="2" customWidth="1"/>
    <col min="7933" max="7933" width="10.85546875" style="2" customWidth="1"/>
    <col min="7934" max="7934" width="10.42578125" style="2" customWidth="1"/>
    <col min="7935" max="7935" width="12.140625" style="2" customWidth="1"/>
    <col min="7936" max="7936" width="10" style="2" customWidth="1"/>
    <col min="7937" max="7937" width="9.28515625" style="2" customWidth="1"/>
    <col min="7938" max="7938" width="12.28515625" style="2" bestFit="1" customWidth="1"/>
    <col min="7939" max="7939" width="28.7109375" style="2" customWidth="1"/>
    <col min="7940" max="7941" width="11.5703125" style="2" bestFit="1" customWidth="1"/>
    <col min="7942" max="7946" width="11.42578125" style="2"/>
    <col min="7947" max="7947" width="23.5703125" style="2" customWidth="1"/>
    <col min="7948" max="7954" width="11.42578125" style="2"/>
    <col min="7955" max="7955" width="27" style="2" customWidth="1"/>
    <col min="7956" max="7962" width="11.42578125" style="2"/>
    <col min="7963" max="7963" width="35.5703125" style="2" customWidth="1"/>
    <col min="7964" max="8186" width="11.42578125" style="2"/>
    <col min="8187" max="8187" width="34.42578125" style="2" customWidth="1"/>
    <col min="8188" max="8188" width="12.7109375" style="2" customWidth="1"/>
    <col min="8189" max="8189" width="10.85546875" style="2" customWidth="1"/>
    <col min="8190" max="8190" width="10.42578125" style="2" customWidth="1"/>
    <col min="8191" max="8191" width="12.140625" style="2" customWidth="1"/>
    <col min="8192" max="8192" width="10" style="2" customWidth="1"/>
    <col min="8193" max="8193" width="9.28515625" style="2" customWidth="1"/>
    <col min="8194" max="8194" width="12.28515625" style="2" bestFit="1" customWidth="1"/>
    <col min="8195" max="8195" width="28.7109375" style="2" customWidth="1"/>
    <col min="8196" max="8197" width="11.5703125" style="2" bestFit="1" customWidth="1"/>
    <col min="8198" max="8202" width="11.42578125" style="2"/>
    <col min="8203" max="8203" width="23.5703125" style="2" customWidth="1"/>
    <col min="8204" max="8210" width="11.42578125" style="2"/>
    <col min="8211" max="8211" width="27" style="2" customWidth="1"/>
    <col min="8212" max="8218" width="11.42578125" style="2"/>
    <col min="8219" max="8219" width="35.5703125" style="2" customWidth="1"/>
    <col min="8220" max="8442" width="11.42578125" style="2"/>
    <col min="8443" max="8443" width="34.42578125" style="2" customWidth="1"/>
    <col min="8444" max="8444" width="12.7109375" style="2" customWidth="1"/>
    <col min="8445" max="8445" width="10.85546875" style="2" customWidth="1"/>
    <col min="8446" max="8446" width="10.42578125" style="2" customWidth="1"/>
    <col min="8447" max="8447" width="12.140625" style="2" customWidth="1"/>
    <col min="8448" max="8448" width="10" style="2" customWidth="1"/>
    <col min="8449" max="8449" width="9.28515625" style="2" customWidth="1"/>
    <col min="8450" max="8450" width="12.28515625" style="2" bestFit="1" customWidth="1"/>
    <col min="8451" max="8451" width="28.7109375" style="2" customWidth="1"/>
    <col min="8452" max="8453" width="11.5703125" style="2" bestFit="1" customWidth="1"/>
    <col min="8454" max="8458" width="11.42578125" style="2"/>
    <col min="8459" max="8459" width="23.5703125" style="2" customWidth="1"/>
    <col min="8460" max="8466" width="11.42578125" style="2"/>
    <col min="8467" max="8467" width="27" style="2" customWidth="1"/>
    <col min="8468" max="8474" width="11.42578125" style="2"/>
    <col min="8475" max="8475" width="35.5703125" style="2" customWidth="1"/>
    <col min="8476" max="8698" width="11.42578125" style="2"/>
    <col min="8699" max="8699" width="34.42578125" style="2" customWidth="1"/>
    <col min="8700" max="8700" width="12.7109375" style="2" customWidth="1"/>
    <col min="8701" max="8701" width="10.85546875" style="2" customWidth="1"/>
    <col min="8702" max="8702" width="10.42578125" style="2" customWidth="1"/>
    <col min="8703" max="8703" width="12.140625" style="2" customWidth="1"/>
    <col min="8704" max="8704" width="10" style="2" customWidth="1"/>
    <col min="8705" max="8705" width="9.28515625" style="2" customWidth="1"/>
    <col min="8706" max="8706" width="12.28515625" style="2" bestFit="1" customWidth="1"/>
    <col min="8707" max="8707" width="28.7109375" style="2" customWidth="1"/>
    <col min="8708" max="8709" width="11.5703125" style="2" bestFit="1" customWidth="1"/>
    <col min="8710" max="8714" width="11.42578125" style="2"/>
    <col min="8715" max="8715" width="23.5703125" style="2" customWidth="1"/>
    <col min="8716" max="8722" width="11.42578125" style="2"/>
    <col min="8723" max="8723" width="27" style="2" customWidth="1"/>
    <col min="8724" max="8730" width="11.42578125" style="2"/>
    <col min="8731" max="8731" width="35.5703125" style="2" customWidth="1"/>
    <col min="8732" max="8954" width="11.42578125" style="2"/>
    <col min="8955" max="8955" width="34.42578125" style="2" customWidth="1"/>
    <col min="8956" max="8956" width="12.7109375" style="2" customWidth="1"/>
    <col min="8957" max="8957" width="10.85546875" style="2" customWidth="1"/>
    <col min="8958" max="8958" width="10.42578125" style="2" customWidth="1"/>
    <col min="8959" max="8959" width="12.140625" style="2" customWidth="1"/>
    <col min="8960" max="8960" width="10" style="2" customWidth="1"/>
    <col min="8961" max="8961" width="9.28515625" style="2" customWidth="1"/>
    <col min="8962" max="8962" width="12.28515625" style="2" bestFit="1" customWidth="1"/>
    <col min="8963" max="8963" width="28.7109375" style="2" customWidth="1"/>
    <col min="8964" max="8965" width="11.5703125" style="2" bestFit="1" customWidth="1"/>
    <col min="8966" max="8970" width="11.42578125" style="2"/>
    <col min="8971" max="8971" width="23.5703125" style="2" customWidth="1"/>
    <col min="8972" max="8978" width="11.42578125" style="2"/>
    <col min="8979" max="8979" width="27" style="2" customWidth="1"/>
    <col min="8980" max="8986" width="11.42578125" style="2"/>
    <col min="8987" max="8987" width="35.5703125" style="2" customWidth="1"/>
    <col min="8988" max="9210" width="11.42578125" style="2"/>
    <col min="9211" max="9211" width="34.42578125" style="2" customWidth="1"/>
    <col min="9212" max="9212" width="12.7109375" style="2" customWidth="1"/>
    <col min="9213" max="9213" width="10.85546875" style="2" customWidth="1"/>
    <col min="9214" max="9214" width="10.42578125" style="2" customWidth="1"/>
    <col min="9215" max="9215" width="12.140625" style="2" customWidth="1"/>
    <col min="9216" max="9216" width="10" style="2" customWidth="1"/>
    <col min="9217" max="9217" width="9.28515625" style="2" customWidth="1"/>
    <col min="9218" max="9218" width="12.28515625" style="2" bestFit="1" customWidth="1"/>
    <col min="9219" max="9219" width="28.7109375" style="2" customWidth="1"/>
    <col min="9220" max="9221" width="11.5703125" style="2" bestFit="1" customWidth="1"/>
    <col min="9222" max="9226" width="11.42578125" style="2"/>
    <col min="9227" max="9227" width="23.5703125" style="2" customWidth="1"/>
    <col min="9228" max="9234" width="11.42578125" style="2"/>
    <col min="9235" max="9235" width="27" style="2" customWidth="1"/>
    <col min="9236" max="9242" width="11.42578125" style="2"/>
    <col min="9243" max="9243" width="35.5703125" style="2" customWidth="1"/>
    <col min="9244" max="9466" width="11.42578125" style="2"/>
    <col min="9467" max="9467" width="34.42578125" style="2" customWidth="1"/>
    <col min="9468" max="9468" width="12.7109375" style="2" customWidth="1"/>
    <col min="9469" max="9469" width="10.85546875" style="2" customWidth="1"/>
    <col min="9470" max="9470" width="10.42578125" style="2" customWidth="1"/>
    <col min="9471" max="9471" width="12.140625" style="2" customWidth="1"/>
    <col min="9472" max="9472" width="10" style="2" customWidth="1"/>
    <col min="9473" max="9473" width="9.28515625" style="2" customWidth="1"/>
    <col min="9474" max="9474" width="12.28515625" style="2" bestFit="1" customWidth="1"/>
    <col min="9475" max="9475" width="28.7109375" style="2" customWidth="1"/>
    <col min="9476" max="9477" width="11.5703125" style="2" bestFit="1" customWidth="1"/>
    <col min="9478" max="9482" width="11.42578125" style="2"/>
    <col min="9483" max="9483" width="23.5703125" style="2" customWidth="1"/>
    <col min="9484" max="9490" width="11.42578125" style="2"/>
    <col min="9491" max="9491" width="27" style="2" customWidth="1"/>
    <col min="9492" max="9498" width="11.42578125" style="2"/>
    <col min="9499" max="9499" width="35.5703125" style="2" customWidth="1"/>
    <col min="9500" max="9722" width="11.42578125" style="2"/>
    <col min="9723" max="9723" width="34.42578125" style="2" customWidth="1"/>
    <col min="9724" max="9724" width="12.7109375" style="2" customWidth="1"/>
    <col min="9725" max="9725" width="10.85546875" style="2" customWidth="1"/>
    <col min="9726" max="9726" width="10.42578125" style="2" customWidth="1"/>
    <col min="9727" max="9727" width="12.140625" style="2" customWidth="1"/>
    <col min="9728" max="9728" width="10" style="2" customWidth="1"/>
    <col min="9729" max="9729" width="9.28515625" style="2" customWidth="1"/>
    <col min="9730" max="9730" width="12.28515625" style="2" bestFit="1" customWidth="1"/>
    <col min="9731" max="9731" width="28.7109375" style="2" customWidth="1"/>
    <col min="9732" max="9733" width="11.5703125" style="2" bestFit="1" customWidth="1"/>
    <col min="9734" max="9738" width="11.42578125" style="2"/>
    <col min="9739" max="9739" width="23.5703125" style="2" customWidth="1"/>
    <col min="9740" max="9746" width="11.42578125" style="2"/>
    <col min="9747" max="9747" width="27" style="2" customWidth="1"/>
    <col min="9748" max="9754" width="11.42578125" style="2"/>
    <col min="9755" max="9755" width="35.5703125" style="2" customWidth="1"/>
    <col min="9756" max="9978" width="11.42578125" style="2"/>
    <col min="9979" max="9979" width="34.42578125" style="2" customWidth="1"/>
    <col min="9980" max="9980" width="12.7109375" style="2" customWidth="1"/>
    <col min="9981" max="9981" width="10.85546875" style="2" customWidth="1"/>
    <col min="9982" max="9982" width="10.42578125" style="2" customWidth="1"/>
    <col min="9983" max="9983" width="12.140625" style="2" customWidth="1"/>
    <col min="9984" max="9984" width="10" style="2" customWidth="1"/>
    <col min="9985" max="9985" width="9.28515625" style="2" customWidth="1"/>
    <col min="9986" max="9986" width="12.28515625" style="2" bestFit="1" customWidth="1"/>
    <col min="9987" max="9987" width="28.7109375" style="2" customWidth="1"/>
    <col min="9988" max="9989" width="11.5703125" style="2" bestFit="1" customWidth="1"/>
    <col min="9990" max="9994" width="11.42578125" style="2"/>
    <col min="9995" max="9995" width="23.5703125" style="2" customWidth="1"/>
    <col min="9996" max="10002" width="11.42578125" style="2"/>
    <col min="10003" max="10003" width="27" style="2" customWidth="1"/>
    <col min="10004" max="10010" width="11.42578125" style="2"/>
    <col min="10011" max="10011" width="35.5703125" style="2" customWidth="1"/>
    <col min="10012" max="10234" width="11.42578125" style="2"/>
    <col min="10235" max="10235" width="34.42578125" style="2" customWidth="1"/>
    <col min="10236" max="10236" width="12.7109375" style="2" customWidth="1"/>
    <col min="10237" max="10237" width="10.85546875" style="2" customWidth="1"/>
    <col min="10238" max="10238" width="10.42578125" style="2" customWidth="1"/>
    <col min="10239" max="10239" width="12.140625" style="2" customWidth="1"/>
    <col min="10240" max="10240" width="10" style="2" customWidth="1"/>
    <col min="10241" max="10241" width="9.28515625" style="2" customWidth="1"/>
    <col min="10242" max="10242" width="12.28515625" style="2" bestFit="1" customWidth="1"/>
    <col min="10243" max="10243" width="28.7109375" style="2" customWidth="1"/>
    <col min="10244" max="10245" width="11.5703125" style="2" bestFit="1" customWidth="1"/>
    <col min="10246" max="10250" width="11.42578125" style="2"/>
    <col min="10251" max="10251" width="23.5703125" style="2" customWidth="1"/>
    <col min="10252" max="10258" width="11.42578125" style="2"/>
    <col min="10259" max="10259" width="27" style="2" customWidth="1"/>
    <col min="10260" max="10266" width="11.42578125" style="2"/>
    <col min="10267" max="10267" width="35.5703125" style="2" customWidth="1"/>
    <col min="10268" max="10490" width="11.42578125" style="2"/>
    <col min="10491" max="10491" width="34.42578125" style="2" customWidth="1"/>
    <col min="10492" max="10492" width="12.7109375" style="2" customWidth="1"/>
    <col min="10493" max="10493" width="10.85546875" style="2" customWidth="1"/>
    <col min="10494" max="10494" width="10.42578125" style="2" customWidth="1"/>
    <col min="10495" max="10495" width="12.140625" style="2" customWidth="1"/>
    <col min="10496" max="10496" width="10" style="2" customWidth="1"/>
    <col min="10497" max="10497" width="9.28515625" style="2" customWidth="1"/>
    <col min="10498" max="10498" width="12.28515625" style="2" bestFit="1" customWidth="1"/>
    <col min="10499" max="10499" width="28.7109375" style="2" customWidth="1"/>
    <col min="10500" max="10501" width="11.5703125" style="2" bestFit="1" customWidth="1"/>
    <col min="10502" max="10506" width="11.42578125" style="2"/>
    <col min="10507" max="10507" width="23.5703125" style="2" customWidth="1"/>
    <col min="10508" max="10514" width="11.42578125" style="2"/>
    <col min="10515" max="10515" width="27" style="2" customWidth="1"/>
    <col min="10516" max="10522" width="11.42578125" style="2"/>
    <col min="10523" max="10523" width="35.5703125" style="2" customWidth="1"/>
    <col min="10524" max="10746" width="11.42578125" style="2"/>
    <col min="10747" max="10747" width="34.42578125" style="2" customWidth="1"/>
    <col min="10748" max="10748" width="12.7109375" style="2" customWidth="1"/>
    <col min="10749" max="10749" width="10.85546875" style="2" customWidth="1"/>
    <col min="10750" max="10750" width="10.42578125" style="2" customWidth="1"/>
    <col min="10751" max="10751" width="12.140625" style="2" customWidth="1"/>
    <col min="10752" max="10752" width="10" style="2" customWidth="1"/>
    <col min="10753" max="10753" width="9.28515625" style="2" customWidth="1"/>
    <col min="10754" max="10754" width="12.28515625" style="2" bestFit="1" customWidth="1"/>
    <col min="10755" max="10755" width="28.7109375" style="2" customWidth="1"/>
    <col min="10756" max="10757" width="11.5703125" style="2" bestFit="1" customWidth="1"/>
    <col min="10758" max="10762" width="11.42578125" style="2"/>
    <col min="10763" max="10763" width="23.5703125" style="2" customWidth="1"/>
    <col min="10764" max="10770" width="11.42578125" style="2"/>
    <col min="10771" max="10771" width="27" style="2" customWidth="1"/>
    <col min="10772" max="10778" width="11.42578125" style="2"/>
    <col min="10779" max="10779" width="35.5703125" style="2" customWidth="1"/>
    <col min="10780" max="11002" width="11.42578125" style="2"/>
    <col min="11003" max="11003" width="34.42578125" style="2" customWidth="1"/>
    <col min="11004" max="11004" width="12.7109375" style="2" customWidth="1"/>
    <col min="11005" max="11005" width="10.85546875" style="2" customWidth="1"/>
    <col min="11006" max="11006" width="10.42578125" style="2" customWidth="1"/>
    <col min="11007" max="11007" width="12.140625" style="2" customWidth="1"/>
    <col min="11008" max="11008" width="10" style="2" customWidth="1"/>
    <col min="11009" max="11009" width="9.28515625" style="2" customWidth="1"/>
    <col min="11010" max="11010" width="12.28515625" style="2" bestFit="1" customWidth="1"/>
    <col min="11011" max="11011" width="28.7109375" style="2" customWidth="1"/>
    <col min="11012" max="11013" width="11.5703125" style="2" bestFit="1" customWidth="1"/>
    <col min="11014" max="11018" width="11.42578125" style="2"/>
    <col min="11019" max="11019" width="23.5703125" style="2" customWidth="1"/>
    <col min="11020" max="11026" width="11.42578125" style="2"/>
    <col min="11027" max="11027" width="27" style="2" customWidth="1"/>
    <col min="11028" max="11034" width="11.42578125" style="2"/>
    <col min="11035" max="11035" width="35.5703125" style="2" customWidth="1"/>
    <col min="11036" max="11258" width="11.42578125" style="2"/>
    <col min="11259" max="11259" width="34.42578125" style="2" customWidth="1"/>
    <col min="11260" max="11260" width="12.7109375" style="2" customWidth="1"/>
    <col min="11261" max="11261" width="10.85546875" style="2" customWidth="1"/>
    <col min="11262" max="11262" width="10.42578125" style="2" customWidth="1"/>
    <col min="11263" max="11263" width="12.140625" style="2" customWidth="1"/>
    <col min="11264" max="11264" width="10" style="2" customWidth="1"/>
    <col min="11265" max="11265" width="9.28515625" style="2" customWidth="1"/>
    <col min="11266" max="11266" width="12.28515625" style="2" bestFit="1" customWidth="1"/>
    <col min="11267" max="11267" width="28.7109375" style="2" customWidth="1"/>
    <col min="11268" max="11269" width="11.5703125" style="2" bestFit="1" customWidth="1"/>
    <col min="11270" max="11274" width="11.42578125" style="2"/>
    <col min="11275" max="11275" width="23.5703125" style="2" customWidth="1"/>
    <col min="11276" max="11282" width="11.42578125" style="2"/>
    <col min="11283" max="11283" width="27" style="2" customWidth="1"/>
    <col min="11284" max="11290" width="11.42578125" style="2"/>
    <col min="11291" max="11291" width="35.5703125" style="2" customWidth="1"/>
    <col min="11292" max="11514" width="11.42578125" style="2"/>
    <col min="11515" max="11515" width="34.42578125" style="2" customWidth="1"/>
    <col min="11516" max="11516" width="12.7109375" style="2" customWidth="1"/>
    <col min="11517" max="11517" width="10.85546875" style="2" customWidth="1"/>
    <col min="11518" max="11518" width="10.42578125" style="2" customWidth="1"/>
    <col min="11519" max="11519" width="12.140625" style="2" customWidth="1"/>
    <col min="11520" max="11520" width="10" style="2" customWidth="1"/>
    <col min="11521" max="11521" width="9.28515625" style="2" customWidth="1"/>
    <col min="11522" max="11522" width="12.28515625" style="2" bestFit="1" customWidth="1"/>
    <col min="11523" max="11523" width="28.7109375" style="2" customWidth="1"/>
    <col min="11524" max="11525" width="11.5703125" style="2" bestFit="1" customWidth="1"/>
    <col min="11526" max="11530" width="11.42578125" style="2"/>
    <col min="11531" max="11531" width="23.5703125" style="2" customWidth="1"/>
    <col min="11532" max="11538" width="11.42578125" style="2"/>
    <col min="11539" max="11539" width="27" style="2" customWidth="1"/>
    <col min="11540" max="11546" width="11.42578125" style="2"/>
    <col min="11547" max="11547" width="35.5703125" style="2" customWidth="1"/>
    <col min="11548" max="11770" width="11.42578125" style="2"/>
    <col min="11771" max="11771" width="34.42578125" style="2" customWidth="1"/>
    <col min="11772" max="11772" width="12.7109375" style="2" customWidth="1"/>
    <col min="11773" max="11773" width="10.85546875" style="2" customWidth="1"/>
    <col min="11774" max="11774" width="10.42578125" style="2" customWidth="1"/>
    <col min="11775" max="11775" width="12.140625" style="2" customWidth="1"/>
    <col min="11776" max="11776" width="10" style="2" customWidth="1"/>
    <col min="11777" max="11777" width="9.28515625" style="2" customWidth="1"/>
    <col min="11778" max="11778" width="12.28515625" style="2" bestFit="1" customWidth="1"/>
    <col min="11779" max="11779" width="28.7109375" style="2" customWidth="1"/>
    <col min="11780" max="11781" width="11.5703125" style="2" bestFit="1" customWidth="1"/>
    <col min="11782" max="11786" width="11.42578125" style="2"/>
    <col min="11787" max="11787" width="23.5703125" style="2" customWidth="1"/>
    <col min="11788" max="11794" width="11.42578125" style="2"/>
    <col min="11795" max="11795" width="27" style="2" customWidth="1"/>
    <col min="11796" max="11802" width="11.42578125" style="2"/>
    <col min="11803" max="11803" width="35.5703125" style="2" customWidth="1"/>
    <col min="11804" max="12026" width="11.42578125" style="2"/>
    <col min="12027" max="12027" width="34.42578125" style="2" customWidth="1"/>
    <col min="12028" max="12028" width="12.7109375" style="2" customWidth="1"/>
    <col min="12029" max="12029" width="10.85546875" style="2" customWidth="1"/>
    <col min="12030" max="12030" width="10.42578125" style="2" customWidth="1"/>
    <col min="12031" max="12031" width="12.140625" style="2" customWidth="1"/>
    <col min="12032" max="12032" width="10" style="2" customWidth="1"/>
    <col min="12033" max="12033" width="9.28515625" style="2" customWidth="1"/>
    <col min="12034" max="12034" width="12.28515625" style="2" bestFit="1" customWidth="1"/>
    <col min="12035" max="12035" width="28.7109375" style="2" customWidth="1"/>
    <col min="12036" max="12037" width="11.5703125" style="2" bestFit="1" customWidth="1"/>
    <col min="12038" max="12042" width="11.42578125" style="2"/>
    <col min="12043" max="12043" width="23.5703125" style="2" customWidth="1"/>
    <col min="12044" max="12050" width="11.42578125" style="2"/>
    <col min="12051" max="12051" width="27" style="2" customWidth="1"/>
    <col min="12052" max="12058" width="11.42578125" style="2"/>
    <col min="12059" max="12059" width="35.5703125" style="2" customWidth="1"/>
    <col min="12060" max="12282" width="11.42578125" style="2"/>
    <col min="12283" max="12283" width="34.42578125" style="2" customWidth="1"/>
    <col min="12284" max="12284" width="12.7109375" style="2" customWidth="1"/>
    <col min="12285" max="12285" width="10.85546875" style="2" customWidth="1"/>
    <col min="12286" max="12286" width="10.42578125" style="2" customWidth="1"/>
    <col min="12287" max="12287" width="12.140625" style="2" customWidth="1"/>
    <col min="12288" max="12288" width="10" style="2" customWidth="1"/>
    <col min="12289" max="12289" width="9.28515625" style="2" customWidth="1"/>
    <col min="12290" max="12290" width="12.28515625" style="2" bestFit="1" customWidth="1"/>
    <col min="12291" max="12291" width="28.7109375" style="2" customWidth="1"/>
    <col min="12292" max="12293" width="11.5703125" style="2" bestFit="1" customWidth="1"/>
    <col min="12294" max="12298" width="11.42578125" style="2"/>
    <col min="12299" max="12299" width="23.5703125" style="2" customWidth="1"/>
    <col min="12300" max="12306" width="11.42578125" style="2"/>
    <col min="12307" max="12307" width="27" style="2" customWidth="1"/>
    <col min="12308" max="12314" width="11.42578125" style="2"/>
    <col min="12315" max="12315" width="35.5703125" style="2" customWidth="1"/>
    <col min="12316" max="12538" width="11.42578125" style="2"/>
    <col min="12539" max="12539" width="34.42578125" style="2" customWidth="1"/>
    <col min="12540" max="12540" width="12.7109375" style="2" customWidth="1"/>
    <col min="12541" max="12541" width="10.85546875" style="2" customWidth="1"/>
    <col min="12542" max="12542" width="10.42578125" style="2" customWidth="1"/>
    <col min="12543" max="12543" width="12.140625" style="2" customWidth="1"/>
    <col min="12544" max="12544" width="10" style="2" customWidth="1"/>
    <col min="12545" max="12545" width="9.28515625" style="2" customWidth="1"/>
    <col min="12546" max="12546" width="12.28515625" style="2" bestFit="1" customWidth="1"/>
    <col min="12547" max="12547" width="28.7109375" style="2" customWidth="1"/>
    <col min="12548" max="12549" width="11.5703125" style="2" bestFit="1" customWidth="1"/>
    <col min="12550" max="12554" width="11.42578125" style="2"/>
    <col min="12555" max="12555" width="23.5703125" style="2" customWidth="1"/>
    <col min="12556" max="12562" width="11.42578125" style="2"/>
    <col min="12563" max="12563" width="27" style="2" customWidth="1"/>
    <col min="12564" max="12570" width="11.42578125" style="2"/>
    <col min="12571" max="12571" width="35.5703125" style="2" customWidth="1"/>
    <col min="12572" max="12794" width="11.42578125" style="2"/>
    <col min="12795" max="12795" width="34.42578125" style="2" customWidth="1"/>
    <col min="12796" max="12796" width="12.7109375" style="2" customWidth="1"/>
    <col min="12797" max="12797" width="10.85546875" style="2" customWidth="1"/>
    <col min="12798" max="12798" width="10.42578125" style="2" customWidth="1"/>
    <col min="12799" max="12799" width="12.140625" style="2" customWidth="1"/>
    <col min="12800" max="12800" width="10" style="2" customWidth="1"/>
    <col min="12801" max="12801" width="9.28515625" style="2" customWidth="1"/>
    <col min="12802" max="12802" width="12.28515625" style="2" bestFit="1" customWidth="1"/>
    <col min="12803" max="12803" width="28.7109375" style="2" customWidth="1"/>
    <col min="12804" max="12805" width="11.5703125" style="2" bestFit="1" customWidth="1"/>
    <col min="12806" max="12810" width="11.42578125" style="2"/>
    <col min="12811" max="12811" width="23.5703125" style="2" customWidth="1"/>
    <col min="12812" max="12818" width="11.42578125" style="2"/>
    <col min="12819" max="12819" width="27" style="2" customWidth="1"/>
    <col min="12820" max="12826" width="11.42578125" style="2"/>
    <col min="12827" max="12827" width="35.5703125" style="2" customWidth="1"/>
    <col min="12828" max="13050" width="11.42578125" style="2"/>
    <col min="13051" max="13051" width="34.42578125" style="2" customWidth="1"/>
    <col min="13052" max="13052" width="12.7109375" style="2" customWidth="1"/>
    <col min="13053" max="13053" width="10.85546875" style="2" customWidth="1"/>
    <col min="13054" max="13054" width="10.42578125" style="2" customWidth="1"/>
    <col min="13055" max="13055" width="12.140625" style="2" customWidth="1"/>
    <col min="13056" max="13056" width="10" style="2" customWidth="1"/>
    <col min="13057" max="13057" width="9.28515625" style="2" customWidth="1"/>
    <col min="13058" max="13058" width="12.28515625" style="2" bestFit="1" customWidth="1"/>
    <col min="13059" max="13059" width="28.7109375" style="2" customWidth="1"/>
    <col min="13060" max="13061" width="11.5703125" style="2" bestFit="1" customWidth="1"/>
    <col min="13062" max="13066" width="11.42578125" style="2"/>
    <col min="13067" max="13067" width="23.5703125" style="2" customWidth="1"/>
    <col min="13068" max="13074" width="11.42578125" style="2"/>
    <col min="13075" max="13075" width="27" style="2" customWidth="1"/>
    <col min="13076" max="13082" width="11.42578125" style="2"/>
    <col min="13083" max="13083" width="35.5703125" style="2" customWidth="1"/>
    <col min="13084" max="13306" width="11.42578125" style="2"/>
    <col min="13307" max="13307" width="34.42578125" style="2" customWidth="1"/>
    <col min="13308" max="13308" width="12.7109375" style="2" customWidth="1"/>
    <col min="13309" max="13309" width="10.85546875" style="2" customWidth="1"/>
    <col min="13310" max="13310" width="10.42578125" style="2" customWidth="1"/>
    <col min="13311" max="13311" width="12.140625" style="2" customWidth="1"/>
    <col min="13312" max="13312" width="10" style="2" customWidth="1"/>
    <col min="13313" max="13313" width="9.28515625" style="2" customWidth="1"/>
    <col min="13314" max="13314" width="12.28515625" style="2" bestFit="1" customWidth="1"/>
    <col min="13315" max="13315" width="28.7109375" style="2" customWidth="1"/>
    <col min="13316" max="13317" width="11.5703125" style="2" bestFit="1" customWidth="1"/>
    <col min="13318" max="13322" width="11.42578125" style="2"/>
    <col min="13323" max="13323" width="23.5703125" style="2" customWidth="1"/>
    <col min="13324" max="13330" width="11.42578125" style="2"/>
    <col min="13331" max="13331" width="27" style="2" customWidth="1"/>
    <col min="13332" max="13338" width="11.42578125" style="2"/>
    <col min="13339" max="13339" width="35.5703125" style="2" customWidth="1"/>
    <col min="13340" max="13562" width="11.42578125" style="2"/>
    <col min="13563" max="13563" width="34.42578125" style="2" customWidth="1"/>
    <col min="13564" max="13564" width="12.7109375" style="2" customWidth="1"/>
    <col min="13565" max="13565" width="10.85546875" style="2" customWidth="1"/>
    <col min="13566" max="13566" width="10.42578125" style="2" customWidth="1"/>
    <col min="13567" max="13567" width="12.140625" style="2" customWidth="1"/>
    <col min="13568" max="13568" width="10" style="2" customWidth="1"/>
    <col min="13569" max="13569" width="9.28515625" style="2" customWidth="1"/>
    <col min="13570" max="13570" width="12.28515625" style="2" bestFit="1" customWidth="1"/>
    <col min="13571" max="13571" width="28.7109375" style="2" customWidth="1"/>
    <col min="13572" max="13573" width="11.5703125" style="2" bestFit="1" customWidth="1"/>
    <col min="13574" max="13578" width="11.42578125" style="2"/>
    <col min="13579" max="13579" width="23.5703125" style="2" customWidth="1"/>
    <col min="13580" max="13586" width="11.42578125" style="2"/>
    <col min="13587" max="13587" width="27" style="2" customWidth="1"/>
    <col min="13588" max="13594" width="11.42578125" style="2"/>
    <col min="13595" max="13595" width="35.5703125" style="2" customWidth="1"/>
    <col min="13596" max="13818" width="11.42578125" style="2"/>
    <col min="13819" max="13819" width="34.42578125" style="2" customWidth="1"/>
    <col min="13820" max="13820" width="12.7109375" style="2" customWidth="1"/>
    <col min="13821" max="13821" width="10.85546875" style="2" customWidth="1"/>
    <col min="13822" max="13822" width="10.42578125" style="2" customWidth="1"/>
    <col min="13823" max="13823" width="12.140625" style="2" customWidth="1"/>
    <col min="13824" max="13824" width="10" style="2" customWidth="1"/>
    <col min="13825" max="13825" width="9.28515625" style="2" customWidth="1"/>
    <col min="13826" max="13826" width="12.28515625" style="2" bestFit="1" customWidth="1"/>
    <col min="13827" max="13827" width="28.7109375" style="2" customWidth="1"/>
    <col min="13828" max="13829" width="11.5703125" style="2" bestFit="1" customWidth="1"/>
    <col min="13830" max="13834" width="11.42578125" style="2"/>
    <col min="13835" max="13835" width="23.5703125" style="2" customWidth="1"/>
    <col min="13836" max="13842" width="11.42578125" style="2"/>
    <col min="13843" max="13843" width="27" style="2" customWidth="1"/>
    <col min="13844" max="13850" width="11.42578125" style="2"/>
    <col min="13851" max="13851" width="35.5703125" style="2" customWidth="1"/>
    <col min="13852" max="14074" width="11.42578125" style="2"/>
    <col min="14075" max="14075" width="34.42578125" style="2" customWidth="1"/>
    <col min="14076" max="14076" width="12.7109375" style="2" customWidth="1"/>
    <col min="14077" max="14077" width="10.85546875" style="2" customWidth="1"/>
    <col min="14078" max="14078" width="10.42578125" style="2" customWidth="1"/>
    <col min="14079" max="14079" width="12.140625" style="2" customWidth="1"/>
    <col min="14080" max="14080" width="10" style="2" customWidth="1"/>
    <col min="14081" max="14081" width="9.28515625" style="2" customWidth="1"/>
    <col min="14082" max="14082" width="12.28515625" style="2" bestFit="1" customWidth="1"/>
    <col min="14083" max="14083" width="28.7109375" style="2" customWidth="1"/>
    <col min="14084" max="14085" width="11.5703125" style="2" bestFit="1" customWidth="1"/>
    <col min="14086" max="14090" width="11.42578125" style="2"/>
    <col min="14091" max="14091" width="23.5703125" style="2" customWidth="1"/>
    <col min="14092" max="14098" width="11.42578125" style="2"/>
    <col min="14099" max="14099" width="27" style="2" customWidth="1"/>
    <col min="14100" max="14106" width="11.42578125" style="2"/>
    <col min="14107" max="14107" width="35.5703125" style="2" customWidth="1"/>
    <col min="14108" max="14330" width="11.42578125" style="2"/>
    <col min="14331" max="14331" width="34.42578125" style="2" customWidth="1"/>
    <col min="14332" max="14332" width="12.7109375" style="2" customWidth="1"/>
    <col min="14333" max="14333" width="10.85546875" style="2" customWidth="1"/>
    <col min="14334" max="14334" width="10.42578125" style="2" customWidth="1"/>
    <col min="14335" max="14335" width="12.140625" style="2" customWidth="1"/>
    <col min="14336" max="14336" width="10" style="2" customWidth="1"/>
    <col min="14337" max="14337" width="9.28515625" style="2" customWidth="1"/>
    <col min="14338" max="14338" width="12.28515625" style="2" bestFit="1" customWidth="1"/>
    <col min="14339" max="14339" width="28.7109375" style="2" customWidth="1"/>
    <col min="14340" max="14341" width="11.5703125" style="2" bestFit="1" customWidth="1"/>
    <col min="14342" max="14346" width="11.42578125" style="2"/>
    <col min="14347" max="14347" width="23.5703125" style="2" customWidth="1"/>
    <col min="14348" max="14354" width="11.42578125" style="2"/>
    <col min="14355" max="14355" width="27" style="2" customWidth="1"/>
    <col min="14356" max="14362" width="11.42578125" style="2"/>
    <col min="14363" max="14363" width="35.5703125" style="2" customWidth="1"/>
    <col min="14364" max="14586" width="11.42578125" style="2"/>
    <col min="14587" max="14587" width="34.42578125" style="2" customWidth="1"/>
    <col min="14588" max="14588" width="12.7109375" style="2" customWidth="1"/>
    <col min="14589" max="14589" width="10.85546875" style="2" customWidth="1"/>
    <col min="14590" max="14590" width="10.42578125" style="2" customWidth="1"/>
    <col min="14591" max="14591" width="12.140625" style="2" customWidth="1"/>
    <col min="14592" max="14592" width="10" style="2" customWidth="1"/>
    <col min="14593" max="14593" width="9.28515625" style="2" customWidth="1"/>
    <col min="14594" max="14594" width="12.28515625" style="2" bestFit="1" customWidth="1"/>
    <col min="14595" max="14595" width="28.7109375" style="2" customWidth="1"/>
    <col min="14596" max="14597" width="11.5703125" style="2" bestFit="1" customWidth="1"/>
    <col min="14598" max="14602" width="11.42578125" style="2"/>
    <col min="14603" max="14603" width="23.5703125" style="2" customWidth="1"/>
    <col min="14604" max="14610" width="11.42578125" style="2"/>
    <col min="14611" max="14611" width="27" style="2" customWidth="1"/>
    <col min="14612" max="14618" width="11.42578125" style="2"/>
    <col min="14619" max="14619" width="35.5703125" style="2" customWidth="1"/>
    <col min="14620" max="14842" width="11.42578125" style="2"/>
    <col min="14843" max="14843" width="34.42578125" style="2" customWidth="1"/>
    <col min="14844" max="14844" width="12.7109375" style="2" customWidth="1"/>
    <col min="14845" max="14845" width="10.85546875" style="2" customWidth="1"/>
    <col min="14846" max="14846" width="10.42578125" style="2" customWidth="1"/>
    <col min="14847" max="14847" width="12.140625" style="2" customWidth="1"/>
    <col min="14848" max="14848" width="10" style="2" customWidth="1"/>
    <col min="14849" max="14849" width="9.28515625" style="2" customWidth="1"/>
    <col min="14850" max="14850" width="12.28515625" style="2" bestFit="1" customWidth="1"/>
    <col min="14851" max="14851" width="28.7109375" style="2" customWidth="1"/>
    <col min="14852" max="14853" width="11.5703125" style="2" bestFit="1" customWidth="1"/>
    <col min="14854" max="14858" width="11.42578125" style="2"/>
    <col min="14859" max="14859" width="23.5703125" style="2" customWidth="1"/>
    <col min="14860" max="14866" width="11.42578125" style="2"/>
    <col min="14867" max="14867" width="27" style="2" customWidth="1"/>
    <col min="14868" max="14874" width="11.42578125" style="2"/>
    <col min="14875" max="14875" width="35.5703125" style="2" customWidth="1"/>
    <col min="14876" max="15098" width="11.42578125" style="2"/>
    <col min="15099" max="15099" width="34.42578125" style="2" customWidth="1"/>
    <col min="15100" max="15100" width="12.7109375" style="2" customWidth="1"/>
    <col min="15101" max="15101" width="10.85546875" style="2" customWidth="1"/>
    <col min="15102" max="15102" width="10.42578125" style="2" customWidth="1"/>
    <col min="15103" max="15103" width="12.140625" style="2" customWidth="1"/>
    <col min="15104" max="15104" width="10" style="2" customWidth="1"/>
    <col min="15105" max="15105" width="9.28515625" style="2" customWidth="1"/>
    <col min="15106" max="15106" width="12.28515625" style="2" bestFit="1" customWidth="1"/>
    <col min="15107" max="15107" width="28.7109375" style="2" customWidth="1"/>
    <col min="15108" max="15109" width="11.5703125" style="2" bestFit="1" customWidth="1"/>
    <col min="15110" max="15114" width="11.42578125" style="2"/>
    <col min="15115" max="15115" width="23.5703125" style="2" customWidth="1"/>
    <col min="15116" max="15122" width="11.42578125" style="2"/>
    <col min="15123" max="15123" width="27" style="2" customWidth="1"/>
    <col min="15124" max="15130" width="11.42578125" style="2"/>
    <col min="15131" max="15131" width="35.5703125" style="2" customWidth="1"/>
    <col min="15132" max="15354" width="11.42578125" style="2"/>
    <col min="15355" max="15355" width="34.42578125" style="2" customWidth="1"/>
    <col min="15356" max="15356" width="12.7109375" style="2" customWidth="1"/>
    <col min="15357" max="15357" width="10.85546875" style="2" customWidth="1"/>
    <col min="15358" max="15358" width="10.42578125" style="2" customWidth="1"/>
    <col min="15359" max="15359" width="12.140625" style="2" customWidth="1"/>
    <col min="15360" max="15360" width="10" style="2" customWidth="1"/>
    <col min="15361" max="15361" width="9.28515625" style="2" customWidth="1"/>
    <col min="15362" max="15362" width="12.28515625" style="2" bestFit="1" customWidth="1"/>
    <col min="15363" max="15363" width="28.7109375" style="2" customWidth="1"/>
    <col min="15364" max="15365" width="11.5703125" style="2" bestFit="1" customWidth="1"/>
    <col min="15366" max="15370" width="11.42578125" style="2"/>
    <col min="15371" max="15371" width="23.5703125" style="2" customWidth="1"/>
    <col min="15372" max="15378" width="11.42578125" style="2"/>
    <col min="15379" max="15379" width="27" style="2" customWidth="1"/>
    <col min="15380" max="15386" width="11.42578125" style="2"/>
    <col min="15387" max="15387" width="35.5703125" style="2" customWidth="1"/>
    <col min="15388" max="15610" width="11.42578125" style="2"/>
    <col min="15611" max="15611" width="34.42578125" style="2" customWidth="1"/>
    <col min="15612" max="15612" width="12.7109375" style="2" customWidth="1"/>
    <col min="15613" max="15613" width="10.85546875" style="2" customWidth="1"/>
    <col min="15614" max="15614" width="10.42578125" style="2" customWidth="1"/>
    <col min="15615" max="15615" width="12.140625" style="2" customWidth="1"/>
    <col min="15616" max="15616" width="10" style="2" customWidth="1"/>
    <col min="15617" max="15617" width="9.28515625" style="2" customWidth="1"/>
    <col min="15618" max="15618" width="12.28515625" style="2" bestFit="1" customWidth="1"/>
    <col min="15619" max="15619" width="28.7109375" style="2" customWidth="1"/>
    <col min="15620" max="15621" width="11.5703125" style="2" bestFit="1" customWidth="1"/>
    <col min="15622" max="15626" width="11.42578125" style="2"/>
    <col min="15627" max="15627" width="23.5703125" style="2" customWidth="1"/>
    <col min="15628" max="15634" width="11.42578125" style="2"/>
    <col min="15635" max="15635" width="27" style="2" customWidth="1"/>
    <col min="15636" max="15642" width="11.42578125" style="2"/>
    <col min="15643" max="15643" width="35.5703125" style="2" customWidth="1"/>
    <col min="15644" max="15866" width="11.42578125" style="2"/>
    <col min="15867" max="15867" width="34.42578125" style="2" customWidth="1"/>
    <col min="15868" max="15868" width="12.7109375" style="2" customWidth="1"/>
    <col min="15869" max="15869" width="10.85546875" style="2" customWidth="1"/>
    <col min="15870" max="15870" width="10.42578125" style="2" customWidth="1"/>
    <col min="15871" max="15871" width="12.140625" style="2" customWidth="1"/>
    <col min="15872" max="15872" width="10" style="2" customWidth="1"/>
    <col min="15873" max="15873" width="9.28515625" style="2" customWidth="1"/>
    <col min="15874" max="15874" width="12.28515625" style="2" bestFit="1" customWidth="1"/>
    <col min="15875" max="15875" width="28.7109375" style="2" customWidth="1"/>
    <col min="15876" max="15877" width="11.5703125" style="2" bestFit="1" customWidth="1"/>
    <col min="15878" max="15882" width="11.42578125" style="2"/>
    <col min="15883" max="15883" width="23.5703125" style="2" customWidth="1"/>
    <col min="15884" max="15890" width="11.42578125" style="2"/>
    <col min="15891" max="15891" width="27" style="2" customWidth="1"/>
    <col min="15892" max="15898" width="11.42578125" style="2"/>
    <col min="15899" max="15899" width="35.5703125" style="2" customWidth="1"/>
    <col min="15900" max="16122" width="11.42578125" style="2"/>
    <col min="16123" max="16123" width="34.42578125" style="2" customWidth="1"/>
    <col min="16124" max="16124" width="12.7109375" style="2" customWidth="1"/>
    <col min="16125" max="16125" width="10.85546875" style="2" customWidth="1"/>
    <col min="16126" max="16126" width="10.42578125" style="2" customWidth="1"/>
    <col min="16127" max="16127" width="12.140625" style="2" customWidth="1"/>
    <col min="16128" max="16128" width="10" style="2" customWidth="1"/>
    <col min="16129" max="16129" width="9.28515625" style="2" customWidth="1"/>
    <col min="16130" max="16130" width="12.28515625" style="2" bestFit="1" customWidth="1"/>
    <col min="16131" max="16131" width="28.7109375" style="2" customWidth="1"/>
    <col min="16132" max="16133" width="11.5703125" style="2" bestFit="1" customWidth="1"/>
    <col min="16134" max="16138" width="11.42578125" style="2"/>
    <col min="16139" max="16139" width="23.5703125" style="2" customWidth="1"/>
    <col min="16140" max="16146" width="11.42578125" style="2"/>
    <col min="16147" max="16147" width="27" style="2" customWidth="1"/>
    <col min="16148" max="16154" width="11.42578125" style="2"/>
    <col min="16155" max="16155" width="35.5703125" style="2" customWidth="1"/>
    <col min="16156" max="16384" width="11.42578125" style="2"/>
  </cols>
  <sheetData>
    <row r="1" spans="1:15" x14ac:dyDescent="0.2">
      <c r="A1" s="914" t="s">
        <v>58</v>
      </c>
      <c r="B1" s="914"/>
      <c r="C1" s="914"/>
      <c r="D1" s="914"/>
      <c r="E1" s="914"/>
      <c r="F1" s="914"/>
      <c r="G1" s="914"/>
    </row>
    <row r="2" spans="1:15" x14ac:dyDescent="0.2">
      <c r="A2" s="914" t="s">
        <v>183</v>
      </c>
      <c r="B2" s="914"/>
      <c r="C2" s="914"/>
      <c r="D2" s="914"/>
      <c r="E2" s="914"/>
      <c r="F2" s="914"/>
      <c r="G2" s="914"/>
    </row>
    <row r="3" spans="1:15" x14ac:dyDescent="0.2">
      <c r="A3" s="915" t="s">
        <v>92</v>
      </c>
      <c r="B3" s="915"/>
      <c r="C3" s="915"/>
      <c r="D3" s="915"/>
      <c r="E3" s="915"/>
      <c r="F3" s="915"/>
      <c r="G3" s="915"/>
    </row>
    <row r="4" spans="1:15" x14ac:dyDescent="0.2">
      <c r="A4" s="3"/>
      <c r="B4" s="4"/>
      <c r="C4" s="4"/>
      <c r="D4" s="4"/>
      <c r="E4" s="4"/>
      <c r="F4" s="4"/>
      <c r="G4" s="4"/>
    </row>
    <row r="5" spans="1:15" x14ac:dyDescent="0.2">
      <c r="A5" s="916" t="s">
        <v>1</v>
      </c>
      <c r="B5" s="919" t="s">
        <v>2</v>
      </c>
      <c r="C5" s="920"/>
      <c r="D5" s="921"/>
      <c r="E5" s="922" t="s">
        <v>3</v>
      </c>
      <c r="F5" s="920"/>
      <c r="G5" s="923"/>
    </row>
    <row r="6" spans="1:15" ht="12.75" customHeight="1" x14ac:dyDescent="0.2">
      <c r="A6" s="917"/>
      <c r="B6" s="924" t="s">
        <v>184</v>
      </c>
      <c r="C6" s="926" t="s">
        <v>185</v>
      </c>
      <c r="D6" s="921"/>
      <c r="E6" s="922" t="s">
        <v>4</v>
      </c>
      <c r="F6" s="921"/>
      <c r="G6" s="5">
        <v>2015</v>
      </c>
    </row>
    <row r="7" spans="1:15" ht="28.5" customHeight="1" x14ac:dyDescent="0.2">
      <c r="A7" s="918"/>
      <c r="B7" s="925"/>
      <c r="C7" s="312" t="s">
        <v>5</v>
      </c>
      <c r="D7" s="6" t="s">
        <v>6</v>
      </c>
      <c r="E7" s="6" t="s">
        <v>7</v>
      </c>
      <c r="F7" s="312" t="s">
        <v>8</v>
      </c>
      <c r="G7" s="215" t="s">
        <v>9</v>
      </c>
    </row>
    <row r="8" spans="1:15" ht="15" x14ac:dyDescent="0.25">
      <c r="A8" s="111" t="s">
        <v>10</v>
      </c>
      <c r="B8" s="8">
        <f>B10+B17+B29+B32</f>
        <v>14780939784</v>
      </c>
      <c r="C8" s="8">
        <f t="shared" ref="C8:D8" si="0">C10+C17+C29+C32</f>
        <v>14765820632</v>
      </c>
      <c r="D8" s="8">
        <f t="shared" si="0"/>
        <v>16928276939</v>
      </c>
      <c r="E8" s="8">
        <f>D8-C8</f>
        <v>2162456307</v>
      </c>
      <c r="F8" s="9">
        <f>(D8*100/C8)-100</f>
        <v>14.645012701248689</v>
      </c>
      <c r="G8" s="20">
        <f>(D8/1.0272)/B8*100-100</f>
        <v>11.495078292516368</v>
      </c>
      <c r="H8" s="187"/>
    </row>
    <row r="9" spans="1:15" ht="15" x14ac:dyDescent="0.25">
      <c r="A9" s="132"/>
      <c r="B9" s="98"/>
      <c r="C9" s="98"/>
      <c r="D9" s="98"/>
      <c r="E9" s="133"/>
      <c r="F9" s="19"/>
      <c r="G9" s="20"/>
      <c r="H9" s="187"/>
    </row>
    <row r="10" spans="1:15" s="136" customFormat="1" ht="15" x14ac:dyDescent="0.25">
      <c r="A10" s="43" t="s">
        <v>59</v>
      </c>
      <c r="B10" s="134">
        <f>B11+B12+B13+B14+B15</f>
        <v>3828632326</v>
      </c>
      <c r="C10" s="134">
        <f t="shared" ref="C10:D10" si="1">C11+C12+C13+C14+C15</f>
        <v>4007192786</v>
      </c>
      <c r="D10" s="134">
        <f t="shared" si="1"/>
        <v>4242614278</v>
      </c>
      <c r="E10" s="134">
        <f>SUM(E11:E15)</f>
        <v>235421492</v>
      </c>
      <c r="F10" s="135">
        <f>(D10*100/C10)-100</f>
        <v>5.8749729442141216</v>
      </c>
      <c r="G10" s="20">
        <f t="shared" ref="G10:G15" si="2">(D10/1.0272)/B10*100-100</f>
        <v>7.8784943965369791</v>
      </c>
      <c r="H10" s="187"/>
      <c r="J10" s="220">
        <v>1.0271999999999999</v>
      </c>
      <c r="O10" s="168"/>
    </row>
    <row r="11" spans="1:15" s="136" customFormat="1" ht="15" x14ac:dyDescent="0.25">
      <c r="A11" s="40" t="s">
        <v>60</v>
      </c>
      <c r="B11" s="137">
        <f>'INGR 10'!B9</f>
        <v>3169540130</v>
      </c>
      <c r="C11" s="137">
        <f>'INGR 10'!C9</f>
        <v>3335234805</v>
      </c>
      <c r="D11" s="137">
        <f>'INGR 10'!D9</f>
        <v>3527008963</v>
      </c>
      <c r="E11" s="137">
        <f>D11-C11</f>
        <v>191774158</v>
      </c>
      <c r="F11" s="138">
        <f>(D11*100/C11)-100</f>
        <v>5.7499447329016533</v>
      </c>
      <c r="G11" s="26">
        <f t="shared" si="2"/>
        <v>8.3316349954247073</v>
      </c>
      <c r="H11" s="187"/>
      <c r="O11" s="168"/>
    </row>
    <row r="12" spans="1:15" s="136" customFormat="1" ht="15" x14ac:dyDescent="0.25">
      <c r="A12" s="40" t="s">
        <v>61</v>
      </c>
      <c r="B12" s="137">
        <f>'INGR 10'!B10</f>
        <v>296369936</v>
      </c>
      <c r="C12" s="137">
        <f>'INGR 10'!C10</f>
        <v>308442834</v>
      </c>
      <c r="D12" s="137">
        <f>'INGR 10'!D10</f>
        <v>310232661</v>
      </c>
      <c r="E12" s="137">
        <f t="shared" ref="E12:E15" si="3">D12-C12</f>
        <v>1789827</v>
      </c>
      <c r="F12" s="138">
        <f t="shared" ref="F12:F32" si="4">(D12*100/C12)-100</f>
        <v>0.58027835394612737</v>
      </c>
      <c r="G12" s="26">
        <f t="shared" si="2"/>
        <v>1.905672865978886</v>
      </c>
      <c r="H12" s="187"/>
      <c r="O12" s="168"/>
    </row>
    <row r="13" spans="1:15" s="136" customFormat="1" ht="15" x14ac:dyDescent="0.25">
      <c r="A13" s="40" t="s">
        <v>62</v>
      </c>
      <c r="B13" s="137">
        <f>'INGR 10'!B11</f>
        <v>55795807</v>
      </c>
      <c r="C13" s="137">
        <f>'INGR 10'!C11</f>
        <v>58711596</v>
      </c>
      <c r="D13" s="137">
        <f>'INGR 10'!D11</f>
        <v>50363846</v>
      </c>
      <c r="E13" s="137">
        <f t="shared" si="3"/>
        <v>-8347750</v>
      </c>
      <c r="F13" s="138">
        <f t="shared" si="4"/>
        <v>-14.218230415674611</v>
      </c>
      <c r="G13" s="26">
        <f t="shared" si="2"/>
        <v>-12.125612038092157</v>
      </c>
      <c r="H13" s="187"/>
      <c r="O13" s="168"/>
    </row>
    <row r="14" spans="1:15" s="136" customFormat="1" ht="15" x14ac:dyDescent="0.25">
      <c r="A14" s="40" t="s">
        <v>189</v>
      </c>
      <c r="B14" s="137">
        <f>'INGR 10'!B12</f>
        <v>163543126</v>
      </c>
      <c r="C14" s="137">
        <f>'INGR 10'!C12</f>
        <v>171641052</v>
      </c>
      <c r="D14" s="137">
        <f>'INGR 10'!D12</f>
        <v>213559041</v>
      </c>
      <c r="E14" s="137">
        <f t="shared" si="3"/>
        <v>41917989</v>
      </c>
      <c r="F14" s="138">
        <f t="shared" si="4"/>
        <v>24.421890049939805</v>
      </c>
      <c r="G14" s="26">
        <f t="shared" si="2"/>
        <v>27.124909436888856</v>
      </c>
      <c r="H14" s="187"/>
      <c r="J14" s="136" t="s">
        <v>85</v>
      </c>
      <c r="O14" s="168"/>
    </row>
    <row r="15" spans="1:15" s="136" customFormat="1" ht="15" x14ac:dyDescent="0.25">
      <c r="A15" s="40" t="s">
        <v>63</v>
      </c>
      <c r="B15" s="137">
        <f>'INGR 10'!B13</f>
        <v>143383327</v>
      </c>
      <c r="C15" s="137">
        <f>'INGR 10'!C13</f>
        <v>133162499</v>
      </c>
      <c r="D15" s="137">
        <f>'INGR 10'!D13</f>
        <v>141449767</v>
      </c>
      <c r="E15" s="137">
        <f t="shared" si="3"/>
        <v>8287268</v>
      </c>
      <c r="F15" s="138">
        <f t="shared" si="4"/>
        <v>6.2234248097131371</v>
      </c>
      <c r="G15" s="161">
        <f t="shared" si="2"/>
        <v>-3.9607914648832292</v>
      </c>
      <c r="H15" s="187"/>
      <c r="O15" s="168"/>
    </row>
    <row r="16" spans="1:15" s="136" customFormat="1" ht="15" x14ac:dyDescent="0.25">
      <c r="A16" s="40"/>
      <c r="B16" s="139"/>
      <c r="C16" s="137"/>
      <c r="D16" s="145"/>
      <c r="E16" s="137"/>
      <c r="F16" s="138"/>
      <c r="G16" s="20"/>
      <c r="H16" s="187"/>
      <c r="O16" s="168"/>
    </row>
    <row r="17" spans="1:15" s="136" customFormat="1" ht="15" x14ac:dyDescent="0.25">
      <c r="A17" s="43" t="s">
        <v>84</v>
      </c>
      <c r="B17" s="134">
        <f>SUM(B18:B27)-B20</f>
        <v>8201499735</v>
      </c>
      <c r="C17" s="134">
        <f>SUM(C18:C27)-C20</f>
        <v>7833691940</v>
      </c>
      <c r="D17" s="134">
        <f>SUM(D18:D27)-D20</f>
        <v>8762388534</v>
      </c>
      <c r="E17" s="134">
        <f>SUM(E18:E27)-E20</f>
        <v>928696594</v>
      </c>
      <c r="F17" s="135">
        <f>(D17*100/C17)-100</f>
        <v>11.855158475889723</v>
      </c>
      <c r="G17" s="20">
        <f t="shared" ref="G17:G27" si="5">(D17/1.0272)/B17*100-100</f>
        <v>4.0097902215261598</v>
      </c>
      <c r="H17" s="187"/>
      <c r="O17" s="168"/>
    </row>
    <row r="18" spans="1:15" s="136" customFormat="1" ht="23.25" x14ac:dyDescent="0.25">
      <c r="A18" s="40" t="s">
        <v>97</v>
      </c>
      <c r="B18" s="137">
        <f>'INGR 11'!B9</f>
        <v>4534165576</v>
      </c>
      <c r="C18" s="137">
        <f>'INGR 11'!C9</f>
        <v>4033879291</v>
      </c>
      <c r="D18" s="137">
        <f>'INGR 11'!D9</f>
        <v>4963288977</v>
      </c>
      <c r="E18" s="137">
        <f>D18-C18</f>
        <v>929409686</v>
      </c>
      <c r="F18" s="138">
        <f>(D18*100/C18)-100</f>
        <v>23.040096615523638</v>
      </c>
      <c r="G18" s="26">
        <f t="shared" si="5"/>
        <v>6.5656346433740111</v>
      </c>
      <c r="H18" s="187"/>
      <c r="O18" s="168"/>
    </row>
    <row r="19" spans="1:15" s="136" customFormat="1" ht="23.25" x14ac:dyDescent="0.25">
      <c r="A19" s="40" t="s">
        <v>64</v>
      </c>
      <c r="B19" s="137">
        <f>'INGR 11'!B10</f>
        <v>748214562</v>
      </c>
      <c r="C19" s="137">
        <f>'INGR 11'!C10</f>
        <v>716784665</v>
      </c>
      <c r="D19" s="137">
        <f>'INGR 11'!D10</f>
        <v>802452944</v>
      </c>
      <c r="E19" s="137">
        <f>D19-C19</f>
        <v>85668279</v>
      </c>
      <c r="F19" s="138">
        <f t="shared" si="4"/>
        <v>11.951745507836719</v>
      </c>
      <c r="G19" s="26">
        <f t="shared" si="5"/>
        <v>4.4091133354809955</v>
      </c>
      <c r="H19" s="187"/>
      <c r="O19" s="168"/>
    </row>
    <row r="20" spans="1:15" s="136" customFormat="1" ht="23.25" x14ac:dyDescent="0.25">
      <c r="A20" s="40" t="s">
        <v>65</v>
      </c>
      <c r="B20" s="146">
        <f>B21+B22</f>
        <v>1708190148</v>
      </c>
      <c r="C20" s="146">
        <f>C21+C22</f>
        <v>1805595810</v>
      </c>
      <c r="D20" s="146">
        <f>D21+D22</f>
        <v>1803467649</v>
      </c>
      <c r="E20" s="146">
        <f>SUM(E21:E22)</f>
        <v>-2128161</v>
      </c>
      <c r="F20" s="138">
        <f>(D20*100/C20)-100</f>
        <v>-0.11786475069412461</v>
      </c>
      <c r="G20" s="26">
        <f t="shared" si="5"/>
        <v>2.7820162276701552</v>
      </c>
      <c r="H20" s="187"/>
      <c r="O20" s="168"/>
    </row>
    <row r="21" spans="1:15" s="136" customFormat="1" ht="15" x14ac:dyDescent="0.25">
      <c r="A21" s="140" t="s">
        <v>66</v>
      </c>
      <c r="B21" s="139">
        <f>'INGR 11'!B12</f>
        <v>1501132704</v>
      </c>
      <c r="C21" s="139">
        <f>'INGR 11'!C12</f>
        <v>1586731386</v>
      </c>
      <c r="D21" s="139">
        <f>'INGR 11'!D12</f>
        <v>1584861189</v>
      </c>
      <c r="E21" s="137">
        <f t="shared" ref="E21:E27" si="6">D21-C21</f>
        <v>-1870197</v>
      </c>
      <c r="F21" s="138">
        <f t="shared" si="4"/>
        <v>-0.11786475117975215</v>
      </c>
      <c r="G21" s="26">
        <f t="shared" si="5"/>
        <v>2.7820162457976778</v>
      </c>
      <c r="H21" s="187"/>
      <c r="O21" s="168"/>
    </row>
    <row r="22" spans="1:15" s="136" customFormat="1" ht="15" x14ac:dyDescent="0.25">
      <c r="A22" s="140" t="s">
        <v>67</v>
      </c>
      <c r="B22" s="139">
        <f>'INGR 11'!B13</f>
        <v>207057444</v>
      </c>
      <c r="C22" s="139">
        <f>'INGR 11'!C13</f>
        <v>218864424</v>
      </c>
      <c r="D22" s="139">
        <f>'INGR 11'!D13</f>
        <v>218606460</v>
      </c>
      <c r="E22" s="137">
        <f t="shared" si="6"/>
        <v>-257964</v>
      </c>
      <c r="F22" s="138">
        <f t="shared" si="4"/>
        <v>-0.11786474717334272</v>
      </c>
      <c r="G22" s="26">
        <f t="shared" si="5"/>
        <v>2.7820160962485261</v>
      </c>
      <c r="H22" s="187"/>
      <c r="O22" s="168"/>
    </row>
    <row r="23" spans="1:15" s="136" customFormat="1" ht="34.5" x14ac:dyDescent="0.25">
      <c r="A23" s="40" t="s">
        <v>68</v>
      </c>
      <c r="B23" s="137">
        <f>'INGR 11'!B14</f>
        <v>488360232</v>
      </c>
      <c r="C23" s="137">
        <f>'INGR 11'!C14</f>
        <v>511383966</v>
      </c>
      <c r="D23" s="137">
        <f>'INGR 11'!D14</f>
        <v>510033432</v>
      </c>
      <c r="E23" s="137">
        <f t="shared" si="6"/>
        <v>-1350534</v>
      </c>
      <c r="F23" s="138">
        <f t="shared" si="4"/>
        <v>-0.26409392741891224</v>
      </c>
      <c r="G23" s="26">
        <f t="shared" si="5"/>
        <v>1.6724625177456716</v>
      </c>
      <c r="H23" s="187"/>
      <c r="J23" s="168"/>
      <c r="O23" s="168"/>
    </row>
    <row r="24" spans="1:15" s="136" customFormat="1" ht="15" x14ac:dyDescent="0.25">
      <c r="A24" s="40" t="s">
        <v>69</v>
      </c>
      <c r="B24" s="137">
        <f>'INGR 11'!B15</f>
        <v>309876425</v>
      </c>
      <c r="C24" s="137">
        <f>'INGR 11'!C15</f>
        <v>321071685</v>
      </c>
      <c r="D24" s="137">
        <f>'INGR 11'!D15</f>
        <v>256969401</v>
      </c>
      <c r="E24" s="137">
        <f t="shared" si="6"/>
        <v>-64102284</v>
      </c>
      <c r="F24" s="138">
        <f>(D24*100/C24)-100</f>
        <v>-19.965100317083397</v>
      </c>
      <c r="G24" s="26">
        <f t="shared" si="5"/>
        <v>-19.269458687043269</v>
      </c>
      <c r="H24" s="187"/>
      <c r="J24" s="168"/>
      <c r="O24" s="168">
        <v>17739901908</v>
      </c>
    </row>
    <row r="25" spans="1:15" s="136" customFormat="1" ht="23.25" x14ac:dyDescent="0.25">
      <c r="A25" s="40" t="s">
        <v>70</v>
      </c>
      <c r="B25" s="137">
        <f>'INGR 11'!B16</f>
        <v>23563413</v>
      </c>
      <c r="C25" s="137">
        <f>'INGR 11'!C16</f>
        <v>31036703</v>
      </c>
      <c r="D25" s="137">
        <f>'INGR 11'!D16</f>
        <v>30497461</v>
      </c>
      <c r="E25" s="137">
        <f t="shared" si="6"/>
        <v>-539242</v>
      </c>
      <c r="F25" s="138">
        <f t="shared" si="4"/>
        <v>-1.7374332576498261</v>
      </c>
      <c r="G25" s="26">
        <f t="shared" si="5"/>
        <v>25.999980704549614</v>
      </c>
      <c r="H25" s="187"/>
      <c r="J25" s="168"/>
      <c r="O25" s="306">
        <v>2738811525</v>
      </c>
    </row>
    <row r="26" spans="1:15" s="136" customFormat="1" ht="23.25" x14ac:dyDescent="0.25">
      <c r="A26" s="40" t="s">
        <v>71</v>
      </c>
      <c r="B26" s="137">
        <f>'INGR 11'!B17</f>
        <v>78023703</v>
      </c>
      <c r="C26" s="137">
        <f>'INGR 11'!C17</f>
        <v>79985565</v>
      </c>
      <c r="D26" s="137">
        <f>'INGR 11'!D17</f>
        <v>66401601</v>
      </c>
      <c r="E26" s="137">
        <f t="shared" si="6"/>
        <v>-13583964</v>
      </c>
      <c r="F26" s="138">
        <f t="shared" si="4"/>
        <v>-16.983019373558221</v>
      </c>
      <c r="G26" s="26">
        <f t="shared" si="5"/>
        <v>-17.149147414593216</v>
      </c>
      <c r="H26" s="187"/>
      <c r="O26" s="168">
        <f>O24-O25</f>
        <v>15001090383</v>
      </c>
    </row>
    <row r="27" spans="1:15" s="136" customFormat="1" ht="23.25" x14ac:dyDescent="0.25">
      <c r="A27" s="40" t="s">
        <v>72</v>
      </c>
      <c r="B27" s="137">
        <f>'INGR 11'!B18</f>
        <v>311105676</v>
      </c>
      <c r="C27" s="137">
        <f>'INGR 11'!C18</f>
        <v>333954255</v>
      </c>
      <c r="D27" s="137">
        <f>'INGR 11'!D18</f>
        <v>329277069</v>
      </c>
      <c r="E27" s="137">
        <f t="shared" si="6"/>
        <v>-4677186</v>
      </c>
      <c r="F27" s="138">
        <f t="shared" si="4"/>
        <v>-1.4005469102347519</v>
      </c>
      <c r="G27" s="26">
        <f t="shared" si="5"/>
        <v>3.0382660956983045</v>
      </c>
      <c r="H27" s="187"/>
      <c r="O27" s="306">
        <v>2740565423</v>
      </c>
    </row>
    <row r="28" spans="1:15" s="136" customFormat="1" ht="15" x14ac:dyDescent="0.25">
      <c r="A28" s="40"/>
      <c r="B28" s="137"/>
      <c r="C28" s="137"/>
      <c r="D28" s="145"/>
      <c r="E28" s="137"/>
      <c r="F28" s="138"/>
      <c r="G28" s="26"/>
      <c r="H28" s="187"/>
      <c r="O28" s="168">
        <f>O26+O27</f>
        <v>17741655806</v>
      </c>
    </row>
    <row r="29" spans="1:15" s="153" customFormat="1" ht="15" x14ac:dyDescent="0.25">
      <c r="A29" s="43" t="s">
        <v>81</v>
      </c>
      <c r="B29" s="134">
        <v>2149433857</v>
      </c>
      <c r="C29" s="134">
        <v>2422636772</v>
      </c>
      <c r="D29" s="134">
        <v>3408393374</v>
      </c>
      <c r="E29" s="134">
        <f>D29-C29</f>
        <v>985756602</v>
      </c>
      <c r="F29" s="135">
        <f t="shared" ref="F29" si="7">(D29*100/C29)-100</f>
        <v>40.68940971230333</v>
      </c>
      <c r="G29" s="20">
        <f>(D29/1.0272)/B29*100-100</f>
        <v>54.372741272973826</v>
      </c>
      <c r="H29" s="187"/>
      <c r="O29" s="305"/>
    </row>
    <row r="30" spans="1:15" s="136" customFormat="1" ht="15" x14ac:dyDescent="0.25">
      <c r="A30" s="40"/>
      <c r="B30" s="137"/>
      <c r="C30" s="137"/>
      <c r="D30" s="137"/>
      <c r="E30" s="137"/>
      <c r="F30" s="138"/>
      <c r="G30" s="161"/>
      <c r="H30" s="187"/>
      <c r="I30" s="962"/>
      <c r="J30" s="962"/>
      <c r="O30" s="168"/>
    </row>
    <row r="31" spans="1:15" s="136" customFormat="1" ht="15" x14ac:dyDescent="0.25">
      <c r="A31" s="40"/>
      <c r="B31" s="137"/>
      <c r="C31" s="137"/>
      <c r="D31" s="137"/>
      <c r="E31" s="137"/>
      <c r="F31" s="138"/>
      <c r="G31" s="161"/>
      <c r="H31" s="187"/>
      <c r="I31" s="131"/>
      <c r="K31" s="168"/>
      <c r="O31" s="168"/>
    </row>
    <row r="32" spans="1:15" s="136" customFormat="1" ht="23.25" x14ac:dyDescent="0.25">
      <c r="A32" s="43" t="s">
        <v>73</v>
      </c>
      <c r="B32" s="134">
        <v>601373866</v>
      </c>
      <c r="C32" s="18">
        <v>502299134</v>
      </c>
      <c r="D32" s="18">
        <v>514880753</v>
      </c>
      <c r="E32" s="134">
        <f>D32-C32</f>
        <v>12581619</v>
      </c>
      <c r="F32" s="135">
        <f t="shared" si="4"/>
        <v>2.5048060305833673</v>
      </c>
      <c r="G32" s="162">
        <f>(D32/1.0272)/B32*100-100</f>
        <v>-16.649713710746653</v>
      </c>
      <c r="H32" s="187"/>
      <c r="K32" s="168"/>
      <c r="O32" s="168"/>
    </row>
    <row r="33" spans="1:15" s="136" customFormat="1" x14ac:dyDescent="0.2">
      <c r="A33" s="141"/>
      <c r="B33" s="142"/>
      <c r="C33" s="142"/>
      <c r="D33" s="142"/>
      <c r="E33" s="142"/>
      <c r="F33" s="159"/>
      <c r="G33" s="143"/>
      <c r="I33" s="170"/>
      <c r="J33" s="170"/>
      <c r="K33" s="168"/>
      <c r="O33" s="168"/>
    </row>
    <row r="34" spans="1:15" x14ac:dyDescent="0.2">
      <c r="A34" s="108" t="s">
        <v>26</v>
      </c>
      <c r="B34" s="108"/>
      <c r="C34" s="108"/>
      <c r="D34" s="109"/>
      <c r="E34" s="109"/>
      <c r="F34" s="109"/>
      <c r="G34" s="160"/>
      <c r="K34" s="169"/>
    </row>
    <row r="35" spans="1:15" x14ac:dyDescent="0.2">
      <c r="A35" s="110"/>
      <c r="B35" s="110"/>
      <c r="C35" s="3"/>
      <c r="D35" s="3"/>
      <c r="E35" s="3"/>
      <c r="F35" s="3"/>
      <c r="G35" s="3"/>
      <c r="K35" s="169"/>
    </row>
    <row r="37" spans="1:15" x14ac:dyDescent="0.2">
      <c r="B37" s="30"/>
      <c r="C37" s="30"/>
      <c r="D37" s="30"/>
    </row>
    <row r="39" spans="1:15" ht="13.5" x14ac:dyDescent="0.2">
      <c r="A39" s="144"/>
    </row>
    <row r="44" spans="1:15" x14ac:dyDescent="0.2">
      <c r="B44" s="30"/>
      <c r="C44" s="30"/>
      <c r="D44" s="30"/>
      <c r="E44" s="222"/>
      <c r="F44" s="28"/>
      <c r="G44" s="28"/>
    </row>
    <row r="48" spans="1:15" x14ac:dyDescent="0.2">
      <c r="C48" s="318" t="s">
        <v>190</v>
      </c>
      <c r="D48" s="2">
        <v>4007192786</v>
      </c>
      <c r="E48" s="2">
        <v>4242614278</v>
      </c>
    </row>
    <row r="49" spans="3:5" x14ac:dyDescent="0.2">
      <c r="C49" s="318" t="s">
        <v>42</v>
      </c>
      <c r="D49" s="2">
        <v>7833691940</v>
      </c>
      <c r="E49" s="2">
        <v>8762388534</v>
      </c>
    </row>
    <row r="50" spans="3:5" x14ac:dyDescent="0.2">
      <c r="C50" s="318" t="s">
        <v>82</v>
      </c>
      <c r="D50" s="2">
        <v>2422636772</v>
      </c>
      <c r="E50" s="2">
        <v>3408393374</v>
      </c>
    </row>
    <row r="51" spans="3:5" ht="33.75" x14ac:dyDescent="0.2">
      <c r="C51" s="318" t="s">
        <v>191</v>
      </c>
      <c r="D51" s="2">
        <v>502299134</v>
      </c>
      <c r="E51" s="2">
        <v>514880753</v>
      </c>
    </row>
  </sheetData>
  <mergeCells count="10">
    <mergeCell ref="I30:J30"/>
    <mergeCell ref="A1:G1"/>
    <mergeCell ref="A2:G2"/>
    <mergeCell ref="A3:G3"/>
    <mergeCell ref="A5:A7"/>
    <mergeCell ref="B5:D5"/>
    <mergeCell ref="E5:G5"/>
    <mergeCell ref="B6:B7"/>
    <mergeCell ref="C6:D6"/>
    <mergeCell ref="E6:F6"/>
  </mergeCells>
  <pageMargins left="0.74803149606299213" right="0.31496062992125984" top="0.98425196850393704" bottom="0.98425196850393704" header="0" footer="0"/>
  <pageSetup scale="7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INGR 1 </vt:lpstr>
      <vt:lpstr>INGR 2 </vt:lpstr>
      <vt:lpstr>INGR 3</vt:lpstr>
      <vt:lpstr>INGR 4 </vt:lpstr>
      <vt:lpstr>INGR 5</vt:lpstr>
      <vt:lpstr>INGR 6</vt:lpstr>
      <vt:lpstr>INGR 7</vt:lpstr>
      <vt:lpstr>INGR 8</vt:lpstr>
      <vt:lpstr>INGR 9</vt:lpstr>
      <vt:lpstr>INGR 10</vt:lpstr>
      <vt:lpstr>INGR 11</vt:lpstr>
      <vt:lpstr>INGR 12</vt:lpstr>
      <vt:lpstr>PART_JULIO_SEPTIEMBRE 2016</vt:lpstr>
      <vt:lpstr>APORT_JULIO_SEPTIEMBRE2016</vt:lpstr>
      <vt:lpstr>Hoja3</vt:lpstr>
      <vt:lpstr>OBJETO </vt:lpstr>
      <vt:lpstr>OBJETO DEV</vt:lpstr>
      <vt:lpstr>F</vt:lpstr>
      <vt:lpstr>FF</vt:lpstr>
      <vt:lpstr>FF DEV</vt:lpstr>
      <vt:lpstr>EJE OB</vt:lpstr>
      <vt:lpstr>eje obj dev</vt:lpstr>
      <vt:lpstr>ADVA</vt:lpstr>
      <vt:lpstr>FONDOS</vt:lpstr>
      <vt:lpstr>PPS</vt:lpstr>
      <vt:lpstr>indicador de postura</vt:lpstr>
      <vt:lpstr>JUCIOS D NULIDAD</vt:lpstr>
      <vt:lpstr>JUCIOS DE NULIDAD</vt:lpstr>
      <vt:lpstr>julio-sept</vt:lpstr>
      <vt:lpstr>SITUACION EN TRAMITE</vt:lpstr>
      <vt:lpstr>FORMATOS PPTARIO</vt:lpstr>
      <vt:lpstr>FORMATOS PPTARIO interes</vt:lpstr>
      <vt:lpstr>PROGRAMAS BIENESTAR</vt:lpstr>
      <vt:lpstr>BINM</vt:lpstr>
      <vt:lpstr>BMUEB</vt:lpstr>
      <vt:lpstr>RESUMEN POR  FUENTE</vt:lpstr>
      <vt:lpstr>CLASIFICACION ADMIN</vt:lpstr>
      <vt:lpstr>Hoja5</vt:lpstr>
      <vt:lpstr>'INGR 5'!Área_de_impresión</vt:lpstr>
      <vt:lpstr>'PROGRAMAS BIENESTAR'!Área_de_impresión</vt:lpstr>
      <vt:lpstr>APORT_JULIO_SEPTIEMBRE2016!Títulos_a_imprimir</vt:lpstr>
      <vt:lpstr>'INGR 5'!Títulos_a_imprimir</vt:lpstr>
      <vt:lpstr>'PART_JULIO_SEPTIEMBRE 2016'!Títulos_a_imprimir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2016-10-27T23:11:05Z</cp:lastPrinted>
  <dcterms:created xsi:type="dcterms:W3CDTF">2013-03-26T19:17:38Z</dcterms:created>
  <dcterms:modified xsi:type="dcterms:W3CDTF">2016-11-08T19:05:25Z</dcterms:modified>
</cp:coreProperties>
</file>